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Mi unidad\1. RIESGOS\Equipo de Riesgos 2024\CONSOLIDADO POR PROCESOS\"/>
    </mc:Choice>
  </mc:AlternateContent>
  <bookViews>
    <workbookView xWindow="0" yWindow="0" windowWidth="13770" windowHeight="0" firstSheet="1" activeTab="4"/>
  </bookViews>
  <sheets>
    <sheet name="01-Mapa de riesgo-UO" sheetId="12" r:id="rId1"/>
    <sheet name="02-Plan Mitigación" sheetId="8" r:id="rId2"/>
    <sheet name="1er. Seguimiento" sheetId="7" r:id="rId3"/>
    <sheet name="Hoja1" sheetId="9" state="hidden" r:id="rId4"/>
    <sheet name="2do. Seguimiento" sheetId="14" r:id="rId5"/>
    <sheet name="INSTRUCTIVO" sheetId="10" r:id="rId6"/>
    <sheet name="ESCALA" sheetId="11" r:id="rId7"/>
    <sheet name="FACTORES" sheetId="13" r:id="rId8"/>
  </sheets>
  <definedNames>
    <definedName name="_xlnm._FilterDatabase" localSheetId="0" hidden="1">'01-Mapa de riesgo-UO'!$A$8:$BA$529</definedName>
    <definedName name="_xlnm._FilterDatabase" localSheetId="1" hidden="1">'02-Plan Mitigación'!$A$9:$S$528</definedName>
    <definedName name="_xlnm._FilterDatabase" localSheetId="2" hidden="1">'1er. Seguimiento'!$A$9:$AC$528</definedName>
    <definedName name="_xlnm._FilterDatabase" localSheetId="4" hidden="1">'2do. Seguimiento'!$A$9:$AC$528</definedName>
    <definedName name="_VICERRECTORÍA_INVESTIGACIONES_INNOVACIÓN_Y_EXTENSIÓN_">'01-Mapa de riesgo-UO'!$BE$539</definedName>
    <definedName name="_VICERRECTORÍA_RESPONSABILIDAD_SOCIAL_Y_BIENESTAR_UNIVERSITARIO_">'01-Mapa de riesgo-UO'!$BE$542</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riesgo-UO'!$BZ$539</definedName>
    <definedName name="ALIANZAS_ESTRATÉGICAS" localSheetId="0">'01-Mapa de riesgo-UO'!#REF!</definedName>
    <definedName name="ALIANZAS_ESTRATÉGICAS">#REF!</definedName>
    <definedName name="Ambiental" localSheetId="0">'01-Mapa de riesgo-UO'!$AF$546:$AF$550</definedName>
    <definedName name="Aplicados_efectivos_No_Documentados">'01-Mapa de riesgo-UO'!#REF!</definedName>
    <definedName name="Aplicados_No_efectivos">'01-Mapa de riesgo-UO'!#REF!</definedName>
    <definedName name="_xlnm.Print_Area" localSheetId="0">'01-Mapa de riesgo-UO'!$A$1:$BA$684</definedName>
    <definedName name="_xlnm.Print_Area" localSheetId="2">'1er. Seguimiento'!$D$1:$AB$15</definedName>
    <definedName name="_xlnm.Print_Area" localSheetId="7">FACTORES!$A$1:$E$45</definedName>
    <definedName name="_xlnm.Print_Area" localSheetId="5">INSTRUCTIVO!$A$1:$T$93</definedName>
    <definedName name="ASEGURAMIENTO_DE_LA_CALIDAD_INSTITUCIONAL" localSheetId="0">'01-Mapa de riesgo-UO'!$AX$547:$AX$549</definedName>
    <definedName name="ASEGURAMIENTO_DE_LA_CALIDAD_INSTITUCIONAL">#REF!</definedName>
    <definedName name="ASUMIR">'1er. Seguimiento'!$W$536</definedName>
    <definedName name="BIBLIOTECA_E_INFORMACIÓN_CIENTIFICA" localSheetId="0">'01-Mapa de riesgo-UO'!$CA$539</definedName>
    <definedName name="BIBLIOTECA_E_INFORMACIÓN_CIENTIFICA">#REF!</definedName>
    <definedName name="BIENESTAR_INSTITUCIONAL" localSheetId="0">'01-Mapa de riesgo-UO'!#REF!</definedName>
    <definedName name="BIENESTAR_INSTITUCIONAL">#REF!</definedName>
    <definedName name="CLASE_RIESGO">'01-Mapa de riesgo-UO'!$J$538:$J$549</definedName>
    <definedName name="COBERTURA_CON_CALIDAD" localSheetId="0">'01-Mapa de riesgo-UO'!#REF!</definedName>
    <definedName name="COBERTURA_CON_CALIDAD">#REF!</definedName>
    <definedName name="COMPARTIR">'1er. Seguimiento'!$X$536:$X$538</definedName>
    <definedName name="COMUNICACIONES" localSheetId="0">'01-Mapa de riesgo-UO'!#REF!</definedName>
    <definedName name="COMUNICACIONES">#REF!</definedName>
    <definedName name="Contable" localSheetId="0">'01-Mapa de riesgo-UO'!$P$546:$P$550</definedName>
    <definedName name="CONTROL_INTERNO" localSheetId="0">'01-Mapa de riesgo-UO'!$BR$539</definedName>
    <definedName name="CONTROL_INTERNO">#REF!</definedName>
    <definedName name="CONTROL_INTERNO_DISCIPLINARIO" localSheetId="0">'01-Mapa de riesgo-UO'!$BS$539</definedName>
    <definedName name="CONTROL_INTERNO_DISCIPLINARIO">#REF!</definedName>
    <definedName name="CONTROL_SEGUIMIENTO" localSheetId="0">'01-Mapa de riesgo-UO'!$AX$551:$AX$558</definedName>
    <definedName name="CONTROL_SEGUIMIENTO">#REF!</definedName>
    <definedName name="CONTROLES">'01-Mapa de riesgo-UO'!$S$538:$S$542</definedName>
    <definedName name="Corrupción" localSheetId="0">'01-Mapa de riesgo-UO'!$AA$546:$AA$548</definedName>
    <definedName name="Cumplimiento" localSheetId="0">'01-Mapa de riesgo-UO'!$R$546:$R$550</definedName>
    <definedName name="CUMPLIMIENTO">'1er. Seguimiento'!#REF!</definedName>
    <definedName name="CUMPLIMIENTO_PARCIAL">'1er. Seguimiento'!$W$544</definedName>
    <definedName name="CUMPLIMIENTO_TOTAL">'1er. Seguimiento'!$Y$544:$Y$545</definedName>
    <definedName name="DEMAS" localSheetId="0">'01-Mapa de riesgo-UO'!#REF!</definedName>
    <definedName name="DEMAS">#REF!</definedName>
    <definedName name="Derechos_Humanos" localSheetId="0">'01-Mapa de riesgo-UO'!$AG$546:$AG$548</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riesgo-UO'!$K$546:$K$550</definedName>
    <definedName name="EVAL_PERIODICIDAD">'01-Mapa de riesgo-UO'!$AK$538:$AK$539</definedName>
    <definedName name="EVITAR">'1er. Seguimiento'!$AA$536:$AA$538</definedName>
    <definedName name="EXTENSIÓN_PROYECCIÓN_SOCIAL" localSheetId="0">'01-Mapa de riesgo-UO'!#REF!</definedName>
    <definedName name="EXTENSIÓN_PROYECCIÓN_SOCIAL">#REF!</definedName>
    <definedName name="EXTERNO">'01-Mapa de riesgo-UO'!$I$538:$I$543</definedName>
    <definedName name="FACTOR">'01-Mapa de riesgo-UO'!$H$537:$I$537</definedName>
    <definedName name="FACULTAD_BELLAS_ARTES_HUMANIDADES" localSheetId="0">'01-Mapa de riesgo-UO'!$CD$539:$CD$542</definedName>
    <definedName name="FACULTAD_CIENCIAS_AGRARIAS_AGROINDUSTRIA" localSheetId="0">'01-Mapa de riesgo-UO'!$CE$539:$CE$542</definedName>
    <definedName name="FACULTAD_CIENCIAS_AMBIENTALES" localSheetId="0">'01-Mapa de riesgo-UO'!$CF$539:$CF$542</definedName>
    <definedName name="FACULTAD_CIENCIAS_BÁSICAS" localSheetId="0">'01-Mapa de riesgo-UO'!$CG$539:$CG$542</definedName>
    <definedName name="FACULTAD_CIENCIAS_DE_LA_EDUCACIÓN" localSheetId="0">'01-Mapa de riesgo-UO'!$CH$539:$CH$542</definedName>
    <definedName name="FACULTAD_CIENCIAS_DE_LA_SALUD" localSheetId="0">'01-Mapa de riesgo-UO'!$CI$539:$CI$542</definedName>
    <definedName name="FACULTAD_DE_CIENCIAS_EMPRESARIALES">'01-Mapa de riesgo-UO'!$CJ$539:$CJ$542</definedName>
    <definedName name="FACULTAD_INGENIERÍAS" localSheetId="0">'01-Mapa de riesgo-UO'!$CL$539:$CL$542</definedName>
    <definedName name="FACULTAD_MECÁNICA_APLICADA">'01-Mapa de riesgo-UO'!$CK$539:$CK$542</definedName>
    <definedName name="FACULTAD_TECNOLOGÍA">'01-Mapa de riesgo-UO'!$CM$539:$CM$542</definedName>
    <definedName name="Financiero" localSheetId="0">'01-Mapa de riesgo-UO'!$N$546:$N$550</definedName>
    <definedName name="GESTIÓN_DE_DOCUMENTOS" localSheetId="0">'01-Mapa de riesgo-UO'!#REF!</definedName>
    <definedName name="GESTIÓN_DE_DOCUMENTOS">#REF!</definedName>
    <definedName name="GESTIÓN_DE_SERVICIOS_INSTITUCIONALES" localSheetId="0">'01-Mapa de riesgo-UO'!$BX$539:$BX$540</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riesgo-UO'!$BV$539</definedName>
    <definedName name="GESTIÓN_DEL_TALENTO_HUMANO">'01-Mapa de riesgo-UO'!$BW$539:$BW$540</definedName>
    <definedName name="GESTIÓN_FINANCIERA" localSheetId="0">'01-Mapa de riesgo-UO'!$BU$539</definedName>
    <definedName name="GESTIÓN_FINANCIERA">#REF!</definedName>
    <definedName name="GRAVE" localSheetId="0">'01-Mapa de riesgo-UO'!$AY$539:$AY$542</definedName>
    <definedName name="GRAVE">'1er. Seguimiento'!$G$539</definedName>
    <definedName name="GRUPO_INVESTIGACIÓN_AGUAS_SANEAMIENTO" localSheetId="0">'01-Mapa de riesgo-UO'!$CT$539</definedName>
    <definedName name="GRUPO_INVESTIGACIÓN_AGUAS_SANEAMIENTO">#REF!</definedName>
    <definedName name="Imagen" localSheetId="0">'01-Mapa de riesgo-UO'!$L$546:$L$550</definedName>
    <definedName name="IMPACTO_REGIONAL" localSheetId="0">'01-Mapa de riesgo-UO'!#REF!</definedName>
    <definedName name="IMPACTO_REGIONAL">#REF!</definedName>
    <definedName name="IMPACTO_REGIONAL_" localSheetId="0">'01-Mapa de riesgo-UO'!#REF!</definedName>
    <definedName name="IMPACTO_REGIONAL_">#REF!</definedName>
    <definedName name="Información" localSheetId="0">'01-Mapa de riesgo-UO'!$W$546:$W$549</definedName>
    <definedName name="INSTITUCIONAL">'01-Mapa de riesgo-UO'!$L$538:$L$539</definedName>
    <definedName name="INTERNACIONALIZACIÓN" localSheetId="0">'01-Mapa de riesgo-UO'!#REF!</definedName>
    <definedName name="INTERNACIONALIZACIÓN">#REF!</definedName>
    <definedName name="INTERNO">'01-Mapa de riesgo-UO'!$H$538:$H$544</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riesgo-UO'!$BK$539</definedName>
    <definedName name="JURIDICA">#REF!</definedName>
    <definedName name="Laborales" localSheetId="0">'01-Mapa de riesgo-UO'!#REF!</definedName>
    <definedName name="Laborales">#REF!</definedName>
    <definedName name="LABORATORIO_AGUAS_ALIMENTOS" localSheetId="0">'01-Mapa de riesgo-UO'!$CP$539</definedName>
    <definedName name="LABORATORIO_AGUAS_ALIMENTOS">#REF!</definedName>
    <definedName name="LABORATORIO_BIOLOGÍA_MOLECULAR">'01-Mapa de riesgo-UO'!$CW$539</definedName>
    <definedName name="LABORATORIO_DE_METROOLOGIA_DE_VARIABLES_ELECTRICAS" localSheetId="0">'01-Mapa de riesgo-UO'!$CQ$539</definedName>
    <definedName name="LABORATORIO_DE_METROOLOGIA_DE_VARIABLES_ELECTRICAS">#REF!</definedName>
    <definedName name="LABORATORIO_ENSAYOS_NO_DESTRUCTIVOS_DESTRUCTIVOS" localSheetId="0">'01-Mapa de riesgo-UO'!$CR$539</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riesgo-UO'!$CO$539</definedName>
    <definedName name="LABORATORIO_GENÉTICA_MÉDICA" localSheetId="0">'01-Mapa de riesgo-UO'!$CS$539</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riesgo-UO'!$AW$539</definedName>
    <definedName name="MAPA" localSheetId="0">'01-Mapa de riesgo-UO'!$A$538:$A$540</definedName>
    <definedName name="MAPA">#REF!</definedName>
    <definedName name="MODERADO" localSheetId="0">'01-Mapa de riesgo-UO'!$AX$539:$AX$541</definedName>
    <definedName name="MODERADO">'1er. Seguimiento'!$H$539:$H$1048576</definedName>
    <definedName name="NIVEL_AUTOMAT">'01-Mapa de riesgo-UO'!$AA$538:$AA$540</definedName>
    <definedName name="NIVEL_EXPOSICION">'01-Mapa de riesgo-UO'!$AT$538:$AT$540</definedName>
    <definedName name="nnnn" localSheetId="0">'01-Mapa de riesgo-UO'!#REF!</definedName>
    <definedName name="nnnn">#REF!</definedName>
    <definedName name="No_aplicados">'01-Mapa de riesgo-UO'!#REF!</definedName>
    <definedName name="NO_CUMPLIDA">'1er. Seguimiento'!$X$544</definedName>
    <definedName name="No_existen">'01-Mapa de riesgo-UO'!#REF!</definedName>
    <definedName name="OBJETIVOS" localSheetId="0">'01-Mapa de riesgo-UO'!#REF!</definedName>
    <definedName name="OBJETIVOS">#REF!</definedName>
    <definedName name="OEC">'01-Mapa de riesgo-UO'!$BC$547:$BC$552</definedName>
    <definedName name="Operacional" localSheetId="0">'01-Mapa de riesgo-UO'!$M$546:$M$550</definedName>
    <definedName name="ORGANISMO_CERTIFICADOR_DE_SISTEMAS_DE_GESTIÓN_QLCT" localSheetId="0">'01-Mapa de riesgo-UO'!$CU$539</definedName>
    <definedName name="ORGANISMO_CERTIFICADOR_DE_SISTEMAS_DE_GESTIÓN_QLCT">#REF!</definedName>
    <definedName name="PDI" localSheetId="0">'01-Mapa de riesgo-UO'!$BC$538:$BC$542</definedName>
    <definedName name="PDI">#REF!</definedName>
    <definedName name="PERIODICIDAD">'01-Mapa de riesgo-UO'!$AL$538:$AL$547</definedName>
    <definedName name="PLANEACIÓN" localSheetId="0">'01-Mapa de riesgo-UO'!$BP$539:$BP$541</definedName>
    <definedName name="PLANEACIÓN">#REF!</definedName>
    <definedName name="PLANEACIÓN_">'01-Mapa de riesgo-UO'!$BE$540</definedName>
    <definedName name="PLANEACIÓN_PDI">'01-Mapa de riesgo-UO'!$DB$539</definedName>
    <definedName name="Presupuestal" localSheetId="0">'01-Mapa de riesgo-UO'!#REF!</definedName>
    <definedName name="Presupuestal">#REF!</definedName>
    <definedName name="PROBABILIDAD" localSheetId="0">'01-Mapa de riesgo-UO'!$N$538:$N$542</definedName>
    <definedName name="PROBABILIDAD">#REF!</definedName>
    <definedName name="PROCESOS" localSheetId="0">'01-Mapa de riesgo-UO'!$BG$538:$BG$565</definedName>
    <definedName name="PROCESOS">#REF!</definedName>
    <definedName name="PROCESOSA">'01-Mapa de riesgo-UO'!#REF!</definedName>
    <definedName name="RECTORÍA" localSheetId="0">'01-Mapa de riesgo-UO'!$BJ$539:$BJ$540</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riesgo-UO'!$BY$539</definedName>
    <definedName name="REDUCIR">'1er. Seguimiento'!$Y$536:$Y$538</definedName>
    <definedName name="RELACIONES_INTERNACIONALES" localSheetId="0">'01-Mapa de riesgo-UO'!$BQ$539</definedName>
    <definedName name="RELACIONES_INTERNACIONALES">#REF!</definedName>
    <definedName name="RELACIONES_INTERNACIONALES_">'01-Mapa de riesgo-UO'!#REF!</definedName>
    <definedName name="RESPONSABILIDAD">'01-Mapa de riesgo-UO'!$AG$538:$AG$539</definedName>
    <definedName name="RESPONSABLES_PDI" localSheetId="0">'01-Mapa de riesgo-UO'!#REF!</definedName>
    <definedName name="RESPONSABLES_PDI">#REF!</definedName>
    <definedName name="SECRETARIA_GENERAL" localSheetId="0">'01-Mapa de riesgo-UO'!$BT$539</definedName>
    <definedName name="SECRETARIA_GENERAL">#REF!</definedName>
    <definedName name="SECRETARIA_GENERAL_Gestión_de_Documentos">'01-Mapa de riesgo-UO'!#REF!</definedName>
    <definedName name="Seguridad_y_Salud_en_el_trabajo" localSheetId="0">'01-Mapa de riesgo-UO'!$AB$546:$AB$550</definedName>
    <definedName name="SISTEMA_INTEGRAL_DE_GESTIÓN" localSheetId="0">'01-Mapa de riesgo-UO'!#REF!</definedName>
    <definedName name="SISTEMA_INTEGRAL_DE_GESTIÓN">#REF!</definedName>
    <definedName name="Tecnología" localSheetId="0">'01-Mapa de riesgo-UO'!$S$546:$S$550</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_xlnm.Print_Titles" localSheetId="2">'1er. Seguimiento'!$8:$9</definedName>
    <definedName name="TRANSFERIR">'1er. Seguimiento'!$Z$536:$Z$538</definedName>
    <definedName name="Transparencia" localSheetId="0">'01-Mapa de riesgo-UO'!#REF!</definedName>
    <definedName name="Transparencia">#REF!</definedName>
    <definedName name="UNIDAD_ORGANIZACIONAL">'01-Mapa de riesgo-UO'!$BA$538:$BA$575</definedName>
    <definedName name="UNIVIRTUAL" localSheetId="0">'01-Mapa de riesgo-UO'!#REF!</definedName>
    <definedName name="UNIVIRTUAL">#REF!</definedName>
    <definedName name="VICERRECTORÍA_ACADÉMICA" localSheetId="0">'01-Mapa de riesgo-UO'!$BN$539:$BN$543</definedName>
    <definedName name="VICERRECTORÍA_ACADÉMICA">#REF!</definedName>
    <definedName name="VICERRECTORÍA_ACADÉMICA_">'01-Mapa de riesgo-UO'!$BE$538</definedName>
    <definedName name="VICERRECTORÍA_ACADÉMICA_PDI">'01-Mapa de riesgo-UO'!$CZ$539</definedName>
    <definedName name="VICERRECTORÍA_ACADÉMICA_Univirtual">'01-Mapa de riesgo-UO'!#REF!</definedName>
    <definedName name="VICERRECTORIA_ADMINISTRATIVA_FINANCIERA" localSheetId="0">'01-Mapa de riesgo-UO'!$BL$539:$BL$544</definedName>
    <definedName name="VICERRECTORIA_ADMINISTRATIVA_FINANCIERA">#REF!</definedName>
    <definedName name="VICERRECTORIA_ADMINISTRATIVA_FINANCIERA_">'01-Mapa de riesgo-UO'!#REF!</definedName>
    <definedName name="VICERRECTORÍA_ADMINISTRATIVA_FINANCIERA_">'01-Mapa de riesgo-UO'!$BE$541</definedName>
    <definedName name="VICERRECTORÍA_ADMINISTRATIVA_FINANCIERA_PDI">'01-Mapa de riesgo-UO'!$DC$539</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riesgo-UO'!$BM$539:$BM$542</definedName>
    <definedName name="VICERRECTORÍA_INVESTIGACIONES_INNOVACIÓN_Y_EXTENSIÓN_PDI">'01-Mapa de riesgo-UO'!$DA$539</definedName>
    <definedName name="VICERRECTORÍA_RESPONSABILIDAD_SOCIAL_Y_BIENESTAR_UNIVERSITARIO">'01-Mapa de riesgo-UO'!$BO$539:$BO$540</definedName>
    <definedName name="VICERRECTORÍA_RESPONSABILIDAD_SOCIAL_Y_BIENESTAR_UNIVERSITARIO_PDI">'01-Mapa de riesgo-UO'!$DD$539</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527" i="12" l="1"/>
  <c r="O524" i="12"/>
  <c r="O521" i="12"/>
  <c r="O518" i="12"/>
  <c r="E524" i="12"/>
  <c r="E527" i="12"/>
  <c r="C524" i="12"/>
  <c r="C527" i="12"/>
  <c r="K514" i="14" l="1"/>
  <c r="K511" i="14"/>
  <c r="K508" i="14"/>
  <c r="K430" i="14" l="1"/>
  <c r="K427" i="14"/>
  <c r="K394" i="14" l="1"/>
  <c r="K391" i="14"/>
  <c r="K388" i="14"/>
  <c r="K352" i="14" l="1"/>
  <c r="B211" i="14" l="1"/>
  <c r="B238" i="14" l="1"/>
  <c r="C238" i="14"/>
  <c r="D238" i="14"/>
  <c r="E238" i="14"/>
  <c r="F238" i="14"/>
  <c r="G238" i="14"/>
  <c r="H238" i="14"/>
  <c r="J238" i="14"/>
  <c r="M238" i="14"/>
  <c r="N238" i="14"/>
  <c r="O238" i="14"/>
  <c r="P238" i="14"/>
  <c r="Q238" i="14"/>
  <c r="U238" i="14"/>
  <c r="W238" i="14" s="1"/>
  <c r="V238" i="14"/>
  <c r="G239" i="14"/>
  <c r="M239" i="14"/>
  <c r="N239" i="14"/>
  <c r="O239" i="14"/>
  <c r="P239" i="14"/>
  <c r="Q239" i="14"/>
  <c r="U239" i="14"/>
  <c r="W239" i="14" s="1"/>
  <c r="V239" i="14"/>
  <c r="G240" i="14"/>
  <c r="M240" i="14"/>
  <c r="N240" i="14"/>
  <c r="O240" i="14"/>
  <c r="P240" i="14"/>
  <c r="Q240" i="14"/>
  <c r="U240" i="14"/>
  <c r="W240" i="14" s="1"/>
  <c r="V240" i="14"/>
  <c r="B241" i="14"/>
  <c r="C241" i="14"/>
  <c r="D241" i="14"/>
  <c r="E241" i="14"/>
  <c r="F241" i="14"/>
  <c r="G241" i="14"/>
  <c r="H241" i="14"/>
  <c r="J241" i="14"/>
  <c r="M241" i="14"/>
  <c r="N241" i="14"/>
  <c r="O241" i="14"/>
  <c r="P241" i="14"/>
  <c r="Q241" i="14"/>
  <c r="U241" i="14"/>
  <c r="W241" i="14" s="1"/>
  <c r="V241" i="14"/>
  <c r="G242" i="14"/>
  <c r="M242" i="14"/>
  <c r="N242" i="14"/>
  <c r="O242" i="14"/>
  <c r="P242" i="14"/>
  <c r="Q242" i="14"/>
  <c r="U242" i="14"/>
  <c r="W242" i="14" s="1"/>
  <c r="V242" i="14"/>
  <c r="G243" i="14"/>
  <c r="M243" i="14"/>
  <c r="N243" i="14"/>
  <c r="O243" i="14"/>
  <c r="P243" i="14"/>
  <c r="Q243" i="14"/>
  <c r="U243" i="14"/>
  <c r="W243" i="14" s="1"/>
  <c r="V243" i="14"/>
  <c r="K127" i="14" l="1"/>
  <c r="K121" i="14"/>
  <c r="K100" i="14" l="1"/>
  <c r="K94" i="14"/>
  <c r="K91" i="14"/>
  <c r="V10" i="14" l="1"/>
  <c r="V11" i="14"/>
  <c r="V12" i="14"/>
  <c r="V13" i="14"/>
  <c r="V14" i="14"/>
  <c r="V15" i="14"/>
  <c r="V16" i="14"/>
  <c r="V17" i="14"/>
  <c r="V18" i="14"/>
  <c r="V19" i="14"/>
  <c r="V20" i="14"/>
  <c r="V21" i="14"/>
  <c r="V22" i="14"/>
  <c r="V23" i="14"/>
  <c r="V24" i="14"/>
  <c r="K22" i="14"/>
  <c r="V25" i="14" l="1"/>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V115"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V208" i="14"/>
  <c r="V209" i="14"/>
  <c r="V210" i="14"/>
  <c r="V211" i="14"/>
  <c r="V212" i="14"/>
  <c r="V213" i="14"/>
  <c r="V214" i="14"/>
  <c r="V215" i="14"/>
  <c r="V216" i="14"/>
  <c r="V217" i="14"/>
  <c r="V218" i="14"/>
  <c r="V219" i="14"/>
  <c r="V220" i="14"/>
  <c r="V221" i="14"/>
  <c r="V222" i="14"/>
  <c r="V223" i="14"/>
  <c r="V224" i="14"/>
  <c r="V225" i="14"/>
  <c r="V226" i="14"/>
  <c r="V227" i="14"/>
  <c r="V228" i="14"/>
  <c r="V229" i="14"/>
  <c r="V230" i="14"/>
  <c r="V231" i="14"/>
  <c r="V232" i="14"/>
  <c r="V233" i="14"/>
  <c r="V234" i="14"/>
  <c r="V235" i="14"/>
  <c r="V236" i="14"/>
  <c r="V237" i="14"/>
  <c r="V244" i="14"/>
  <c r="V245" i="14"/>
  <c r="V246" i="14"/>
  <c r="V247" i="14"/>
  <c r="V248" i="14"/>
  <c r="V249" i="14"/>
  <c r="V250" i="14"/>
  <c r="V251" i="14"/>
  <c r="V252" i="14"/>
  <c r="V253" i="14"/>
  <c r="V254" i="14"/>
  <c r="V255" i="14"/>
  <c r="V256" i="14"/>
  <c r="V257" i="14"/>
  <c r="V258" i="14"/>
  <c r="V259" i="14"/>
  <c r="V260" i="14"/>
  <c r="V261" i="14"/>
  <c r="V262" i="14"/>
  <c r="V263" i="14"/>
  <c r="V264" i="14"/>
  <c r="V265" i="14"/>
  <c r="V266" i="14"/>
  <c r="V267" i="14"/>
  <c r="V268" i="14"/>
  <c r="V269" i="14"/>
  <c r="V270" i="14"/>
  <c r="V271" i="14"/>
  <c r="V272" i="14"/>
  <c r="V273" i="14"/>
  <c r="V274" i="14"/>
  <c r="V275" i="14"/>
  <c r="V276" i="14"/>
  <c r="V277" i="14"/>
  <c r="V278" i="14"/>
  <c r="V279" i="14"/>
  <c r="V280" i="14"/>
  <c r="V281" i="14"/>
  <c r="V282" i="14"/>
  <c r="V283" i="14"/>
  <c r="V284" i="14"/>
  <c r="V285" i="14"/>
  <c r="V286" i="14"/>
  <c r="V287" i="14"/>
  <c r="V288" i="14"/>
  <c r="V289" i="14"/>
  <c r="V290" i="14"/>
  <c r="V291" i="14"/>
  <c r="V292" i="14"/>
  <c r="V293" i="14"/>
  <c r="V294" i="14"/>
  <c r="V295" i="14"/>
  <c r="V296" i="14"/>
  <c r="V297" i="14"/>
  <c r="V298" i="14"/>
  <c r="V299" i="14"/>
  <c r="V300" i="14"/>
  <c r="V301" i="14"/>
  <c r="V302" i="14"/>
  <c r="V303" i="14"/>
  <c r="V304" i="14"/>
  <c r="V305" i="14"/>
  <c r="V306" i="14"/>
  <c r="V307" i="14"/>
  <c r="V308" i="14"/>
  <c r="V309" i="14"/>
  <c r="V310" i="14"/>
  <c r="V311" i="14"/>
  <c r="V312" i="14"/>
  <c r="V313" i="14"/>
  <c r="V314" i="14"/>
  <c r="V315" i="14"/>
  <c r="V316" i="14"/>
  <c r="V317" i="14"/>
  <c r="V318" i="14"/>
  <c r="V319" i="14"/>
  <c r="V320" i="14"/>
  <c r="V321" i="14"/>
  <c r="V322" i="14"/>
  <c r="V323" i="14"/>
  <c r="V324" i="14"/>
  <c r="V325" i="14"/>
  <c r="V326" i="14"/>
  <c r="V327" i="14"/>
  <c r="V328" i="14"/>
  <c r="V329" i="14"/>
  <c r="V330" i="14"/>
  <c r="V331" i="14"/>
  <c r="V332" i="14"/>
  <c r="V333" i="14"/>
  <c r="V334" i="14"/>
  <c r="V335" i="14"/>
  <c r="V336" i="14"/>
  <c r="V337" i="14"/>
  <c r="V338" i="14"/>
  <c r="V339" i="14"/>
  <c r="V340" i="14"/>
  <c r="V341" i="14"/>
  <c r="V342" i="14"/>
  <c r="V343" i="14"/>
  <c r="V344" i="14"/>
  <c r="V345" i="14"/>
  <c r="V346" i="14"/>
  <c r="V347" i="14"/>
  <c r="V348" i="14"/>
  <c r="V349" i="14"/>
  <c r="V350" i="14"/>
  <c r="V351" i="14"/>
  <c r="V352" i="14"/>
  <c r="V353" i="14"/>
  <c r="V354" i="14"/>
  <c r="V355" i="14"/>
  <c r="V356" i="14"/>
  <c r="V357" i="14"/>
  <c r="V358" i="14"/>
  <c r="V359" i="14"/>
  <c r="V360" i="14"/>
  <c r="V361" i="14"/>
  <c r="V362" i="14"/>
  <c r="V363" i="14"/>
  <c r="V364" i="14"/>
  <c r="V365" i="14"/>
  <c r="V366" i="14"/>
  <c r="V367" i="14"/>
  <c r="V368" i="14"/>
  <c r="V369" i="14"/>
  <c r="V370" i="14"/>
  <c r="V371" i="14"/>
  <c r="V372" i="14"/>
  <c r="V373" i="14"/>
  <c r="V374" i="14"/>
  <c r="V375" i="14"/>
  <c r="V376" i="14"/>
  <c r="V377" i="14"/>
  <c r="V378" i="14"/>
  <c r="V379" i="14"/>
  <c r="V380" i="14"/>
  <c r="V381" i="14"/>
  <c r="V382" i="14"/>
  <c r="V383" i="14"/>
  <c r="V384" i="14"/>
  <c r="V385" i="14"/>
  <c r="V386" i="14"/>
  <c r="V387" i="14"/>
  <c r="V388" i="14"/>
  <c r="V389" i="14"/>
  <c r="V390" i="14"/>
  <c r="V391" i="14"/>
  <c r="V392" i="14"/>
  <c r="V393" i="14"/>
  <c r="V394" i="14"/>
  <c r="V395" i="14"/>
  <c r="V396" i="14"/>
  <c r="V397" i="14"/>
  <c r="V398" i="14"/>
  <c r="V399" i="14"/>
  <c r="V400" i="14"/>
  <c r="V401" i="14"/>
  <c r="V402" i="14"/>
  <c r="V403" i="14"/>
  <c r="V404" i="14"/>
  <c r="V405" i="14"/>
  <c r="V406" i="14"/>
  <c r="V407" i="14"/>
  <c r="V408" i="14"/>
  <c r="V409" i="14"/>
  <c r="V410" i="14"/>
  <c r="V411" i="14"/>
  <c r="V412" i="14"/>
  <c r="V413" i="14"/>
  <c r="V414" i="14"/>
  <c r="V415" i="14"/>
  <c r="V416" i="14"/>
  <c r="V417" i="14"/>
  <c r="V418" i="14"/>
  <c r="V419" i="14"/>
  <c r="V420" i="14"/>
  <c r="V421" i="14"/>
  <c r="V422" i="14"/>
  <c r="V423" i="14"/>
  <c r="V424" i="14"/>
  <c r="V425" i="14"/>
  <c r="V426" i="14"/>
  <c r="V427" i="14"/>
  <c r="V428" i="14"/>
  <c r="V429" i="14"/>
  <c r="V430" i="14"/>
  <c r="V431" i="14"/>
  <c r="V432" i="14"/>
  <c r="V433" i="14"/>
  <c r="V434" i="14"/>
  <c r="V435" i="14"/>
  <c r="V436" i="14"/>
  <c r="V437" i="14"/>
  <c r="V438" i="14"/>
  <c r="V439" i="14"/>
  <c r="V440" i="14"/>
  <c r="V441" i="14"/>
  <c r="V442" i="14"/>
  <c r="V443" i="14"/>
  <c r="V444" i="14"/>
  <c r="V445" i="14"/>
  <c r="V446" i="14"/>
  <c r="V447" i="14"/>
  <c r="V448" i="14"/>
  <c r="V449" i="14"/>
  <c r="V450" i="14"/>
  <c r="V451" i="14"/>
  <c r="V452" i="14"/>
  <c r="V453" i="14"/>
  <c r="V454" i="14"/>
  <c r="V455" i="14"/>
  <c r="V456" i="14"/>
  <c r="V457" i="14"/>
  <c r="V458" i="14"/>
  <c r="V459" i="14"/>
  <c r="V460" i="14"/>
  <c r="V461" i="14"/>
  <c r="V462" i="14"/>
  <c r="V463" i="14"/>
  <c r="V464" i="14"/>
  <c r="V465" i="14"/>
  <c r="V466" i="14"/>
  <c r="V467" i="14"/>
  <c r="V468" i="14"/>
  <c r="V469" i="14"/>
  <c r="V470" i="14"/>
  <c r="V471" i="14"/>
  <c r="V472" i="14"/>
  <c r="V473" i="14"/>
  <c r="V474" i="14"/>
  <c r="V475" i="14"/>
  <c r="V476" i="14"/>
  <c r="V477" i="14"/>
  <c r="V478" i="14"/>
  <c r="V479" i="14"/>
  <c r="V480" i="14"/>
  <c r="V481" i="14"/>
  <c r="V482" i="14"/>
  <c r="V483" i="14"/>
  <c r="V484" i="14"/>
  <c r="V485" i="14"/>
  <c r="V486" i="14"/>
  <c r="V487" i="14"/>
  <c r="V488" i="14"/>
  <c r="V489" i="14"/>
  <c r="V490" i="14"/>
  <c r="V491" i="14"/>
  <c r="V492" i="14"/>
  <c r="V493" i="14"/>
  <c r="V494" i="14"/>
  <c r="V495" i="14"/>
  <c r="V496" i="14"/>
  <c r="V497" i="14"/>
  <c r="V498" i="14"/>
  <c r="V499" i="14"/>
  <c r="V500" i="14"/>
  <c r="V501" i="14"/>
  <c r="V502" i="14"/>
  <c r="V503" i="14"/>
  <c r="V504" i="14"/>
  <c r="V505" i="14"/>
  <c r="V506" i="14"/>
  <c r="V507" i="14"/>
  <c r="V508" i="14"/>
  <c r="V509" i="14"/>
  <c r="V510" i="14"/>
  <c r="V511" i="14"/>
  <c r="V512" i="14"/>
  <c r="V513" i="14"/>
  <c r="V514" i="14"/>
  <c r="V515" i="14"/>
  <c r="V516" i="14"/>
  <c r="V517" i="14"/>
  <c r="V518" i="14"/>
  <c r="V519" i="14"/>
  <c r="V520" i="14"/>
  <c r="V521" i="14"/>
  <c r="V522" i="14"/>
  <c r="V523" i="14"/>
  <c r="V524" i="14"/>
  <c r="V525" i="14"/>
  <c r="V526" i="14"/>
  <c r="V527" i="14"/>
  <c r="V528" i="14"/>
  <c r="U528" i="14"/>
  <c r="W528" i="14" s="1"/>
  <c r="Q528" i="14"/>
  <c r="P528" i="14"/>
  <c r="O528" i="14"/>
  <c r="N528" i="14"/>
  <c r="M528" i="14"/>
  <c r="G528" i="14"/>
  <c r="U527" i="14"/>
  <c r="W527" i="14" s="1"/>
  <c r="Q527" i="14"/>
  <c r="P527" i="14"/>
  <c r="O527" i="14"/>
  <c r="N527" i="14"/>
  <c r="M527" i="14"/>
  <c r="G527" i="14"/>
  <c r="U526" i="14"/>
  <c r="W526" i="14" s="1"/>
  <c r="Q526" i="14"/>
  <c r="P526" i="14"/>
  <c r="O526" i="14"/>
  <c r="N526" i="14"/>
  <c r="M526" i="14"/>
  <c r="J526" i="14"/>
  <c r="H526" i="14"/>
  <c r="G526" i="14"/>
  <c r="F526" i="14"/>
  <c r="E526" i="14"/>
  <c r="D526" i="14"/>
  <c r="C526" i="14"/>
  <c r="B526" i="14"/>
  <c r="U525" i="14"/>
  <c r="W525" i="14" s="1"/>
  <c r="Q525" i="14"/>
  <c r="P525" i="14"/>
  <c r="O525" i="14"/>
  <c r="N525" i="14"/>
  <c r="M525" i="14"/>
  <c r="G525" i="14"/>
  <c r="U524" i="14"/>
  <c r="W524" i="14" s="1"/>
  <c r="Q524" i="14"/>
  <c r="P524" i="14"/>
  <c r="O524" i="14"/>
  <c r="N524" i="14"/>
  <c r="M524" i="14"/>
  <c r="G524" i="14"/>
  <c r="U523" i="14"/>
  <c r="W523" i="14" s="1"/>
  <c r="Q523" i="14"/>
  <c r="P523" i="14"/>
  <c r="O523" i="14"/>
  <c r="N523" i="14"/>
  <c r="M523" i="14"/>
  <c r="J523" i="14"/>
  <c r="H523" i="14"/>
  <c r="G523" i="14"/>
  <c r="F523" i="14"/>
  <c r="E523" i="14"/>
  <c r="D523" i="14"/>
  <c r="C523" i="14"/>
  <c r="B523" i="14"/>
  <c r="U522" i="14"/>
  <c r="W522" i="14" s="1"/>
  <c r="Q522" i="14"/>
  <c r="P522" i="14"/>
  <c r="O522" i="14"/>
  <c r="N522" i="14"/>
  <c r="M522" i="14"/>
  <c r="G522" i="14"/>
  <c r="U521" i="14"/>
  <c r="W521" i="14" s="1"/>
  <c r="Q521" i="14"/>
  <c r="P521" i="14"/>
  <c r="O521" i="14"/>
  <c r="N521" i="14"/>
  <c r="M521" i="14"/>
  <c r="G521" i="14"/>
  <c r="U520" i="14"/>
  <c r="W520" i="14" s="1"/>
  <c r="Q520" i="14"/>
  <c r="P520" i="14"/>
  <c r="O520" i="14"/>
  <c r="N520" i="14"/>
  <c r="M520" i="14"/>
  <c r="J520" i="14"/>
  <c r="H520" i="14"/>
  <c r="G520" i="14"/>
  <c r="F520" i="14"/>
  <c r="E520" i="14"/>
  <c r="D520" i="14"/>
  <c r="C520" i="14"/>
  <c r="B520" i="14"/>
  <c r="U519" i="14"/>
  <c r="W519" i="14" s="1"/>
  <c r="Q519" i="14"/>
  <c r="P519" i="14"/>
  <c r="O519" i="14"/>
  <c r="N519" i="14"/>
  <c r="M519" i="14"/>
  <c r="G519" i="14"/>
  <c r="U518" i="14"/>
  <c r="W518" i="14" s="1"/>
  <c r="Q518" i="14"/>
  <c r="P518" i="14"/>
  <c r="O518" i="14"/>
  <c r="N518" i="14"/>
  <c r="M518" i="14"/>
  <c r="G518" i="14"/>
  <c r="U517" i="14"/>
  <c r="W517" i="14" s="1"/>
  <c r="Q517" i="14"/>
  <c r="P517" i="14"/>
  <c r="O517" i="14"/>
  <c r="N517" i="14"/>
  <c r="M517" i="14"/>
  <c r="J517" i="14"/>
  <c r="H517" i="14"/>
  <c r="G517" i="14"/>
  <c r="F517" i="14"/>
  <c r="E517" i="14"/>
  <c r="D517" i="14"/>
  <c r="C517" i="14"/>
  <c r="B517" i="14"/>
  <c r="U516" i="14"/>
  <c r="W516" i="14" s="1"/>
  <c r="Q516" i="14"/>
  <c r="P516" i="14"/>
  <c r="O516" i="14"/>
  <c r="N516" i="14"/>
  <c r="M516" i="14"/>
  <c r="G516" i="14"/>
  <c r="U515" i="14"/>
  <c r="W515" i="14" s="1"/>
  <c r="Q515" i="14"/>
  <c r="P515" i="14"/>
  <c r="O515" i="14"/>
  <c r="N515" i="14"/>
  <c r="M515" i="14"/>
  <c r="G515" i="14"/>
  <c r="U514" i="14"/>
  <c r="W514" i="14" s="1"/>
  <c r="Q514" i="14"/>
  <c r="P514" i="14"/>
  <c r="O514" i="14"/>
  <c r="N514" i="14"/>
  <c r="M514" i="14"/>
  <c r="J514" i="14"/>
  <c r="H514" i="14"/>
  <c r="G514" i="14"/>
  <c r="F514" i="14"/>
  <c r="E514" i="14"/>
  <c r="D514" i="14"/>
  <c r="C514" i="14"/>
  <c r="B514" i="14"/>
  <c r="U513" i="14"/>
  <c r="W513" i="14" s="1"/>
  <c r="Q513" i="14"/>
  <c r="P513" i="14"/>
  <c r="O513" i="14"/>
  <c r="N513" i="14"/>
  <c r="M513" i="14"/>
  <c r="G513" i="14"/>
  <c r="U512" i="14"/>
  <c r="W512" i="14" s="1"/>
  <c r="Q512" i="14"/>
  <c r="P512" i="14"/>
  <c r="O512" i="14"/>
  <c r="N512" i="14"/>
  <c r="M512" i="14"/>
  <c r="G512" i="14"/>
  <c r="U511" i="14"/>
  <c r="W511" i="14" s="1"/>
  <c r="Q511" i="14"/>
  <c r="P511" i="14"/>
  <c r="O511" i="14"/>
  <c r="N511" i="14"/>
  <c r="M511" i="14"/>
  <c r="J511" i="14"/>
  <c r="H511" i="14"/>
  <c r="G511" i="14"/>
  <c r="F511" i="14"/>
  <c r="E511" i="14"/>
  <c r="D511" i="14"/>
  <c r="C511" i="14"/>
  <c r="B511" i="14"/>
  <c r="U510" i="14"/>
  <c r="W510" i="14" s="1"/>
  <c r="Q510" i="14"/>
  <c r="P510" i="14"/>
  <c r="O510" i="14"/>
  <c r="N510" i="14"/>
  <c r="M510" i="14"/>
  <c r="G510" i="14"/>
  <c r="U509" i="14"/>
  <c r="W509" i="14" s="1"/>
  <c r="Q509" i="14"/>
  <c r="P509" i="14"/>
  <c r="O509" i="14"/>
  <c r="N509" i="14"/>
  <c r="M509" i="14"/>
  <c r="G509" i="14"/>
  <c r="U508" i="14"/>
  <c r="W508" i="14" s="1"/>
  <c r="Q508" i="14"/>
  <c r="P508" i="14"/>
  <c r="O508" i="14"/>
  <c r="N508" i="14"/>
  <c r="M508" i="14"/>
  <c r="J508" i="14"/>
  <c r="H508" i="14"/>
  <c r="G508" i="14"/>
  <c r="F508" i="14"/>
  <c r="E508" i="14"/>
  <c r="D508" i="14"/>
  <c r="C508" i="14"/>
  <c r="B508" i="14"/>
  <c r="U507" i="14"/>
  <c r="W507" i="14" s="1"/>
  <c r="Q507" i="14"/>
  <c r="P507" i="14"/>
  <c r="O507" i="14"/>
  <c r="N507" i="14"/>
  <c r="M507" i="14"/>
  <c r="G507" i="14"/>
  <c r="U506" i="14"/>
  <c r="W506" i="14" s="1"/>
  <c r="Q506" i="14"/>
  <c r="P506" i="14"/>
  <c r="O506" i="14"/>
  <c r="N506" i="14"/>
  <c r="M506" i="14"/>
  <c r="G506" i="14"/>
  <c r="U505" i="14"/>
  <c r="W505" i="14" s="1"/>
  <c r="Q505" i="14"/>
  <c r="P505" i="14"/>
  <c r="O505" i="14"/>
  <c r="N505" i="14"/>
  <c r="M505" i="14"/>
  <c r="J505" i="14"/>
  <c r="H505" i="14"/>
  <c r="G505" i="14"/>
  <c r="F505" i="14"/>
  <c r="E505" i="14"/>
  <c r="D505" i="14"/>
  <c r="C505" i="14"/>
  <c r="B505" i="14"/>
  <c r="U504" i="14"/>
  <c r="W504" i="14" s="1"/>
  <c r="Q504" i="14"/>
  <c r="P504" i="14"/>
  <c r="O504" i="14"/>
  <c r="N504" i="14"/>
  <c r="M504" i="14"/>
  <c r="G504" i="14"/>
  <c r="U503" i="14"/>
  <c r="W503" i="14" s="1"/>
  <c r="Q503" i="14"/>
  <c r="P503" i="14"/>
  <c r="O503" i="14"/>
  <c r="N503" i="14"/>
  <c r="M503" i="14"/>
  <c r="G503" i="14"/>
  <c r="U502" i="14"/>
  <c r="W502" i="14" s="1"/>
  <c r="Q502" i="14"/>
  <c r="P502" i="14"/>
  <c r="O502" i="14"/>
  <c r="N502" i="14"/>
  <c r="M502" i="14"/>
  <c r="J502" i="14"/>
  <c r="H502" i="14"/>
  <c r="G502" i="14"/>
  <c r="F502" i="14"/>
  <c r="E502" i="14"/>
  <c r="D502" i="14"/>
  <c r="C502" i="14"/>
  <c r="B502" i="14"/>
  <c r="U501" i="14"/>
  <c r="W501" i="14" s="1"/>
  <c r="Q501" i="14"/>
  <c r="P501" i="14"/>
  <c r="O501" i="14"/>
  <c r="N501" i="14"/>
  <c r="M501" i="14"/>
  <c r="G501" i="14"/>
  <c r="U500" i="14"/>
  <c r="W500" i="14" s="1"/>
  <c r="Q500" i="14"/>
  <c r="P500" i="14"/>
  <c r="O500" i="14"/>
  <c r="N500" i="14"/>
  <c r="M500" i="14"/>
  <c r="G500" i="14"/>
  <c r="U499" i="14"/>
  <c r="W499" i="14" s="1"/>
  <c r="Q499" i="14"/>
  <c r="P499" i="14"/>
  <c r="O499" i="14"/>
  <c r="N499" i="14"/>
  <c r="M499" i="14"/>
  <c r="J499" i="14"/>
  <c r="H499" i="14"/>
  <c r="G499" i="14"/>
  <c r="F499" i="14"/>
  <c r="E499" i="14"/>
  <c r="D499" i="14"/>
  <c r="C499" i="14"/>
  <c r="B499" i="14"/>
  <c r="U498" i="14"/>
  <c r="W498" i="14" s="1"/>
  <c r="Q498" i="14"/>
  <c r="P498" i="14"/>
  <c r="O498" i="14"/>
  <c r="N498" i="14"/>
  <c r="M498" i="14"/>
  <c r="G498" i="14"/>
  <c r="U497" i="14"/>
  <c r="W497" i="14" s="1"/>
  <c r="Q497" i="14"/>
  <c r="P497" i="14"/>
  <c r="O497" i="14"/>
  <c r="N497" i="14"/>
  <c r="M497" i="14"/>
  <c r="G497" i="14"/>
  <c r="U496" i="14"/>
  <c r="W496" i="14" s="1"/>
  <c r="Q496" i="14"/>
  <c r="P496" i="14"/>
  <c r="O496" i="14"/>
  <c r="N496" i="14"/>
  <c r="M496" i="14"/>
  <c r="J496" i="14"/>
  <c r="H496" i="14"/>
  <c r="G496" i="14"/>
  <c r="F496" i="14"/>
  <c r="E496" i="14"/>
  <c r="D496" i="14"/>
  <c r="C496" i="14"/>
  <c r="B496" i="14"/>
  <c r="U495" i="14"/>
  <c r="W495" i="14" s="1"/>
  <c r="Q495" i="14"/>
  <c r="P495" i="14"/>
  <c r="O495" i="14"/>
  <c r="N495" i="14"/>
  <c r="M495" i="14"/>
  <c r="G495" i="14"/>
  <c r="U494" i="14"/>
  <c r="W494" i="14" s="1"/>
  <c r="Q494" i="14"/>
  <c r="P494" i="14"/>
  <c r="O494" i="14"/>
  <c r="N494" i="14"/>
  <c r="M494" i="14"/>
  <c r="G494" i="14"/>
  <c r="U493" i="14"/>
  <c r="W493" i="14" s="1"/>
  <c r="Q493" i="14"/>
  <c r="P493" i="14"/>
  <c r="O493" i="14"/>
  <c r="N493" i="14"/>
  <c r="M493" i="14"/>
  <c r="J493" i="14"/>
  <c r="H493" i="14"/>
  <c r="G493" i="14"/>
  <c r="F493" i="14"/>
  <c r="E493" i="14"/>
  <c r="D493" i="14"/>
  <c r="C493" i="14"/>
  <c r="B493" i="14"/>
  <c r="U492" i="14"/>
  <c r="W492" i="14" s="1"/>
  <c r="Q492" i="14"/>
  <c r="P492" i="14"/>
  <c r="O492" i="14"/>
  <c r="N492" i="14"/>
  <c r="M492" i="14"/>
  <c r="G492" i="14"/>
  <c r="U491" i="14"/>
  <c r="W491" i="14" s="1"/>
  <c r="Q491" i="14"/>
  <c r="P491" i="14"/>
  <c r="O491" i="14"/>
  <c r="N491" i="14"/>
  <c r="M491" i="14"/>
  <c r="G491" i="14"/>
  <c r="U490" i="14"/>
  <c r="W490" i="14" s="1"/>
  <c r="Q490" i="14"/>
  <c r="P490" i="14"/>
  <c r="O490" i="14"/>
  <c r="N490" i="14"/>
  <c r="M490" i="14"/>
  <c r="J490" i="14"/>
  <c r="H490" i="14"/>
  <c r="G490" i="14"/>
  <c r="F490" i="14"/>
  <c r="E490" i="14"/>
  <c r="D490" i="14"/>
  <c r="C490" i="14"/>
  <c r="B490" i="14"/>
  <c r="U489" i="14"/>
  <c r="W489" i="14" s="1"/>
  <c r="Q489" i="14"/>
  <c r="P489" i="14"/>
  <c r="O489" i="14"/>
  <c r="N489" i="14"/>
  <c r="M489" i="14"/>
  <c r="G489" i="14"/>
  <c r="U488" i="14"/>
  <c r="W488" i="14" s="1"/>
  <c r="Q488" i="14"/>
  <c r="P488" i="14"/>
  <c r="O488" i="14"/>
  <c r="N488" i="14"/>
  <c r="M488" i="14"/>
  <c r="G488" i="14"/>
  <c r="U487" i="14"/>
  <c r="W487" i="14" s="1"/>
  <c r="Q487" i="14"/>
  <c r="P487" i="14"/>
  <c r="O487" i="14"/>
  <c r="N487" i="14"/>
  <c r="M487" i="14"/>
  <c r="J487" i="14"/>
  <c r="H487" i="14"/>
  <c r="G487" i="14"/>
  <c r="F487" i="14"/>
  <c r="E487" i="14"/>
  <c r="D487" i="14"/>
  <c r="C487" i="14"/>
  <c r="B487" i="14"/>
  <c r="U486" i="14"/>
  <c r="W486" i="14" s="1"/>
  <c r="Q486" i="14"/>
  <c r="P486" i="14"/>
  <c r="O486" i="14"/>
  <c r="N486" i="14"/>
  <c r="M486" i="14"/>
  <c r="G486" i="14"/>
  <c r="U485" i="14"/>
  <c r="W485" i="14" s="1"/>
  <c r="Q485" i="14"/>
  <c r="P485" i="14"/>
  <c r="O485" i="14"/>
  <c r="N485" i="14"/>
  <c r="M485" i="14"/>
  <c r="G485" i="14"/>
  <c r="U484" i="14"/>
  <c r="W484" i="14" s="1"/>
  <c r="Q484" i="14"/>
  <c r="P484" i="14"/>
  <c r="O484" i="14"/>
  <c r="N484" i="14"/>
  <c r="M484" i="14"/>
  <c r="J484" i="14"/>
  <c r="H484" i="14"/>
  <c r="G484" i="14"/>
  <c r="F484" i="14"/>
  <c r="E484" i="14"/>
  <c r="D484" i="14"/>
  <c r="C484" i="14"/>
  <c r="B484" i="14"/>
  <c r="U483" i="14"/>
  <c r="W483" i="14" s="1"/>
  <c r="Q483" i="14"/>
  <c r="P483" i="14"/>
  <c r="O483" i="14"/>
  <c r="N483" i="14"/>
  <c r="M483" i="14"/>
  <c r="G483" i="14"/>
  <c r="U482" i="14"/>
  <c r="W482" i="14" s="1"/>
  <c r="Q482" i="14"/>
  <c r="P482" i="14"/>
  <c r="O482" i="14"/>
  <c r="N482" i="14"/>
  <c r="M482" i="14"/>
  <c r="G482" i="14"/>
  <c r="U481" i="14"/>
  <c r="W481" i="14" s="1"/>
  <c r="Q481" i="14"/>
  <c r="P481" i="14"/>
  <c r="O481" i="14"/>
  <c r="N481" i="14"/>
  <c r="M481" i="14"/>
  <c r="J481" i="14"/>
  <c r="H481" i="14"/>
  <c r="G481" i="14"/>
  <c r="F481" i="14"/>
  <c r="E481" i="14"/>
  <c r="D481" i="14"/>
  <c r="C481" i="14"/>
  <c r="B481" i="14"/>
  <c r="U480" i="14"/>
  <c r="W480" i="14" s="1"/>
  <c r="Q480" i="14"/>
  <c r="P480" i="14"/>
  <c r="O480" i="14"/>
  <c r="N480" i="14"/>
  <c r="M480" i="14"/>
  <c r="G480" i="14"/>
  <c r="U479" i="14"/>
  <c r="W479" i="14" s="1"/>
  <c r="Q479" i="14"/>
  <c r="P479" i="14"/>
  <c r="O479" i="14"/>
  <c r="N479" i="14"/>
  <c r="M479" i="14"/>
  <c r="G479" i="14"/>
  <c r="U478" i="14"/>
  <c r="W478" i="14" s="1"/>
  <c r="Q478" i="14"/>
  <c r="P478" i="14"/>
  <c r="O478" i="14"/>
  <c r="N478" i="14"/>
  <c r="M478" i="14"/>
  <c r="J478" i="14"/>
  <c r="H478" i="14"/>
  <c r="G478" i="14"/>
  <c r="F478" i="14"/>
  <c r="E478" i="14"/>
  <c r="D478" i="14"/>
  <c r="C478" i="14"/>
  <c r="B478" i="14"/>
  <c r="U477" i="14"/>
  <c r="W477" i="14" s="1"/>
  <c r="Q477" i="14"/>
  <c r="P477" i="14"/>
  <c r="O477" i="14"/>
  <c r="N477" i="14"/>
  <c r="M477" i="14"/>
  <c r="G477" i="14"/>
  <c r="U476" i="14"/>
  <c r="W476" i="14" s="1"/>
  <c r="Q476" i="14"/>
  <c r="P476" i="14"/>
  <c r="O476" i="14"/>
  <c r="N476" i="14"/>
  <c r="M476" i="14"/>
  <c r="G476" i="14"/>
  <c r="U475" i="14"/>
  <c r="W475" i="14" s="1"/>
  <c r="Q475" i="14"/>
  <c r="P475" i="14"/>
  <c r="O475" i="14"/>
  <c r="N475" i="14"/>
  <c r="M475" i="14"/>
  <c r="J475" i="14"/>
  <c r="H475" i="14"/>
  <c r="G475" i="14"/>
  <c r="F475" i="14"/>
  <c r="E475" i="14"/>
  <c r="D475" i="14"/>
  <c r="C475" i="14"/>
  <c r="B475" i="14"/>
  <c r="U474" i="14"/>
  <c r="W474" i="14" s="1"/>
  <c r="Q474" i="14"/>
  <c r="P474" i="14"/>
  <c r="O474" i="14"/>
  <c r="N474" i="14"/>
  <c r="M474" i="14"/>
  <c r="G474" i="14"/>
  <c r="U473" i="14"/>
  <c r="W473" i="14" s="1"/>
  <c r="Q473" i="14"/>
  <c r="P473" i="14"/>
  <c r="O473" i="14"/>
  <c r="N473" i="14"/>
  <c r="M473" i="14"/>
  <c r="G473" i="14"/>
  <c r="U472" i="14"/>
  <c r="W472" i="14" s="1"/>
  <c r="Q472" i="14"/>
  <c r="P472" i="14"/>
  <c r="O472" i="14"/>
  <c r="N472" i="14"/>
  <c r="M472" i="14"/>
  <c r="J472" i="14"/>
  <c r="H472" i="14"/>
  <c r="G472" i="14"/>
  <c r="F472" i="14"/>
  <c r="E472" i="14"/>
  <c r="D472" i="14"/>
  <c r="C472" i="14"/>
  <c r="B472" i="14"/>
  <c r="U471" i="14"/>
  <c r="W471" i="14" s="1"/>
  <c r="Q471" i="14"/>
  <c r="P471" i="14"/>
  <c r="O471" i="14"/>
  <c r="N471" i="14"/>
  <c r="M471" i="14"/>
  <c r="G471" i="14"/>
  <c r="U470" i="14"/>
  <c r="W470" i="14" s="1"/>
  <c r="Q470" i="14"/>
  <c r="P470" i="14"/>
  <c r="O470" i="14"/>
  <c r="N470" i="14"/>
  <c r="M470" i="14"/>
  <c r="G470" i="14"/>
  <c r="U469" i="14"/>
  <c r="W469" i="14" s="1"/>
  <c r="Q469" i="14"/>
  <c r="P469" i="14"/>
  <c r="O469" i="14"/>
  <c r="N469" i="14"/>
  <c r="M469" i="14"/>
  <c r="J469" i="14"/>
  <c r="H469" i="14"/>
  <c r="G469" i="14"/>
  <c r="F469" i="14"/>
  <c r="E469" i="14"/>
  <c r="D469" i="14"/>
  <c r="C469" i="14"/>
  <c r="B469" i="14"/>
  <c r="U468" i="14"/>
  <c r="W468" i="14" s="1"/>
  <c r="Q468" i="14"/>
  <c r="P468" i="14"/>
  <c r="O468" i="14"/>
  <c r="N468" i="14"/>
  <c r="M468" i="14"/>
  <c r="G468" i="14"/>
  <c r="U467" i="14"/>
  <c r="W467" i="14" s="1"/>
  <c r="Q467" i="14"/>
  <c r="P467" i="14"/>
  <c r="O467" i="14"/>
  <c r="N467" i="14"/>
  <c r="M467" i="14"/>
  <c r="G467" i="14"/>
  <c r="U466" i="14"/>
  <c r="W466" i="14" s="1"/>
  <c r="Q466" i="14"/>
  <c r="P466" i="14"/>
  <c r="O466" i="14"/>
  <c r="N466" i="14"/>
  <c r="M466" i="14"/>
  <c r="J466" i="14"/>
  <c r="H466" i="14"/>
  <c r="G466" i="14"/>
  <c r="F466" i="14"/>
  <c r="E466" i="14"/>
  <c r="D466" i="14"/>
  <c r="C466" i="14"/>
  <c r="B466" i="14"/>
  <c r="U465" i="14"/>
  <c r="W465" i="14" s="1"/>
  <c r="Q465" i="14"/>
  <c r="P465" i="14"/>
  <c r="O465" i="14"/>
  <c r="N465" i="14"/>
  <c r="M465" i="14"/>
  <c r="G465" i="14"/>
  <c r="U464" i="14"/>
  <c r="W464" i="14" s="1"/>
  <c r="Q464" i="14"/>
  <c r="P464" i="14"/>
  <c r="O464" i="14"/>
  <c r="N464" i="14"/>
  <c r="M464" i="14"/>
  <c r="G464" i="14"/>
  <c r="U463" i="14"/>
  <c r="W463" i="14" s="1"/>
  <c r="Q463" i="14"/>
  <c r="P463" i="14"/>
  <c r="O463" i="14"/>
  <c r="N463" i="14"/>
  <c r="M463" i="14"/>
  <c r="J463" i="14"/>
  <c r="H463" i="14"/>
  <c r="G463" i="14"/>
  <c r="F463" i="14"/>
  <c r="E463" i="14"/>
  <c r="D463" i="14"/>
  <c r="C463" i="14"/>
  <c r="B463" i="14"/>
  <c r="U462" i="14"/>
  <c r="W462" i="14" s="1"/>
  <c r="Q462" i="14"/>
  <c r="P462" i="14"/>
  <c r="O462" i="14"/>
  <c r="N462" i="14"/>
  <c r="M462" i="14"/>
  <c r="G462" i="14"/>
  <c r="U461" i="14"/>
  <c r="W461" i="14" s="1"/>
  <c r="Q461" i="14"/>
  <c r="P461" i="14"/>
  <c r="O461" i="14"/>
  <c r="N461" i="14"/>
  <c r="M461" i="14"/>
  <c r="G461" i="14"/>
  <c r="U460" i="14"/>
  <c r="W460" i="14" s="1"/>
  <c r="Q460" i="14"/>
  <c r="P460" i="14"/>
  <c r="O460" i="14"/>
  <c r="N460" i="14"/>
  <c r="M460" i="14"/>
  <c r="J460" i="14"/>
  <c r="H460" i="14"/>
  <c r="G460" i="14"/>
  <c r="F460" i="14"/>
  <c r="E460" i="14"/>
  <c r="D460" i="14"/>
  <c r="C460" i="14"/>
  <c r="B460" i="14"/>
  <c r="U459" i="14"/>
  <c r="W459" i="14" s="1"/>
  <c r="Q459" i="14"/>
  <c r="P459" i="14"/>
  <c r="O459" i="14"/>
  <c r="N459" i="14"/>
  <c r="M459" i="14"/>
  <c r="G459" i="14"/>
  <c r="U458" i="14"/>
  <c r="W458" i="14" s="1"/>
  <c r="Q458" i="14"/>
  <c r="P458" i="14"/>
  <c r="O458" i="14"/>
  <c r="N458" i="14"/>
  <c r="M458" i="14"/>
  <c r="G458" i="14"/>
  <c r="U457" i="14"/>
  <c r="W457" i="14" s="1"/>
  <c r="Q457" i="14"/>
  <c r="P457" i="14"/>
  <c r="O457" i="14"/>
  <c r="N457" i="14"/>
  <c r="M457" i="14"/>
  <c r="J457" i="14"/>
  <c r="H457" i="14"/>
  <c r="G457" i="14"/>
  <c r="F457" i="14"/>
  <c r="E457" i="14"/>
  <c r="D457" i="14"/>
  <c r="C457" i="14"/>
  <c r="B457" i="14"/>
  <c r="U456" i="14"/>
  <c r="W456" i="14" s="1"/>
  <c r="Q456" i="14"/>
  <c r="P456" i="14"/>
  <c r="O456" i="14"/>
  <c r="N456" i="14"/>
  <c r="M456" i="14"/>
  <c r="G456" i="14"/>
  <c r="U455" i="14"/>
  <c r="W455" i="14" s="1"/>
  <c r="Q455" i="14"/>
  <c r="P455" i="14"/>
  <c r="O455" i="14"/>
  <c r="N455" i="14"/>
  <c r="M455" i="14"/>
  <c r="G455" i="14"/>
  <c r="U454" i="14"/>
  <c r="W454" i="14" s="1"/>
  <c r="Q454" i="14"/>
  <c r="P454" i="14"/>
  <c r="O454" i="14"/>
  <c r="N454" i="14"/>
  <c r="M454" i="14"/>
  <c r="J454" i="14"/>
  <c r="H454" i="14"/>
  <c r="G454" i="14"/>
  <c r="F454" i="14"/>
  <c r="E454" i="14"/>
  <c r="D454" i="14"/>
  <c r="C454" i="14"/>
  <c r="B454" i="14"/>
  <c r="U453" i="14"/>
  <c r="W453" i="14" s="1"/>
  <c r="Q453" i="14"/>
  <c r="P453" i="14"/>
  <c r="O453" i="14"/>
  <c r="N453" i="14"/>
  <c r="M453" i="14"/>
  <c r="G453" i="14"/>
  <c r="U452" i="14"/>
  <c r="W452" i="14" s="1"/>
  <c r="Q452" i="14"/>
  <c r="P452" i="14"/>
  <c r="O452" i="14"/>
  <c r="N452" i="14"/>
  <c r="M452" i="14"/>
  <c r="G452" i="14"/>
  <c r="U451" i="14"/>
  <c r="W451" i="14" s="1"/>
  <c r="Q451" i="14"/>
  <c r="P451" i="14"/>
  <c r="O451" i="14"/>
  <c r="N451" i="14"/>
  <c r="M451" i="14"/>
  <c r="J451" i="14"/>
  <c r="H451" i="14"/>
  <c r="G451" i="14"/>
  <c r="F451" i="14"/>
  <c r="E451" i="14"/>
  <c r="D451" i="14"/>
  <c r="C451" i="14"/>
  <c r="B451" i="14"/>
  <c r="U450" i="14"/>
  <c r="W450" i="14" s="1"/>
  <c r="Q450" i="14"/>
  <c r="P450" i="14"/>
  <c r="O450" i="14"/>
  <c r="N450" i="14"/>
  <c r="M450" i="14"/>
  <c r="G450" i="14"/>
  <c r="U449" i="14"/>
  <c r="W449" i="14" s="1"/>
  <c r="Q449" i="14"/>
  <c r="P449" i="14"/>
  <c r="O449" i="14"/>
  <c r="N449" i="14"/>
  <c r="M449" i="14"/>
  <c r="G449" i="14"/>
  <c r="U448" i="14"/>
  <c r="W448" i="14" s="1"/>
  <c r="Q448" i="14"/>
  <c r="P448" i="14"/>
  <c r="O448" i="14"/>
  <c r="N448" i="14"/>
  <c r="M448" i="14"/>
  <c r="J448" i="14"/>
  <c r="H448" i="14"/>
  <c r="G448" i="14"/>
  <c r="F448" i="14"/>
  <c r="E448" i="14"/>
  <c r="D448" i="14"/>
  <c r="C448" i="14"/>
  <c r="B448" i="14"/>
  <c r="U447" i="14"/>
  <c r="W447" i="14" s="1"/>
  <c r="Q447" i="14"/>
  <c r="P447" i="14"/>
  <c r="O447" i="14"/>
  <c r="N447" i="14"/>
  <c r="M447" i="14"/>
  <c r="G447" i="14"/>
  <c r="U446" i="14"/>
  <c r="W446" i="14" s="1"/>
  <c r="Q446" i="14"/>
  <c r="P446" i="14"/>
  <c r="O446" i="14"/>
  <c r="N446" i="14"/>
  <c r="M446" i="14"/>
  <c r="G446" i="14"/>
  <c r="U445" i="14"/>
  <c r="W445" i="14" s="1"/>
  <c r="Q445" i="14"/>
  <c r="P445" i="14"/>
  <c r="O445" i="14"/>
  <c r="N445" i="14"/>
  <c r="M445" i="14"/>
  <c r="J445" i="14"/>
  <c r="H445" i="14"/>
  <c r="G445" i="14"/>
  <c r="F445" i="14"/>
  <c r="E445" i="14"/>
  <c r="D445" i="14"/>
  <c r="C445" i="14"/>
  <c r="B445" i="14"/>
  <c r="U444" i="14"/>
  <c r="W444" i="14" s="1"/>
  <c r="Q444" i="14"/>
  <c r="P444" i="14"/>
  <c r="O444" i="14"/>
  <c r="N444" i="14"/>
  <c r="M444" i="14"/>
  <c r="G444" i="14"/>
  <c r="U443" i="14"/>
  <c r="W443" i="14" s="1"/>
  <c r="Q443" i="14"/>
  <c r="P443" i="14"/>
  <c r="O443" i="14"/>
  <c r="N443" i="14"/>
  <c r="M443" i="14"/>
  <c r="G443" i="14"/>
  <c r="U442" i="14"/>
  <c r="W442" i="14" s="1"/>
  <c r="Q442" i="14"/>
  <c r="P442" i="14"/>
  <c r="O442" i="14"/>
  <c r="N442" i="14"/>
  <c r="M442" i="14"/>
  <c r="J442" i="14"/>
  <c r="H442" i="14"/>
  <c r="G442" i="14"/>
  <c r="F442" i="14"/>
  <c r="E442" i="14"/>
  <c r="D442" i="14"/>
  <c r="C442" i="14"/>
  <c r="B442" i="14"/>
  <c r="U441" i="14"/>
  <c r="W441" i="14" s="1"/>
  <c r="Q441" i="14"/>
  <c r="P441" i="14"/>
  <c r="O441" i="14"/>
  <c r="N441" i="14"/>
  <c r="M441" i="14"/>
  <c r="G441" i="14"/>
  <c r="U440" i="14"/>
  <c r="W440" i="14" s="1"/>
  <c r="Q440" i="14"/>
  <c r="P440" i="14"/>
  <c r="O440" i="14"/>
  <c r="N440" i="14"/>
  <c r="M440" i="14"/>
  <c r="G440" i="14"/>
  <c r="U439" i="14"/>
  <c r="W439" i="14" s="1"/>
  <c r="Q439" i="14"/>
  <c r="P439" i="14"/>
  <c r="O439" i="14"/>
  <c r="N439" i="14"/>
  <c r="M439" i="14"/>
  <c r="J439" i="14"/>
  <c r="H439" i="14"/>
  <c r="G439" i="14"/>
  <c r="F439" i="14"/>
  <c r="E439" i="14"/>
  <c r="D439" i="14"/>
  <c r="C439" i="14"/>
  <c r="B439" i="14"/>
  <c r="U438" i="14"/>
  <c r="W438" i="14" s="1"/>
  <c r="Q438" i="14"/>
  <c r="P438" i="14"/>
  <c r="O438" i="14"/>
  <c r="N438" i="14"/>
  <c r="M438" i="14"/>
  <c r="G438" i="14"/>
  <c r="U437" i="14"/>
  <c r="W437" i="14" s="1"/>
  <c r="Q437" i="14"/>
  <c r="P437" i="14"/>
  <c r="O437" i="14"/>
  <c r="N437" i="14"/>
  <c r="M437" i="14"/>
  <c r="G437" i="14"/>
  <c r="U436" i="14"/>
  <c r="W436" i="14" s="1"/>
  <c r="Q436" i="14"/>
  <c r="P436" i="14"/>
  <c r="O436" i="14"/>
  <c r="N436" i="14"/>
  <c r="M436" i="14"/>
  <c r="J436" i="14"/>
  <c r="H436" i="14"/>
  <c r="G436" i="14"/>
  <c r="F436" i="14"/>
  <c r="E436" i="14"/>
  <c r="D436" i="14"/>
  <c r="C436" i="14"/>
  <c r="B436" i="14"/>
  <c r="U435" i="14"/>
  <c r="W435" i="14" s="1"/>
  <c r="Q435" i="14"/>
  <c r="P435" i="14"/>
  <c r="O435" i="14"/>
  <c r="N435" i="14"/>
  <c r="M435" i="14"/>
  <c r="G435" i="14"/>
  <c r="U434" i="14"/>
  <c r="W434" i="14" s="1"/>
  <c r="Q434" i="14"/>
  <c r="P434" i="14"/>
  <c r="O434" i="14"/>
  <c r="N434" i="14"/>
  <c r="M434" i="14"/>
  <c r="G434" i="14"/>
  <c r="U433" i="14"/>
  <c r="W433" i="14" s="1"/>
  <c r="Q433" i="14"/>
  <c r="P433" i="14"/>
  <c r="O433" i="14"/>
  <c r="N433" i="14"/>
  <c r="M433" i="14"/>
  <c r="J433" i="14"/>
  <c r="H433" i="14"/>
  <c r="G433" i="14"/>
  <c r="F433" i="14"/>
  <c r="E433" i="14"/>
  <c r="D433" i="14"/>
  <c r="C433" i="14"/>
  <c r="B433" i="14"/>
  <c r="U432" i="14"/>
  <c r="W432" i="14" s="1"/>
  <c r="Q432" i="14"/>
  <c r="P432" i="14"/>
  <c r="O432" i="14"/>
  <c r="N432" i="14"/>
  <c r="M432" i="14"/>
  <c r="G432" i="14"/>
  <c r="U431" i="14"/>
  <c r="W431" i="14" s="1"/>
  <c r="Q431" i="14"/>
  <c r="P431" i="14"/>
  <c r="O431" i="14"/>
  <c r="N431" i="14"/>
  <c r="M431" i="14"/>
  <c r="G431" i="14"/>
  <c r="U430" i="14"/>
  <c r="W430" i="14" s="1"/>
  <c r="Q430" i="14"/>
  <c r="P430" i="14"/>
  <c r="O430" i="14"/>
  <c r="N430" i="14"/>
  <c r="M430" i="14"/>
  <c r="J430" i="14"/>
  <c r="H430" i="14"/>
  <c r="G430" i="14"/>
  <c r="F430" i="14"/>
  <c r="E430" i="14"/>
  <c r="D430" i="14"/>
  <c r="C430" i="14"/>
  <c r="B430" i="14"/>
  <c r="U429" i="14"/>
  <c r="W429" i="14" s="1"/>
  <c r="Q429" i="14"/>
  <c r="P429" i="14"/>
  <c r="O429" i="14"/>
  <c r="N429" i="14"/>
  <c r="M429" i="14"/>
  <c r="G429" i="14"/>
  <c r="U428" i="14"/>
  <c r="W428" i="14" s="1"/>
  <c r="Q428" i="14"/>
  <c r="P428" i="14"/>
  <c r="O428" i="14"/>
  <c r="N428" i="14"/>
  <c r="M428" i="14"/>
  <c r="G428" i="14"/>
  <c r="U427" i="14"/>
  <c r="W427" i="14" s="1"/>
  <c r="Q427" i="14"/>
  <c r="P427" i="14"/>
  <c r="O427" i="14"/>
  <c r="N427" i="14"/>
  <c r="M427" i="14"/>
  <c r="J427" i="14"/>
  <c r="H427" i="14"/>
  <c r="G427" i="14"/>
  <c r="F427" i="14"/>
  <c r="E427" i="14"/>
  <c r="D427" i="14"/>
  <c r="C427" i="14"/>
  <c r="B427" i="14"/>
  <c r="U426" i="14"/>
  <c r="W426" i="14" s="1"/>
  <c r="Q426" i="14"/>
  <c r="P426" i="14"/>
  <c r="O426" i="14"/>
  <c r="N426" i="14"/>
  <c r="M426" i="14"/>
  <c r="G426" i="14"/>
  <c r="U425" i="14"/>
  <c r="W425" i="14" s="1"/>
  <c r="Q425" i="14"/>
  <c r="P425" i="14"/>
  <c r="O425" i="14"/>
  <c r="N425" i="14"/>
  <c r="M425" i="14"/>
  <c r="G425" i="14"/>
  <c r="U424" i="14"/>
  <c r="W424" i="14" s="1"/>
  <c r="Q424" i="14"/>
  <c r="P424" i="14"/>
  <c r="O424" i="14"/>
  <c r="N424" i="14"/>
  <c r="M424" i="14"/>
  <c r="J424" i="14"/>
  <c r="H424" i="14"/>
  <c r="G424" i="14"/>
  <c r="F424" i="14"/>
  <c r="E424" i="14"/>
  <c r="D424" i="14"/>
  <c r="C424" i="14"/>
  <c r="B424" i="14"/>
  <c r="U423" i="14"/>
  <c r="W423" i="14" s="1"/>
  <c r="Q423" i="14"/>
  <c r="P423" i="14"/>
  <c r="O423" i="14"/>
  <c r="N423" i="14"/>
  <c r="M423" i="14"/>
  <c r="G423" i="14"/>
  <c r="U422" i="14"/>
  <c r="W422" i="14" s="1"/>
  <c r="Q422" i="14"/>
  <c r="P422" i="14"/>
  <c r="O422" i="14"/>
  <c r="N422" i="14"/>
  <c r="M422" i="14"/>
  <c r="G422" i="14"/>
  <c r="U421" i="14"/>
  <c r="W421" i="14" s="1"/>
  <c r="Q421" i="14"/>
  <c r="P421" i="14"/>
  <c r="O421" i="14"/>
  <c r="N421" i="14"/>
  <c r="M421" i="14"/>
  <c r="J421" i="14"/>
  <c r="H421" i="14"/>
  <c r="G421" i="14"/>
  <c r="F421" i="14"/>
  <c r="E421" i="14"/>
  <c r="D421" i="14"/>
  <c r="C421" i="14"/>
  <c r="B421" i="14"/>
  <c r="U420" i="14"/>
  <c r="W420" i="14" s="1"/>
  <c r="Q420" i="14"/>
  <c r="P420" i="14"/>
  <c r="O420" i="14"/>
  <c r="N420" i="14"/>
  <c r="M420" i="14"/>
  <c r="G420" i="14"/>
  <c r="U419" i="14"/>
  <c r="W419" i="14" s="1"/>
  <c r="Q419" i="14"/>
  <c r="P419" i="14"/>
  <c r="O419" i="14"/>
  <c r="N419" i="14"/>
  <c r="M419" i="14"/>
  <c r="G419" i="14"/>
  <c r="U418" i="14"/>
  <c r="W418" i="14" s="1"/>
  <c r="Q418" i="14"/>
  <c r="P418" i="14"/>
  <c r="O418" i="14"/>
  <c r="N418" i="14"/>
  <c r="M418" i="14"/>
  <c r="J418" i="14"/>
  <c r="H418" i="14"/>
  <c r="G418" i="14"/>
  <c r="F418" i="14"/>
  <c r="E418" i="14"/>
  <c r="D418" i="14"/>
  <c r="C418" i="14"/>
  <c r="B418" i="14"/>
  <c r="U417" i="14"/>
  <c r="W417" i="14" s="1"/>
  <c r="Q417" i="14"/>
  <c r="P417" i="14"/>
  <c r="O417" i="14"/>
  <c r="N417" i="14"/>
  <c r="M417" i="14"/>
  <c r="G417" i="14"/>
  <c r="U416" i="14"/>
  <c r="W416" i="14" s="1"/>
  <c r="Q416" i="14"/>
  <c r="P416" i="14"/>
  <c r="O416" i="14"/>
  <c r="N416" i="14"/>
  <c r="M416" i="14"/>
  <c r="G416" i="14"/>
  <c r="U415" i="14"/>
  <c r="W415" i="14" s="1"/>
  <c r="Q415" i="14"/>
  <c r="P415" i="14"/>
  <c r="O415" i="14"/>
  <c r="N415" i="14"/>
  <c r="M415" i="14"/>
  <c r="J415" i="14"/>
  <c r="H415" i="14"/>
  <c r="G415" i="14"/>
  <c r="F415" i="14"/>
  <c r="E415" i="14"/>
  <c r="D415" i="14"/>
  <c r="C415" i="14"/>
  <c r="B415" i="14"/>
  <c r="U414" i="14"/>
  <c r="W414" i="14" s="1"/>
  <c r="Q414" i="14"/>
  <c r="P414" i="14"/>
  <c r="O414" i="14"/>
  <c r="N414" i="14"/>
  <c r="M414" i="14"/>
  <c r="G414" i="14"/>
  <c r="U413" i="14"/>
  <c r="W413" i="14" s="1"/>
  <c r="Q413" i="14"/>
  <c r="P413" i="14"/>
  <c r="O413" i="14"/>
  <c r="N413" i="14"/>
  <c r="M413" i="14"/>
  <c r="G413" i="14"/>
  <c r="U412" i="14"/>
  <c r="W412" i="14" s="1"/>
  <c r="Q412" i="14"/>
  <c r="P412" i="14"/>
  <c r="O412" i="14"/>
  <c r="N412" i="14"/>
  <c r="M412" i="14"/>
  <c r="J412" i="14"/>
  <c r="H412" i="14"/>
  <c r="G412" i="14"/>
  <c r="F412" i="14"/>
  <c r="E412" i="14"/>
  <c r="D412" i="14"/>
  <c r="C412" i="14"/>
  <c r="B412" i="14"/>
  <c r="U411" i="14"/>
  <c r="W411" i="14" s="1"/>
  <c r="Q411" i="14"/>
  <c r="P411" i="14"/>
  <c r="O411" i="14"/>
  <c r="N411" i="14"/>
  <c r="M411" i="14"/>
  <c r="G411" i="14"/>
  <c r="U410" i="14"/>
  <c r="W410" i="14" s="1"/>
  <c r="Q410" i="14"/>
  <c r="P410" i="14"/>
  <c r="O410" i="14"/>
  <c r="N410" i="14"/>
  <c r="M410" i="14"/>
  <c r="G410" i="14"/>
  <c r="U409" i="14"/>
  <c r="W409" i="14" s="1"/>
  <c r="Q409" i="14"/>
  <c r="P409" i="14"/>
  <c r="O409" i="14"/>
  <c r="N409" i="14"/>
  <c r="M409" i="14"/>
  <c r="J409" i="14"/>
  <c r="H409" i="14"/>
  <c r="G409" i="14"/>
  <c r="F409" i="14"/>
  <c r="E409" i="14"/>
  <c r="D409" i="14"/>
  <c r="C409" i="14"/>
  <c r="B409" i="14"/>
  <c r="U408" i="14"/>
  <c r="W408" i="14" s="1"/>
  <c r="Q408" i="14"/>
  <c r="P408" i="14"/>
  <c r="O408" i="14"/>
  <c r="N408" i="14"/>
  <c r="M408" i="14"/>
  <c r="G408" i="14"/>
  <c r="U407" i="14"/>
  <c r="W407" i="14" s="1"/>
  <c r="Q407" i="14"/>
  <c r="P407" i="14"/>
  <c r="O407" i="14"/>
  <c r="N407" i="14"/>
  <c r="M407" i="14"/>
  <c r="G407" i="14"/>
  <c r="U406" i="14"/>
  <c r="W406" i="14" s="1"/>
  <c r="Q406" i="14"/>
  <c r="P406" i="14"/>
  <c r="O406" i="14"/>
  <c r="N406" i="14"/>
  <c r="M406" i="14"/>
  <c r="J406" i="14"/>
  <c r="H406" i="14"/>
  <c r="G406" i="14"/>
  <c r="F406" i="14"/>
  <c r="E406" i="14"/>
  <c r="D406" i="14"/>
  <c r="C406" i="14"/>
  <c r="B406" i="14"/>
  <c r="U405" i="14"/>
  <c r="W405" i="14" s="1"/>
  <c r="Q405" i="14"/>
  <c r="P405" i="14"/>
  <c r="O405" i="14"/>
  <c r="N405" i="14"/>
  <c r="M405" i="14"/>
  <c r="G405" i="14"/>
  <c r="U404" i="14"/>
  <c r="W404" i="14" s="1"/>
  <c r="Q404" i="14"/>
  <c r="P404" i="14"/>
  <c r="O404" i="14"/>
  <c r="N404" i="14"/>
  <c r="M404" i="14"/>
  <c r="G404" i="14"/>
  <c r="U403" i="14"/>
  <c r="W403" i="14" s="1"/>
  <c r="Q403" i="14"/>
  <c r="P403" i="14"/>
  <c r="O403" i="14"/>
  <c r="N403" i="14"/>
  <c r="M403" i="14"/>
  <c r="J403" i="14"/>
  <c r="H403" i="14"/>
  <c r="G403" i="14"/>
  <c r="F403" i="14"/>
  <c r="E403" i="14"/>
  <c r="D403" i="14"/>
  <c r="C403" i="14"/>
  <c r="B403" i="14"/>
  <c r="U402" i="14"/>
  <c r="W402" i="14" s="1"/>
  <c r="Q402" i="14"/>
  <c r="P402" i="14"/>
  <c r="O402" i="14"/>
  <c r="N402" i="14"/>
  <c r="M402" i="14"/>
  <c r="G402" i="14"/>
  <c r="U401" i="14"/>
  <c r="W401" i="14" s="1"/>
  <c r="Q401" i="14"/>
  <c r="P401" i="14"/>
  <c r="O401" i="14"/>
  <c r="N401" i="14"/>
  <c r="M401" i="14"/>
  <c r="G401" i="14"/>
  <c r="U400" i="14"/>
  <c r="W400" i="14" s="1"/>
  <c r="Q400" i="14"/>
  <c r="P400" i="14"/>
  <c r="O400" i="14"/>
  <c r="N400" i="14"/>
  <c r="M400" i="14"/>
  <c r="J400" i="14"/>
  <c r="H400" i="14"/>
  <c r="G400" i="14"/>
  <c r="F400" i="14"/>
  <c r="E400" i="14"/>
  <c r="D400" i="14"/>
  <c r="C400" i="14"/>
  <c r="B400" i="14"/>
  <c r="U399" i="14"/>
  <c r="W399" i="14" s="1"/>
  <c r="Q399" i="14"/>
  <c r="P399" i="14"/>
  <c r="O399" i="14"/>
  <c r="N399" i="14"/>
  <c r="M399" i="14"/>
  <c r="G399" i="14"/>
  <c r="U398" i="14"/>
  <c r="W398" i="14" s="1"/>
  <c r="Q398" i="14"/>
  <c r="P398" i="14"/>
  <c r="O398" i="14"/>
  <c r="N398" i="14"/>
  <c r="M398" i="14"/>
  <c r="G398" i="14"/>
  <c r="U397" i="14"/>
  <c r="W397" i="14" s="1"/>
  <c r="Q397" i="14"/>
  <c r="P397" i="14"/>
  <c r="O397" i="14"/>
  <c r="N397" i="14"/>
  <c r="M397" i="14"/>
  <c r="J397" i="14"/>
  <c r="H397" i="14"/>
  <c r="G397" i="14"/>
  <c r="F397" i="14"/>
  <c r="E397" i="14"/>
  <c r="D397" i="14"/>
  <c r="C397" i="14"/>
  <c r="B397" i="14"/>
  <c r="U396" i="14"/>
  <c r="W396" i="14" s="1"/>
  <c r="Q396" i="14"/>
  <c r="P396" i="14"/>
  <c r="O396" i="14"/>
  <c r="N396" i="14"/>
  <c r="M396" i="14"/>
  <c r="G396" i="14"/>
  <c r="U395" i="14"/>
  <c r="W395" i="14" s="1"/>
  <c r="Q395" i="14"/>
  <c r="P395" i="14"/>
  <c r="O395" i="14"/>
  <c r="N395" i="14"/>
  <c r="M395" i="14"/>
  <c r="G395" i="14"/>
  <c r="U394" i="14"/>
  <c r="W394" i="14" s="1"/>
  <c r="Q394" i="14"/>
  <c r="P394" i="14"/>
  <c r="O394" i="14"/>
  <c r="N394" i="14"/>
  <c r="M394" i="14"/>
  <c r="J394" i="14"/>
  <c r="H394" i="14"/>
  <c r="G394" i="14"/>
  <c r="F394" i="14"/>
  <c r="E394" i="14"/>
  <c r="D394" i="14"/>
  <c r="C394" i="14"/>
  <c r="B394" i="14"/>
  <c r="U393" i="14"/>
  <c r="W393" i="14" s="1"/>
  <c r="Q393" i="14"/>
  <c r="P393" i="14"/>
  <c r="O393" i="14"/>
  <c r="N393" i="14"/>
  <c r="M393" i="14"/>
  <c r="G393" i="14"/>
  <c r="U392" i="14"/>
  <c r="W392" i="14" s="1"/>
  <c r="Q392" i="14"/>
  <c r="P392" i="14"/>
  <c r="O392" i="14"/>
  <c r="N392" i="14"/>
  <c r="M392" i="14"/>
  <c r="G392" i="14"/>
  <c r="U391" i="14"/>
  <c r="W391" i="14" s="1"/>
  <c r="Q391" i="14"/>
  <c r="P391" i="14"/>
  <c r="O391" i="14"/>
  <c r="N391" i="14"/>
  <c r="M391" i="14"/>
  <c r="J391" i="14"/>
  <c r="H391" i="14"/>
  <c r="G391" i="14"/>
  <c r="F391" i="14"/>
  <c r="E391" i="14"/>
  <c r="D391" i="14"/>
  <c r="C391" i="14"/>
  <c r="B391" i="14"/>
  <c r="U390" i="14"/>
  <c r="W390" i="14" s="1"/>
  <c r="Q390" i="14"/>
  <c r="P390" i="14"/>
  <c r="O390" i="14"/>
  <c r="N390" i="14"/>
  <c r="M390" i="14"/>
  <c r="G390" i="14"/>
  <c r="U389" i="14"/>
  <c r="W389" i="14" s="1"/>
  <c r="Q389" i="14"/>
  <c r="P389" i="14"/>
  <c r="O389" i="14"/>
  <c r="N389" i="14"/>
  <c r="M389" i="14"/>
  <c r="G389" i="14"/>
  <c r="U388" i="14"/>
  <c r="W388" i="14" s="1"/>
  <c r="Q388" i="14"/>
  <c r="P388" i="14"/>
  <c r="O388" i="14"/>
  <c r="N388" i="14"/>
  <c r="M388" i="14"/>
  <c r="J388" i="14"/>
  <c r="H388" i="14"/>
  <c r="G388" i="14"/>
  <c r="F388" i="14"/>
  <c r="E388" i="14"/>
  <c r="D388" i="14"/>
  <c r="C388" i="14"/>
  <c r="B388" i="14"/>
  <c r="U387" i="14"/>
  <c r="W387" i="14" s="1"/>
  <c r="Q387" i="14"/>
  <c r="P387" i="14"/>
  <c r="O387" i="14"/>
  <c r="N387" i="14"/>
  <c r="M387" i="14"/>
  <c r="G387" i="14"/>
  <c r="U386" i="14"/>
  <c r="W386" i="14" s="1"/>
  <c r="Q386" i="14"/>
  <c r="P386" i="14"/>
  <c r="O386" i="14"/>
  <c r="N386" i="14"/>
  <c r="M386" i="14"/>
  <c r="G386" i="14"/>
  <c r="U385" i="14"/>
  <c r="W385" i="14" s="1"/>
  <c r="Q385" i="14"/>
  <c r="P385" i="14"/>
  <c r="O385" i="14"/>
  <c r="N385" i="14"/>
  <c r="M385" i="14"/>
  <c r="J385" i="14"/>
  <c r="H385" i="14"/>
  <c r="G385" i="14"/>
  <c r="F385" i="14"/>
  <c r="E385" i="14"/>
  <c r="D385" i="14"/>
  <c r="C385" i="14"/>
  <c r="B385" i="14"/>
  <c r="U384" i="14"/>
  <c r="W384" i="14" s="1"/>
  <c r="Q384" i="14"/>
  <c r="P384" i="14"/>
  <c r="O384" i="14"/>
  <c r="N384" i="14"/>
  <c r="M384" i="14"/>
  <c r="G384" i="14"/>
  <c r="U383" i="14"/>
  <c r="W383" i="14" s="1"/>
  <c r="Q383" i="14"/>
  <c r="P383" i="14"/>
  <c r="O383" i="14"/>
  <c r="N383" i="14"/>
  <c r="M383" i="14"/>
  <c r="G383" i="14"/>
  <c r="U382" i="14"/>
  <c r="W382" i="14" s="1"/>
  <c r="Q382" i="14"/>
  <c r="P382" i="14"/>
  <c r="O382" i="14"/>
  <c r="N382" i="14"/>
  <c r="M382" i="14"/>
  <c r="J382" i="14"/>
  <c r="H382" i="14"/>
  <c r="G382" i="14"/>
  <c r="F382" i="14"/>
  <c r="E382" i="14"/>
  <c r="D382" i="14"/>
  <c r="C382" i="14"/>
  <c r="B382" i="14"/>
  <c r="U381" i="14"/>
  <c r="W381" i="14" s="1"/>
  <c r="Q381" i="14"/>
  <c r="P381" i="14"/>
  <c r="O381" i="14"/>
  <c r="N381" i="14"/>
  <c r="M381" i="14"/>
  <c r="G381" i="14"/>
  <c r="U380" i="14"/>
  <c r="W380" i="14" s="1"/>
  <c r="Q380" i="14"/>
  <c r="P380" i="14"/>
  <c r="O380" i="14"/>
  <c r="N380" i="14"/>
  <c r="M380" i="14"/>
  <c r="G380" i="14"/>
  <c r="U379" i="14"/>
  <c r="W379" i="14" s="1"/>
  <c r="Q379" i="14"/>
  <c r="P379" i="14"/>
  <c r="O379" i="14"/>
  <c r="N379" i="14"/>
  <c r="M379" i="14"/>
  <c r="J379" i="14"/>
  <c r="H379" i="14"/>
  <c r="G379" i="14"/>
  <c r="F379" i="14"/>
  <c r="E379" i="14"/>
  <c r="D379" i="14"/>
  <c r="C379" i="14"/>
  <c r="B379" i="14"/>
  <c r="U378" i="14"/>
  <c r="W378" i="14" s="1"/>
  <c r="Q378" i="14"/>
  <c r="P378" i="14"/>
  <c r="O378" i="14"/>
  <c r="N378" i="14"/>
  <c r="M378" i="14"/>
  <c r="G378" i="14"/>
  <c r="U377" i="14"/>
  <c r="W377" i="14" s="1"/>
  <c r="Q377" i="14"/>
  <c r="P377" i="14"/>
  <c r="O377" i="14"/>
  <c r="N377" i="14"/>
  <c r="M377" i="14"/>
  <c r="G377" i="14"/>
  <c r="U376" i="14"/>
  <c r="W376" i="14" s="1"/>
  <c r="Q376" i="14"/>
  <c r="P376" i="14"/>
  <c r="O376" i="14"/>
  <c r="N376" i="14"/>
  <c r="M376" i="14"/>
  <c r="J376" i="14"/>
  <c r="H376" i="14"/>
  <c r="G376" i="14"/>
  <c r="F376" i="14"/>
  <c r="E376" i="14"/>
  <c r="D376" i="14"/>
  <c r="C376" i="14"/>
  <c r="B376" i="14"/>
  <c r="U375" i="14"/>
  <c r="W375" i="14" s="1"/>
  <c r="Q375" i="14"/>
  <c r="P375" i="14"/>
  <c r="O375" i="14"/>
  <c r="N375" i="14"/>
  <c r="M375" i="14"/>
  <c r="G375" i="14"/>
  <c r="U374" i="14"/>
  <c r="W374" i="14" s="1"/>
  <c r="Q374" i="14"/>
  <c r="P374" i="14"/>
  <c r="O374" i="14"/>
  <c r="N374" i="14"/>
  <c r="M374" i="14"/>
  <c r="G374" i="14"/>
  <c r="U373" i="14"/>
  <c r="W373" i="14" s="1"/>
  <c r="Q373" i="14"/>
  <c r="P373" i="14"/>
  <c r="O373" i="14"/>
  <c r="N373" i="14"/>
  <c r="M373" i="14"/>
  <c r="J373" i="14"/>
  <c r="H373" i="14"/>
  <c r="G373" i="14"/>
  <c r="F373" i="14"/>
  <c r="E373" i="14"/>
  <c r="D373" i="14"/>
  <c r="C373" i="14"/>
  <c r="B373" i="14"/>
  <c r="U372" i="14"/>
  <c r="W372" i="14" s="1"/>
  <c r="Q372" i="14"/>
  <c r="P372" i="14"/>
  <c r="O372" i="14"/>
  <c r="N372" i="14"/>
  <c r="M372" i="14"/>
  <c r="G372" i="14"/>
  <c r="U371" i="14"/>
  <c r="W371" i="14" s="1"/>
  <c r="Q371" i="14"/>
  <c r="P371" i="14"/>
  <c r="O371" i="14"/>
  <c r="N371" i="14"/>
  <c r="M371" i="14"/>
  <c r="G371" i="14"/>
  <c r="U370" i="14"/>
  <c r="W370" i="14" s="1"/>
  <c r="Q370" i="14"/>
  <c r="P370" i="14"/>
  <c r="O370" i="14"/>
  <c r="N370" i="14"/>
  <c r="M370" i="14"/>
  <c r="J370" i="14"/>
  <c r="H370" i="14"/>
  <c r="G370" i="14"/>
  <c r="F370" i="14"/>
  <c r="E370" i="14"/>
  <c r="D370" i="14"/>
  <c r="C370" i="14"/>
  <c r="B370" i="14"/>
  <c r="U369" i="14"/>
  <c r="W369" i="14" s="1"/>
  <c r="Q369" i="14"/>
  <c r="P369" i="14"/>
  <c r="O369" i="14"/>
  <c r="N369" i="14"/>
  <c r="M369" i="14"/>
  <c r="G369" i="14"/>
  <c r="U368" i="14"/>
  <c r="W368" i="14" s="1"/>
  <c r="Q368" i="14"/>
  <c r="P368" i="14"/>
  <c r="O368" i="14"/>
  <c r="N368" i="14"/>
  <c r="M368" i="14"/>
  <c r="G368" i="14"/>
  <c r="U367" i="14"/>
  <c r="W367" i="14" s="1"/>
  <c r="Q367" i="14"/>
  <c r="P367" i="14"/>
  <c r="O367" i="14"/>
  <c r="N367" i="14"/>
  <c r="M367" i="14"/>
  <c r="J367" i="14"/>
  <c r="H367" i="14"/>
  <c r="G367" i="14"/>
  <c r="F367" i="14"/>
  <c r="E367" i="14"/>
  <c r="D367" i="14"/>
  <c r="C367" i="14"/>
  <c r="B367" i="14"/>
  <c r="U366" i="14"/>
  <c r="W366" i="14" s="1"/>
  <c r="Q366" i="14"/>
  <c r="P366" i="14"/>
  <c r="O366" i="14"/>
  <c r="N366" i="14"/>
  <c r="M366" i="14"/>
  <c r="G366" i="14"/>
  <c r="U365" i="14"/>
  <c r="W365" i="14" s="1"/>
  <c r="Q365" i="14"/>
  <c r="P365" i="14"/>
  <c r="O365" i="14"/>
  <c r="N365" i="14"/>
  <c r="M365" i="14"/>
  <c r="G365" i="14"/>
  <c r="U364" i="14"/>
  <c r="W364" i="14" s="1"/>
  <c r="Q364" i="14"/>
  <c r="P364" i="14"/>
  <c r="O364" i="14"/>
  <c r="N364" i="14"/>
  <c r="M364" i="14"/>
  <c r="J364" i="14"/>
  <c r="H364" i="14"/>
  <c r="G364" i="14"/>
  <c r="F364" i="14"/>
  <c r="E364" i="14"/>
  <c r="D364" i="14"/>
  <c r="C364" i="14"/>
  <c r="B364" i="14"/>
  <c r="U363" i="14"/>
  <c r="W363" i="14" s="1"/>
  <c r="Q363" i="14"/>
  <c r="P363" i="14"/>
  <c r="O363" i="14"/>
  <c r="N363" i="14"/>
  <c r="M363" i="14"/>
  <c r="G363" i="14"/>
  <c r="U362" i="14"/>
  <c r="W362" i="14" s="1"/>
  <c r="Q362" i="14"/>
  <c r="P362" i="14"/>
  <c r="O362" i="14"/>
  <c r="N362" i="14"/>
  <c r="M362" i="14"/>
  <c r="G362" i="14"/>
  <c r="U361" i="14"/>
  <c r="W361" i="14" s="1"/>
  <c r="Q361" i="14"/>
  <c r="P361" i="14"/>
  <c r="O361" i="14"/>
  <c r="N361" i="14"/>
  <c r="M361" i="14"/>
  <c r="J361" i="14"/>
  <c r="H361" i="14"/>
  <c r="G361" i="14"/>
  <c r="F361" i="14"/>
  <c r="E361" i="14"/>
  <c r="D361" i="14"/>
  <c r="C361" i="14"/>
  <c r="B361" i="14"/>
  <c r="U360" i="14"/>
  <c r="W360" i="14" s="1"/>
  <c r="Q360" i="14"/>
  <c r="P360" i="14"/>
  <c r="O360" i="14"/>
  <c r="N360" i="14"/>
  <c r="M360" i="14"/>
  <c r="G360" i="14"/>
  <c r="U359" i="14"/>
  <c r="W359" i="14" s="1"/>
  <c r="Q359" i="14"/>
  <c r="P359" i="14"/>
  <c r="O359" i="14"/>
  <c r="N359" i="14"/>
  <c r="M359" i="14"/>
  <c r="G359" i="14"/>
  <c r="U358" i="14"/>
  <c r="W358" i="14" s="1"/>
  <c r="Q358" i="14"/>
  <c r="P358" i="14"/>
  <c r="O358" i="14"/>
  <c r="N358" i="14"/>
  <c r="M358" i="14"/>
  <c r="J358" i="14"/>
  <c r="H358" i="14"/>
  <c r="G358" i="14"/>
  <c r="F358" i="14"/>
  <c r="E358" i="14"/>
  <c r="D358" i="14"/>
  <c r="C358" i="14"/>
  <c r="B358" i="14"/>
  <c r="U357" i="14"/>
  <c r="W357" i="14" s="1"/>
  <c r="Q357" i="14"/>
  <c r="P357" i="14"/>
  <c r="O357" i="14"/>
  <c r="N357" i="14"/>
  <c r="M357" i="14"/>
  <c r="G357" i="14"/>
  <c r="U356" i="14"/>
  <c r="W356" i="14" s="1"/>
  <c r="Q356" i="14"/>
  <c r="P356" i="14"/>
  <c r="O356" i="14"/>
  <c r="N356" i="14"/>
  <c r="M356" i="14"/>
  <c r="G356" i="14"/>
  <c r="U355" i="14"/>
  <c r="W355" i="14" s="1"/>
  <c r="Q355" i="14"/>
  <c r="P355" i="14"/>
  <c r="O355" i="14"/>
  <c r="N355" i="14"/>
  <c r="M355" i="14"/>
  <c r="J355" i="14"/>
  <c r="H355" i="14"/>
  <c r="G355" i="14"/>
  <c r="F355" i="14"/>
  <c r="E355" i="14"/>
  <c r="D355" i="14"/>
  <c r="C355" i="14"/>
  <c r="B355" i="14"/>
  <c r="U354" i="14"/>
  <c r="W354" i="14" s="1"/>
  <c r="Q354" i="14"/>
  <c r="P354" i="14"/>
  <c r="O354" i="14"/>
  <c r="N354" i="14"/>
  <c r="M354" i="14"/>
  <c r="G354" i="14"/>
  <c r="U353" i="14"/>
  <c r="W353" i="14" s="1"/>
  <c r="Q353" i="14"/>
  <c r="P353" i="14"/>
  <c r="O353" i="14"/>
  <c r="N353" i="14"/>
  <c r="M353" i="14"/>
  <c r="G353" i="14"/>
  <c r="U352" i="14"/>
  <c r="W352" i="14" s="1"/>
  <c r="Q352" i="14"/>
  <c r="P352" i="14"/>
  <c r="O352" i="14"/>
  <c r="N352" i="14"/>
  <c r="M352" i="14"/>
  <c r="J352" i="14"/>
  <c r="H352" i="14"/>
  <c r="G352" i="14"/>
  <c r="F352" i="14"/>
  <c r="E352" i="14"/>
  <c r="D352" i="14"/>
  <c r="C352" i="14"/>
  <c r="B352" i="14"/>
  <c r="U351" i="14"/>
  <c r="W351" i="14" s="1"/>
  <c r="Q351" i="14"/>
  <c r="P351" i="14"/>
  <c r="O351" i="14"/>
  <c r="N351" i="14"/>
  <c r="M351" i="14"/>
  <c r="G351" i="14"/>
  <c r="U350" i="14"/>
  <c r="W350" i="14" s="1"/>
  <c r="Q350" i="14"/>
  <c r="P350" i="14"/>
  <c r="O350" i="14"/>
  <c r="N350" i="14"/>
  <c r="M350" i="14"/>
  <c r="G350" i="14"/>
  <c r="U349" i="14"/>
  <c r="W349" i="14" s="1"/>
  <c r="Q349" i="14"/>
  <c r="P349" i="14"/>
  <c r="O349" i="14"/>
  <c r="N349" i="14"/>
  <c r="M349" i="14"/>
  <c r="J349" i="14"/>
  <c r="H349" i="14"/>
  <c r="G349" i="14"/>
  <c r="F349" i="14"/>
  <c r="E349" i="14"/>
  <c r="D349" i="14"/>
  <c r="C349" i="14"/>
  <c r="B349" i="14"/>
  <c r="U348" i="14"/>
  <c r="W348" i="14" s="1"/>
  <c r="Q348" i="14"/>
  <c r="P348" i="14"/>
  <c r="O348" i="14"/>
  <c r="N348" i="14"/>
  <c r="M348" i="14"/>
  <c r="G348" i="14"/>
  <c r="U347" i="14"/>
  <c r="W347" i="14" s="1"/>
  <c r="Q347" i="14"/>
  <c r="P347" i="14"/>
  <c r="O347" i="14"/>
  <c r="N347" i="14"/>
  <c r="M347" i="14"/>
  <c r="G347" i="14"/>
  <c r="U346" i="14"/>
  <c r="W346" i="14" s="1"/>
  <c r="Q346" i="14"/>
  <c r="P346" i="14"/>
  <c r="O346" i="14"/>
  <c r="N346" i="14"/>
  <c r="M346" i="14"/>
  <c r="J346" i="14"/>
  <c r="H346" i="14"/>
  <c r="G346" i="14"/>
  <c r="F346" i="14"/>
  <c r="E346" i="14"/>
  <c r="D346" i="14"/>
  <c r="C346" i="14"/>
  <c r="B346" i="14"/>
  <c r="U345" i="14"/>
  <c r="W345" i="14" s="1"/>
  <c r="Q345" i="14"/>
  <c r="P345" i="14"/>
  <c r="O345" i="14"/>
  <c r="N345" i="14"/>
  <c r="M345" i="14"/>
  <c r="G345" i="14"/>
  <c r="U344" i="14"/>
  <c r="W344" i="14" s="1"/>
  <c r="Q344" i="14"/>
  <c r="P344" i="14"/>
  <c r="O344" i="14"/>
  <c r="N344" i="14"/>
  <c r="M344" i="14"/>
  <c r="G344" i="14"/>
  <c r="U343" i="14"/>
  <c r="W343" i="14" s="1"/>
  <c r="Q343" i="14"/>
  <c r="P343" i="14"/>
  <c r="O343" i="14"/>
  <c r="N343" i="14"/>
  <c r="M343" i="14"/>
  <c r="J343" i="14"/>
  <c r="H343" i="14"/>
  <c r="G343" i="14"/>
  <c r="F343" i="14"/>
  <c r="E343" i="14"/>
  <c r="D343" i="14"/>
  <c r="C343" i="14"/>
  <c r="B343" i="14"/>
  <c r="U342" i="14"/>
  <c r="W342" i="14" s="1"/>
  <c r="Q342" i="14"/>
  <c r="P342" i="14"/>
  <c r="O342" i="14"/>
  <c r="N342" i="14"/>
  <c r="M342" i="14"/>
  <c r="G342" i="14"/>
  <c r="U341" i="14"/>
  <c r="W341" i="14" s="1"/>
  <c r="Q341" i="14"/>
  <c r="P341" i="14"/>
  <c r="O341" i="14"/>
  <c r="N341" i="14"/>
  <c r="M341" i="14"/>
  <c r="G341" i="14"/>
  <c r="U340" i="14"/>
  <c r="W340" i="14" s="1"/>
  <c r="Q340" i="14"/>
  <c r="P340" i="14"/>
  <c r="O340" i="14"/>
  <c r="N340" i="14"/>
  <c r="M340" i="14"/>
  <c r="J340" i="14"/>
  <c r="H340" i="14"/>
  <c r="G340" i="14"/>
  <c r="F340" i="14"/>
  <c r="E340" i="14"/>
  <c r="D340" i="14"/>
  <c r="C340" i="14"/>
  <c r="B340" i="14"/>
  <c r="U339" i="14"/>
  <c r="W339" i="14" s="1"/>
  <c r="Q339" i="14"/>
  <c r="P339" i="14"/>
  <c r="O339" i="14"/>
  <c r="N339" i="14"/>
  <c r="M339" i="14"/>
  <c r="G339" i="14"/>
  <c r="U338" i="14"/>
  <c r="W338" i="14" s="1"/>
  <c r="Q338" i="14"/>
  <c r="P338" i="14"/>
  <c r="O338" i="14"/>
  <c r="N338" i="14"/>
  <c r="M338" i="14"/>
  <c r="G338" i="14"/>
  <c r="U337" i="14"/>
  <c r="W337" i="14" s="1"/>
  <c r="Q337" i="14"/>
  <c r="P337" i="14"/>
  <c r="O337" i="14"/>
  <c r="N337" i="14"/>
  <c r="M337" i="14"/>
  <c r="J337" i="14"/>
  <c r="H337" i="14"/>
  <c r="G337" i="14"/>
  <c r="F337" i="14"/>
  <c r="E337" i="14"/>
  <c r="D337" i="14"/>
  <c r="C337" i="14"/>
  <c r="B337" i="14"/>
  <c r="U336" i="14"/>
  <c r="W336" i="14" s="1"/>
  <c r="Q336" i="14"/>
  <c r="P336" i="14"/>
  <c r="O336" i="14"/>
  <c r="N336" i="14"/>
  <c r="M336" i="14"/>
  <c r="G336" i="14"/>
  <c r="U335" i="14"/>
  <c r="W335" i="14" s="1"/>
  <c r="Q335" i="14"/>
  <c r="P335" i="14"/>
  <c r="O335" i="14"/>
  <c r="N335" i="14"/>
  <c r="M335" i="14"/>
  <c r="G335" i="14"/>
  <c r="U334" i="14"/>
  <c r="W334" i="14" s="1"/>
  <c r="Q334" i="14"/>
  <c r="P334" i="14"/>
  <c r="O334" i="14"/>
  <c r="N334" i="14"/>
  <c r="M334" i="14"/>
  <c r="J334" i="14"/>
  <c r="H334" i="14"/>
  <c r="G334" i="14"/>
  <c r="F334" i="14"/>
  <c r="E334" i="14"/>
  <c r="D334" i="14"/>
  <c r="C334" i="14"/>
  <c r="B334" i="14"/>
  <c r="U333" i="14"/>
  <c r="W333" i="14" s="1"/>
  <c r="Q333" i="14"/>
  <c r="P333" i="14"/>
  <c r="O333" i="14"/>
  <c r="N333" i="14"/>
  <c r="M333" i="14"/>
  <c r="G333" i="14"/>
  <c r="U332" i="14"/>
  <c r="W332" i="14" s="1"/>
  <c r="Q332" i="14"/>
  <c r="P332" i="14"/>
  <c r="O332" i="14"/>
  <c r="N332" i="14"/>
  <c r="M332" i="14"/>
  <c r="G332" i="14"/>
  <c r="U331" i="14"/>
  <c r="W331" i="14" s="1"/>
  <c r="Q331" i="14"/>
  <c r="P331" i="14"/>
  <c r="O331" i="14"/>
  <c r="N331" i="14"/>
  <c r="M331" i="14"/>
  <c r="J331" i="14"/>
  <c r="H331" i="14"/>
  <c r="G331" i="14"/>
  <c r="F331" i="14"/>
  <c r="E331" i="14"/>
  <c r="D331" i="14"/>
  <c r="C331" i="14"/>
  <c r="B331" i="14"/>
  <c r="U330" i="14"/>
  <c r="W330" i="14" s="1"/>
  <c r="Q330" i="14"/>
  <c r="P330" i="14"/>
  <c r="O330" i="14"/>
  <c r="N330" i="14"/>
  <c r="M330" i="14"/>
  <c r="G330" i="14"/>
  <c r="U329" i="14"/>
  <c r="W329" i="14" s="1"/>
  <c r="Q329" i="14"/>
  <c r="P329" i="14"/>
  <c r="O329" i="14"/>
  <c r="N329" i="14"/>
  <c r="M329" i="14"/>
  <c r="G329" i="14"/>
  <c r="U328" i="14"/>
  <c r="W328" i="14" s="1"/>
  <c r="Q328" i="14"/>
  <c r="P328" i="14"/>
  <c r="O328" i="14"/>
  <c r="N328" i="14"/>
  <c r="M328" i="14"/>
  <c r="J328" i="14"/>
  <c r="H328" i="14"/>
  <c r="G328" i="14"/>
  <c r="F328" i="14"/>
  <c r="E328" i="14"/>
  <c r="D328" i="14"/>
  <c r="C328" i="14"/>
  <c r="B328" i="14"/>
  <c r="U327" i="14"/>
  <c r="W327" i="14" s="1"/>
  <c r="Q327" i="14"/>
  <c r="P327" i="14"/>
  <c r="O327" i="14"/>
  <c r="N327" i="14"/>
  <c r="M327" i="14"/>
  <c r="G327" i="14"/>
  <c r="U326" i="14"/>
  <c r="W326" i="14" s="1"/>
  <c r="Q326" i="14"/>
  <c r="P326" i="14"/>
  <c r="O326" i="14"/>
  <c r="N326" i="14"/>
  <c r="M326" i="14"/>
  <c r="G326" i="14"/>
  <c r="U325" i="14"/>
  <c r="W325" i="14" s="1"/>
  <c r="Q325" i="14"/>
  <c r="P325" i="14"/>
  <c r="O325" i="14"/>
  <c r="N325" i="14"/>
  <c r="M325" i="14"/>
  <c r="J325" i="14"/>
  <c r="H325" i="14"/>
  <c r="G325" i="14"/>
  <c r="F325" i="14"/>
  <c r="E325" i="14"/>
  <c r="D325" i="14"/>
  <c r="C325" i="14"/>
  <c r="B325" i="14"/>
  <c r="U324" i="14"/>
  <c r="W324" i="14" s="1"/>
  <c r="Q324" i="14"/>
  <c r="P324" i="14"/>
  <c r="O324" i="14"/>
  <c r="N324" i="14"/>
  <c r="M324" i="14"/>
  <c r="G324" i="14"/>
  <c r="U323" i="14"/>
  <c r="W323" i="14" s="1"/>
  <c r="Q323" i="14"/>
  <c r="P323" i="14"/>
  <c r="O323" i="14"/>
  <c r="N323" i="14"/>
  <c r="M323" i="14"/>
  <c r="G323" i="14"/>
  <c r="U322" i="14"/>
  <c r="W322" i="14" s="1"/>
  <c r="Q322" i="14"/>
  <c r="P322" i="14"/>
  <c r="O322" i="14"/>
  <c r="N322" i="14"/>
  <c r="M322" i="14"/>
  <c r="J322" i="14"/>
  <c r="H322" i="14"/>
  <c r="G322" i="14"/>
  <c r="F322" i="14"/>
  <c r="E322" i="14"/>
  <c r="D322" i="14"/>
  <c r="C322" i="14"/>
  <c r="B322" i="14"/>
  <c r="U321" i="14"/>
  <c r="W321" i="14" s="1"/>
  <c r="Q321" i="14"/>
  <c r="P321" i="14"/>
  <c r="O321" i="14"/>
  <c r="N321" i="14"/>
  <c r="M321" i="14"/>
  <c r="G321" i="14"/>
  <c r="U320" i="14"/>
  <c r="W320" i="14" s="1"/>
  <c r="Q320" i="14"/>
  <c r="P320" i="14"/>
  <c r="O320" i="14"/>
  <c r="N320" i="14"/>
  <c r="M320" i="14"/>
  <c r="G320" i="14"/>
  <c r="U319" i="14"/>
  <c r="W319" i="14" s="1"/>
  <c r="Q319" i="14"/>
  <c r="P319" i="14"/>
  <c r="O319" i="14"/>
  <c r="N319" i="14"/>
  <c r="M319" i="14"/>
  <c r="J319" i="14"/>
  <c r="H319" i="14"/>
  <c r="G319" i="14"/>
  <c r="F319" i="14"/>
  <c r="E319" i="14"/>
  <c r="D319" i="14"/>
  <c r="C319" i="14"/>
  <c r="B319" i="14"/>
  <c r="U318" i="14"/>
  <c r="W318" i="14" s="1"/>
  <c r="Q318" i="14"/>
  <c r="P318" i="14"/>
  <c r="O318" i="14"/>
  <c r="N318" i="14"/>
  <c r="M318" i="14"/>
  <c r="G318" i="14"/>
  <c r="U317" i="14"/>
  <c r="W317" i="14" s="1"/>
  <c r="Q317" i="14"/>
  <c r="P317" i="14"/>
  <c r="O317" i="14"/>
  <c r="N317" i="14"/>
  <c r="M317" i="14"/>
  <c r="G317" i="14"/>
  <c r="U316" i="14"/>
  <c r="W316" i="14" s="1"/>
  <c r="Q316" i="14"/>
  <c r="P316" i="14"/>
  <c r="O316" i="14"/>
  <c r="N316" i="14"/>
  <c r="M316" i="14"/>
  <c r="J316" i="14"/>
  <c r="H316" i="14"/>
  <c r="G316" i="14"/>
  <c r="F316" i="14"/>
  <c r="E316" i="14"/>
  <c r="D316" i="14"/>
  <c r="C316" i="14"/>
  <c r="B316" i="14"/>
  <c r="U315" i="14"/>
  <c r="W315" i="14" s="1"/>
  <c r="Q315" i="14"/>
  <c r="P315" i="14"/>
  <c r="O315" i="14"/>
  <c r="N315" i="14"/>
  <c r="M315" i="14"/>
  <c r="G315" i="14"/>
  <c r="U314" i="14"/>
  <c r="W314" i="14" s="1"/>
  <c r="Q314" i="14"/>
  <c r="P314" i="14"/>
  <c r="O314" i="14"/>
  <c r="N314" i="14"/>
  <c r="M314" i="14"/>
  <c r="G314" i="14"/>
  <c r="U313" i="14"/>
  <c r="W313" i="14" s="1"/>
  <c r="Q313" i="14"/>
  <c r="P313" i="14"/>
  <c r="O313" i="14"/>
  <c r="N313" i="14"/>
  <c r="M313" i="14"/>
  <c r="J313" i="14"/>
  <c r="H313" i="14"/>
  <c r="G313" i="14"/>
  <c r="F313" i="14"/>
  <c r="E313" i="14"/>
  <c r="D313" i="14"/>
  <c r="C313" i="14"/>
  <c r="B313" i="14"/>
  <c r="U312" i="14"/>
  <c r="W312" i="14" s="1"/>
  <c r="Q312" i="14"/>
  <c r="P312" i="14"/>
  <c r="O312" i="14"/>
  <c r="N312" i="14"/>
  <c r="M312" i="14"/>
  <c r="G312" i="14"/>
  <c r="U311" i="14"/>
  <c r="W311" i="14" s="1"/>
  <c r="Q311" i="14"/>
  <c r="P311" i="14"/>
  <c r="O311" i="14"/>
  <c r="N311" i="14"/>
  <c r="M311" i="14"/>
  <c r="G311" i="14"/>
  <c r="U310" i="14"/>
  <c r="W310" i="14" s="1"/>
  <c r="Q310" i="14"/>
  <c r="P310" i="14"/>
  <c r="O310" i="14"/>
  <c r="N310" i="14"/>
  <c r="M310" i="14"/>
  <c r="J310" i="14"/>
  <c r="H310" i="14"/>
  <c r="G310" i="14"/>
  <c r="F310" i="14"/>
  <c r="E310" i="14"/>
  <c r="D310" i="14"/>
  <c r="C310" i="14"/>
  <c r="B310" i="14"/>
  <c r="U309" i="14"/>
  <c r="W309" i="14" s="1"/>
  <c r="Q309" i="14"/>
  <c r="P309" i="14"/>
  <c r="O309" i="14"/>
  <c r="N309" i="14"/>
  <c r="M309" i="14"/>
  <c r="G309" i="14"/>
  <c r="U308" i="14"/>
  <c r="W308" i="14" s="1"/>
  <c r="Q308" i="14"/>
  <c r="P308" i="14"/>
  <c r="O308" i="14"/>
  <c r="N308" i="14"/>
  <c r="M308" i="14"/>
  <c r="G308" i="14"/>
  <c r="U307" i="14"/>
  <c r="W307" i="14" s="1"/>
  <c r="Q307" i="14"/>
  <c r="P307" i="14"/>
  <c r="O307" i="14"/>
  <c r="N307" i="14"/>
  <c r="M307" i="14"/>
  <c r="J307" i="14"/>
  <c r="H307" i="14"/>
  <c r="G307" i="14"/>
  <c r="F307" i="14"/>
  <c r="E307" i="14"/>
  <c r="D307" i="14"/>
  <c r="C307" i="14"/>
  <c r="B307" i="14"/>
  <c r="U306" i="14"/>
  <c r="W306" i="14" s="1"/>
  <c r="Q306" i="14"/>
  <c r="P306" i="14"/>
  <c r="O306" i="14"/>
  <c r="N306" i="14"/>
  <c r="M306" i="14"/>
  <c r="G306" i="14"/>
  <c r="U305" i="14"/>
  <c r="W305" i="14" s="1"/>
  <c r="Q305" i="14"/>
  <c r="P305" i="14"/>
  <c r="O305" i="14"/>
  <c r="N305" i="14"/>
  <c r="M305" i="14"/>
  <c r="G305" i="14"/>
  <c r="U304" i="14"/>
  <c r="W304" i="14" s="1"/>
  <c r="Q304" i="14"/>
  <c r="P304" i="14"/>
  <c r="O304" i="14"/>
  <c r="N304" i="14"/>
  <c r="M304" i="14"/>
  <c r="J304" i="14"/>
  <c r="H304" i="14"/>
  <c r="G304" i="14"/>
  <c r="F304" i="14"/>
  <c r="E304" i="14"/>
  <c r="D304" i="14"/>
  <c r="C304" i="14"/>
  <c r="B304" i="14"/>
  <c r="U303" i="14"/>
  <c r="W303" i="14" s="1"/>
  <c r="Q303" i="14"/>
  <c r="P303" i="14"/>
  <c r="O303" i="14"/>
  <c r="N303" i="14"/>
  <c r="M303" i="14"/>
  <c r="G303" i="14"/>
  <c r="U302" i="14"/>
  <c r="W302" i="14" s="1"/>
  <c r="Q302" i="14"/>
  <c r="P302" i="14"/>
  <c r="O302" i="14"/>
  <c r="N302" i="14"/>
  <c r="M302" i="14"/>
  <c r="G302" i="14"/>
  <c r="U301" i="14"/>
  <c r="W301" i="14" s="1"/>
  <c r="Q301" i="14"/>
  <c r="P301" i="14"/>
  <c r="O301" i="14"/>
  <c r="N301" i="14"/>
  <c r="M301" i="14"/>
  <c r="J301" i="14"/>
  <c r="H301" i="14"/>
  <c r="G301" i="14"/>
  <c r="F301" i="14"/>
  <c r="E301" i="14"/>
  <c r="D301" i="14"/>
  <c r="C301" i="14"/>
  <c r="B301" i="14"/>
  <c r="U300" i="14"/>
  <c r="W300" i="14" s="1"/>
  <c r="Q300" i="14"/>
  <c r="P300" i="14"/>
  <c r="O300" i="14"/>
  <c r="N300" i="14"/>
  <c r="M300" i="14"/>
  <c r="G300" i="14"/>
  <c r="U299" i="14"/>
  <c r="W299" i="14" s="1"/>
  <c r="Q299" i="14"/>
  <c r="P299" i="14"/>
  <c r="O299" i="14"/>
  <c r="N299" i="14"/>
  <c r="M299" i="14"/>
  <c r="G299" i="14"/>
  <c r="U298" i="14"/>
  <c r="W298" i="14" s="1"/>
  <c r="Q298" i="14"/>
  <c r="P298" i="14"/>
  <c r="O298" i="14"/>
  <c r="N298" i="14"/>
  <c r="M298" i="14"/>
  <c r="J298" i="14"/>
  <c r="H298" i="14"/>
  <c r="G298" i="14"/>
  <c r="F298" i="14"/>
  <c r="E298" i="14"/>
  <c r="D298" i="14"/>
  <c r="C298" i="14"/>
  <c r="B298" i="14"/>
  <c r="U297" i="14"/>
  <c r="W297" i="14" s="1"/>
  <c r="Q297" i="14"/>
  <c r="P297" i="14"/>
  <c r="O297" i="14"/>
  <c r="N297" i="14"/>
  <c r="M297" i="14"/>
  <c r="G297" i="14"/>
  <c r="U296" i="14"/>
  <c r="W296" i="14" s="1"/>
  <c r="Q296" i="14"/>
  <c r="P296" i="14"/>
  <c r="O296" i="14"/>
  <c r="N296" i="14"/>
  <c r="M296" i="14"/>
  <c r="G296" i="14"/>
  <c r="U295" i="14"/>
  <c r="W295" i="14" s="1"/>
  <c r="Q295" i="14"/>
  <c r="P295" i="14"/>
  <c r="O295" i="14"/>
  <c r="N295" i="14"/>
  <c r="M295" i="14"/>
  <c r="J295" i="14"/>
  <c r="H295" i="14"/>
  <c r="G295" i="14"/>
  <c r="F295" i="14"/>
  <c r="E295" i="14"/>
  <c r="D295" i="14"/>
  <c r="C295" i="14"/>
  <c r="B295" i="14"/>
  <c r="U294" i="14"/>
  <c r="W294" i="14" s="1"/>
  <c r="Q294" i="14"/>
  <c r="P294" i="14"/>
  <c r="O294" i="14"/>
  <c r="N294" i="14"/>
  <c r="M294" i="14"/>
  <c r="G294" i="14"/>
  <c r="U293" i="14"/>
  <c r="W293" i="14" s="1"/>
  <c r="Q293" i="14"/>
  <c r="P293" i="14"/>
  <c r="O293" i="14"/>
  <c r="N293" i="14"/>
  <c r="M293" i="14"/>
  <c r="G293" i="14"/>
  <c r="U292" i="14"/>
  <c r="W292" i="14" s="1"/>
  <c r="Q292" i="14"/>
  <c r="P292" i="14"/>
  <c r="O292" i="14"/>
  <c r="N292" i="14"/>
  <c r="M292" i="14"/>
  <c r="J292" i="14"/>
  <c r="H292" i="14"/>
  <c r="G292" i="14"/>
  <c r="F292" i="14"/>
  <c r="E292" i="14"/>
  <c r="D292" i="14"/>
  <c r="C292" i="14"/>
  <c r="B292" i="14"/>
  <c r="U291" i="14"/>
  <c r="W291" i="14" s="1"/>
  <c r="Q291" i="14"/>
  <c r="P291" i="14"/>
  <c r="O291" i="14"/>
  <c r="N291" i="14"/>
  <c r="M291" i="14"/>
  <c r="G291" i="14"/>
  <c r="U290" i="14"/>
  <c r="W290" i="14" s="1"/>
  <c r="Q290" i="14"/>
  <c r="P290" i="14"/>
  <c r="O290" i="14"/>
  <c r="N290" i="14"/>
  <c r="M290" i="14"/>
  <c r="G290" i="14"/>
  <c r="U289" i="14"/>
  <c r="W289" i="14" s="1"/>
  <c r="Q289" i="14"/>
  <c r="P289" i="14"/>
  <c r="O289" i="14"/>
  <c r="N289" i="14"/>
  <c r="M289" i="14"/>
  <c r="J289" i="14"/>
  <c r="H289" i="14"/>
  <c r="G289" i="14"/>
  <c r="F289" i="14"/>
  <c r="E289" i="14"/>
  <c r="D289" i="14"/>
  <c r="C289" i="14"/>
  <c r="B289" i="14"/>
  <c r="U288" i="14"/>
  <c r="W288" i="14" s="1"/>
  <c r="Q288" i="14"/>
  <c r="P288" i="14"/>
  <c r="O288" i="14"/>
  <c r="N288" i="14"/>
  <c r="M288" i="14"/>
  <c r="G288" i="14"/>
  <c r="U287" i="14"/>
  <c r="W287" i="14" s="1"/>
  <c r="Q287" i="14"/>
  <c r="P287" i="14"/>
  <c r="O287" i="14"/>
  <c r="N287" i="14"/>
  <c r="M287" i="14"/>
  <c r="G287" i="14"/>
  <c r="U286" i="14"/>
  <c r="W286" i="14" s="1"/>
  <c r="Q286" i="14"/>
  <c r="P286" i="14"/>
  <c r="O286" i="14"/>
  <c r="N286" i="14"/>
  <c r="M286" i="14"/>
  <c r="J286" i="14"/>
  <c r="H286" i="14"/>
  <c r="G286" i="14"/>
  <c r="F286" i="14"/>
  <c r="E286" i="14"/>
  <c r="D286" i="14"/>
  <c r="C286" i="14"/>
  <c r="B286" i="14"/>
  <c r="U285" i="14"/>
  <c r="W285" i="14" s="1"/>
  <c r="Q285" i="14"/>
  <c r="P285" i="14"/>
  <c r="O285" i="14"/>
  <c r="N285" i="14"/>
  <c r="M285" i="14"/>
  <c r="G285" i="14"/>
  <c r="U284" i="14"/>
  <c r="W284" i="14" s="1"/>
  <c r="Q284" i="14"/>
  <c r="P284" i="14"/>
  <c r="O284" i="14"/>
  <c r="N284" i="14"/>
  <c r="M284" i="14"/>
  <c r="G284" i="14"/>
  <c r="U283" i="14"/>
  <c r="W283" i="14" s="1"/>
  <c r="Q283" i="14"/>
  <c r="P283" i="14"/>
  <c r="O283" i="14"/>
  <c r="N283" i="14"/>
  <c r="M283" i="14"/>
  <c r="J283" i="14"/>
  <c r="H283" i="14"/>
  <c r="G283" i="14"/>
  <c r="F283" i="14"/>
  <c r="E283" i="14"/>
  <c r="D283" i="14"/>
  <c r="C283" i="14"/>
  <c r="B283" i="14"/>
  <c r="U282" i="14"/>
  <c r="W282" i="14" s="1"/>
  <c r="Q282" i="14"/>
  <c r="P282" i="14"/>
  <c r="O282" i="14"/>
  <c r="N282" i="14"/>
  <c r="M282" i="14"/>
  <c r="G282" i="14"/>
  <c r="U281" i="14"/>
  <c r="W281" i="14" s="1"/>
  <c r="Q281" i="14"/>
  <c r="P281" i="14"/>
  <c r="O281" i="14"/>
  <c r="N281" i="14"/>
  <c r="M281" i="14"/>
  <c r="G281" i="14"/>
  <c r="U280" i="14"/>
  <c r="W280" i="14" s="1"/>
  <c r="Q280" i="14"/>
  <c r="P280" i="14"/>
  <c r="O280" i="14"/>
  <c r="N280" i="14"/>
  <c r="M280" i="14"/>
  <c r="J280" i="14"/>
  <c r="H280" i="14"/>
  <c r="G280" i="14"/>
  <c r="F280" i="14"/>
  <c r="E280" i="14"/>
  <c r="D280" i="14"/>
  <c r="C280" i="14"/>
  <c r="B280" i="14"/>
  <c r="U279" i="14"/>
  <c r="W279" i="14" s="1"/>
  <c r="Q279" i="14"/>
  <c r="P279" i="14"/>
  <c r="O279" i="14"/>
  <c r="N279" i="14"/>
  <c r="M279" i="14"/>
  <c r="G279" i="14"/>
  <c r="U278" i="14"/>
  <c r="W278" i="14" s="1"/>
  <c r="Q278" i="14"/>
  <c r="P278" i="14"/>
  <c r="O278" i="14"/>
  <c r="N278" i="14"/>
  <c r="M278" i="14"/>
  <c r="G278" i="14"/>
  <c r="U277" i="14"/>
  <c r="W277" i="14" s="1"/>
  <c r="Q277" i="14"/>
  <c r="P277" i="14"/>
  <c r="O277" i="14"/>
  <c r="N277" i="14"/>
  <c r="M277" i="14"/>
  <c r="J277" i="14"/>
  <c r="H277" i="14"/>
  <c r="G277" i="14"/>
  <c r="F277" i="14"/>
  <c r="E277" i="14"/>
  <c r="D277" i="14"/>
  <c r="C277" i="14"/>
  <c r="B277" i="14"/>
  <c r="U276" i="14"/>
  <c r="W276" i="14" s="1"/>
  <c r="Q276" i="14"/>
  <c r="P276" i="14"/>
  <c r="O276" i="14"/>
  <c r="N276" i="14"/>
  <c r="M276" i="14"/>
  <c r="G276" i="14"/>
  <c r="U275" i="14"/>
  <c r="W275" i="14" s="1"/>
  <c r="Q275" i="14"/>
  <c r="P275" i="14"/>
  <c r="O275" i="14"/>
  <c r="N275" i="14"/>
  <c r="M275" i="14"/>
  <c r="G275" i="14"/>
  <c r="U274" i="14"/>
  <c r="W274" i="14" s="1"/>
  <c r="Q274" i="14"/>
  <c r="P274" i="14"/>
  <c r="O274" i="14"/>
  <c r="N274" i="14"/>
  <c r="M274" i="14"/>
  <c r="J274" i="14"/>
  <c r="H274" i="14"/>
  <c r="G274" i="14"/>
  <c r="F274" i="14"/>
  <c r="E274" i="14"/>
  <c r="D274" i="14"/>
  <c r="C274" i="14"/>
  <c r="B274" i="14"/>
  <c r="U273" i="14"/>
  <c r="W273" i="14" s="1"/>
  <c r="Q273" i="14"/>
  <c r="P273" i="14"/>
  <c r="O273" i="14"/>
  <c r="N273" i="14"/>
  <c r="M273" i="14"/>
  <c r="G273" i="14"/>
  <c r="U272" i="14"/>
  <c r="W272" i="14" s="1"/>
  <c r="Q272" i="14"/>
  <c r="P272" i="14"/>
  <c r="O272" i="14"/>
  <c r="N272" i="14"/>
  <c r="M272" i="14"/>
  <c r="G272" i="14"/>
  <c r="U271" i="14"/>
  <c r="W271" i="14" s="1"/>
  <c r="Q271" i="14"/>
  <c r="P271" i="14"/>
  <c r="O271" i="14"/>
  <c r="N271" i="14"/>
  <c r="M271" i="14"/>
  <c r="J271" i="14"/>
  <c r="H271" i="14"/>
  <c r="G271" i="14"/>
  <c r="F271" i="14"/>
  <c r="E271" i="14"/>
  <c r="D271" i="14"/>
  <c r="C271" i="14"/>
  <c r="B271" i="14"/>
  <c r="U270" i="14"/>
  <c r="W270" i="14" s="1"/>
  <c r="Q270" i="14"/>
  <c r="P270" i="14"/>
  <c r="O270" i="14"/>
  <c r="N270" i="14"/>
  <c r="M270" i="14"/>
  <c r="G270" i="14"/>
  <c r="U269" i="14"/>
  <c r="W269" i="14" s="1"/>
  <c r="Q269" i="14"/>
  <c r="P269" i="14"/>
  <c r="O269" i="14"/>
  <c r="N269" i="14"/>
  <c r="M269" i="14"/>
  <c r="G269" i="14"/>
  <c r="U268" i="14"/>
  <c r="W268" i="14" s="1"/>
  <c r="Q268" i="14"/>
  <c r="P268" i="14"/>
  <c r="O268" i="14"/>
  <c r="N268" i="14"/>
  <c r="M268" i="14"/>
  <c r="J268" i="14"/>
  <c r="H268" i="14"/>
  <c r="G268" i="14"/>
  <c r="F268" i="14"/>
  <c r="E268" i="14"/>
  <c r="D268" i="14"/>
  <c r="C268" i="14"/>
  <c r="B268" i="14"/>
  <c r="U267" i="14"/>
  <c r="W267" i="14" s="1"/>
  <c r="Q267" i="14"/>
  <c r="P267" i="14"/>
  <c r="O267" i="14"/>
  <c r="N267" i="14"/>
  <c r="M267" i="14"/>
  <c r="G267" i="14"/>
  <c r="U266" i="14"/>
  <c r="W266" i="14" s="1"/>
  <c r="Q266" i="14"/>
  <c r="P266" i="14"/>
  <c r="O266" i="14"/>
  <c r="N266" i="14"/>
  <c r="M266" i="14"/>
  <c r="G266" i="14"/>
  <c r="U265" i="14"/>
  <c r="W265" i="14" s="1"/>
  <c r="Q265" i="14"/>
  <c r="P265" i="14"/>
  <c r="O265" i="14"/>
  <c r="N265" i="14"/>
  <c r="M265" i="14"/>
  <c r="J265" i="14"/>
  <c r="H265" i="14"/>
  <c r="G265" i="14"/>
  <c r="F265" i="14"/>
  <c r="E265" i="14"/>
  <c r="D265" i="14"/>
  <c r="C265" i="14"/>
  <c r="B265" i="14"/>
  <c r="U264" i="14"/>
  <c r="W264" i="14" s="1"/>
  <c r="Q264" i="14"/>
  <c r="P264" i="14"/>
  <c r="O264" i="14"/>
  <c r="N264" i="14"/>
  <c r="M264" i="14"/>
  <c r="G264" i="14"/>
  <c r="U263" i="14"/>
  <c r="W263" i="14" s="1"/>
  <c r="Q263" i="14"/>
  <c r="P263" i="14"/>
  <c r="O263" i="14"/>
  <c r="N263" i="14"/>
  <c r="M263" i="14"/>
  <c r="G263" i="14"/>
  <c r="U262" i="14"/>
  <c r="W262" i="14" s="1"/>
  <c r="Q262" i="14"/>
  <c r="P262" i="14"/>
  <c r="O262" i="14"/>
  <c r="N262" i="14"/>
  <c r="M262" i="14"/>
  <c r="J262" i="14"/>
  <c r="H262" i="14"/>
  <c r="G262" i="14"/>
  <c r="F262" i="14"/>
  <c r="E262" i="14"/>
  <c r="D262" i="14"/>
  <c r="C262" i="14"/>
  <c r="B262" i="14"/>
  <c r="U261" i="14"/>
  <c r="W261" i="14" s="1"/>
  <c r="Q261" i="14"/>
  <c r="P261" i="14"/>
  <c r="O261" i="14"/>
  <c r="N261" i="14"/>
  <c r="M261" i="14"/>
  <c r="G261" i="14"/>
  <c r="U260" i="14"/>
  <c r="W260" i="14" s="1"/>
  <c r="Q260" i="14"/>
  <c r="P260" i="14"/>
  <c r="O260" i="14"/>
  <c r="N260" i="14"/>
  <c r="M260" i="14"/>
  <c r="G260" i="14"/>
  <c r="U259" i="14"/>
  <c r="W259" i="14" s="1"/>
  <c r="Q259" i="14"/>
  <c r="P259" i="14"/>
  <c r="O259" i="14"/>
  <c r="N259" i="14"/>
  <c r="M259" i="14"/>
  <c r="J259" i="14"/>
  <c r="H259" i="14"/>
  <c r="G259" i="14"/>
  <c r="F259" i="14"/>
  <c r="E259" i="14"/>
  <c r="D259" i="14"/>
  <c r="C259" i="14"/>
  <c r="B259" i="14"/>
  <c r="U258" i="14"/>
  <c r="W258" i="14" s="1"/>
  <c r="Q258" i="14"/>
  <c r="P258" i="14"/>
  <c r="O258" i="14"/>
  <c r="N258" i="14"/>
  <c r="M258" i="14"/>
  <c r="G258" i="14"/>
  <c r="U257" i="14"/>
  <c r="W257" i="14" s="1"/>
  <c r="Q257" i="14"/>
  <c r="P257" i="14"/>
  <c r="O257" i="14"/>
  <c r="N257" i="14"/>
  <c r="M257" i="14"/>
  <c r="G257" i="14"/>
  <c r="U256" i="14"/>
  <c r="W256" i="14" s="1"/>
  <c r="Q256" i="14"/>
  <c r="P256" i="14"/>
  <c r="O256" i="14"/>
  <c r="N256" i="14"/>
  <c r="M256" i="14"/>
  <c r="J256" i="14"/>
  <c r="H256" i="14"/>
  <c r="G256" i="14"/>
  <c r="F256" i="14"/>
  <c r="E256" i="14"/>
  <c r="D256" i="14"/>
  <c r="C256" i="14"/>
  <c r="B256" i="14"/>
  <c r="U255" i="14"/>
  <c r="W255" i="14" s="1"/>
  <c r="Q255" i="14"/>
  <c r="P255" i="14"/>
  <c r="O255" i="14"/>
  <c r="N255" i="14"/>
  <c r="M255" i="14"/>
  <c r="G255" i="14"/>
  <c r="U254" i="14"/>
  <c r="W254" i="14" s="1"/>
  <c r="Q254" i="14"/>
  <c r="P254" i="14"/>
  <c r="O254" i="14"/>
  <c r="N254" i="14"/>
  <c r="M254" i="14"/>
  <c r="G254" i="14"/>
  <c r="U253" i="14"/>
  <c r="W253" i="14" s="1"/>
  <c r="Q253" i="14"/>
  <c r="P253" i="14"/>
  <c r="O253" i="14"/>
  <c r="N253" i="14"/>
  <c r="M253" i="14"/>
  <c r="J253" i="14"/>
  <c r="H253" i="14"/>
  <c r="G253" i="14"/>
  <c r="F253" i="14"/>
  <c r="E253" i="14"/>
  <c r="D253" i="14"/>
  <c r="C253" i="14"/>
  <c r="B253" i="14"/>
  <c r="U252" i="14"/>
  <c r="W252" i="14" s="1"/>
  <c r="Q252" i="14"/>
  <c r="P252" i="14"/>
  <c r="O252" i="14"/>
  <c r="N252" i="14"/>
  <c r="M252" i="14"/>
  <c r="G252" i="14"/>
  <c r="U251" i="14"/>
  <c r="W251" i="14" s="1"/>
  <c r="Q251" i="14"/>
  <c r="P251" i="14"/>
  <c r="O251" i="14"/>
  <c r="N251" i="14"/>
  <c r="M251" i="14"/>
  <c r="G251" i="14"/>
  <c r="U250" i="14"/>
  <c r="W250" i="14" s="1"/>
  <c r="Q250" i="14"/>
  <c r="P250" i="14"/>
  <c r="O250" i="14"/>
  <c r="N250" i="14"/>
  <c r="M250" i="14"/>
  <c r="J250" i="14"/>
  <c r="H250" i="14"/>
  <c r="G250" i="14"/>
  <c r="F250" i="14"/>
  <c r="E250" i="14"/>
  <c r="D250" i="14"/>
  <c r="C250" i="14"/>
  <c r="B250" i="14"/>
  <c r="U249" i="14"/>
  <c r="W249" i="14" s="1"/>
  <c r="Q249" i="14"/>
  <c r="P249" i="14"/>
  <c r="O249" i="14"/>
  <c r="N249" i="14"/>
  <c r="M249" i="14"/>
  <c r="G249" i="14"/>
  <c r="U248" i="14"/>
  <c r="W248" i="14" s="1"/>
  <c r="Q248" i="14"/>
  <c r="P248" i="14"/>
  <c r="O248" i="14"/>
  <c r="N248" i="14"/>
  <c r="M248" i="14"/>
  <c r="G248" i="14"/>
  <c r="U247" i="14"/>
  <c r="W247" i="14" s="1"/>
  <c r="Q247" i="14"/>
  <c r="P247" i="14"/>
  <c r="O247" i="14"/>
  <c r="N247" i="14"/>
  <c r="M247" i="14"/>
  <c r="J247" i="14"/>
  <c r="H247" i="14"/>
  <c r="G247" i="14"/>
  <c r="F247" i="14"/>
  <c r="E247" i="14"/>
  <c r="D247" i="14"/>
  <c r="C247" i="14"/>
  <c r="B247" i="14"/>
  <c r="U246" i="14"/>
  <c r="W246" i="14" s="1"/>
  <c r="Q246" i="14"/>
  <c r="P246" i="14"/>
  <c r="O246" i="14"/>
  <c r="N246" i="14"/>
  <c r="M246" i="14"/>
  <c r="G246" i="14"/>
  <c r="U245" i="14"/>
  <c r="W245" i="14" s="1"/>
  <c r="Q245" i="14"/>
  <c r="P245" i="14"/>
  <c r="O245" i="14"/>
  <c r="N245" i="14"/>
  <c r="M245" i="14"/>
  <c r="G245" i="14"/>
  <c r="U244" i="14"/>
  <c r="W244" i="14" s="1"/>
  <c r="Q244" i="14"/>
  <c r="P244" i="14"/>
  <c r="O244" i="14"/>
  <c r="N244" i="14"/>
  <c r="M244" i="14"/>
  <c r="J244" i="14"/>
  <c r="H244" i="14"/>
  <c r="G244" i="14"/>
  <c r="F244" i="14"/>
  <c r="E244" i="14"/>
  <c r="D244" i="14"/>
  <c r="C244" i="14"/>
  <c r="B244" i="14"/>
  <c r="U237" i="14"/>
  <c r="W237" i="14" s="1"/>
  <c r="Q237" i="14"/>
  <c r="P237" i="14"/>
  <c r="O237" i="14"/>
  <c r="N237" i="14"/>
  <c r="M237" i="14"/>
  <c r="G237" i="14"/>
  <c r="U236" i="14"/>
  <c r="W236" i="14" s="1"/>
  <c r="Q236" i="14"/>
  <c r="P236" i="14"/>
  <c r="O236" i="14"/>
  <c r="N236" i="14"/>
  <c r="M236" i="14"/>
  <c r="G236" i="14"/>
  <c r="U235" i="14"/>
  <c r="W235" i="14" s="1"/>
  <c r="Q235" i="14"/>
  <c r="P235" i="14"/>
  <c r="O235" i="14"/>
  <c r="N235" i="14"/>
  <c r="M235" i="14"/>
  <c r="J235" i="14"/>
  <c r="H235" i="14"/>
  <c r="G235" i="14"/>
  <c r="F235" i="14"/>
  <c r="E235" i="14"/>
  <c r="D235" i="14"/>
  <c r="C235" i="14"/>
  <c r="B235" i="14"/>
  <c r="U234" i="14"/>
  <c r="W234" i="14" s="1"/>
  <c r="Q234" i="14"/>
  <c r="P234" i="14"/>
  <c r="O234" i="14"/>
  <c r="N234" i="14"/>
  <c r="M234" i="14"/>
  <c r="G234" i="14"/>
  <c r="U233" i="14"/>
  <c r="W233" i="14" s="1"/>
  <c r="Q233" i="14"/>
  <c r="P233" i="14"/>
  <c r="O233" i="14"/>
  <c r="N233" i="14"/>
  <c r="M233" i="14"/>
  <c r="G233" i="14"/>
  <c r="U232" i="14"/>
  <c r="W232" i="14" s="1"/>
  <c r="Q232" i="14"/>
  <c r="P232" i="14"/>
  <c r="O232" i="14"/>
  <c r="N232" i="14"/>
  <c r="M232" i="14"/>
  <c r="J232" i="14"/>
  <c r="H232" i="14"/>
  <c r="G232" i="14"/>
  <c r="F232" i="14"/>
  <c r="E232" i="14"/>
  <c r="D232" i="14"/>
  <c r="C232" i="14"/>
  <c r="B232" i="14"/>
  <c r="U231" i="14"/>
  <c r="W231" i="14" s="1"/>
  <c r="Q231" i="14"/>
  <c r="P231" i="14"/>
  <c r="O231" i="14"/>
  <c r="N231" i="14"/>
  <c r="M231" i="14"/>
  <c r="G231" i="14"/>
  <c r="U230" i="14"/>
  <c r="W230" i="14" s="1"/>
  <c r="Q230" i="14"/>
  <c r="P230" i="14"/>
  <c r="O230" i="14"/>
  <c r="N230" i="14"/>
  <c r="M230" i="14"/>
  <c r="G230" i="14"/>
  <c r="U229" i="14"/>
  <c r="W229" i="14" s="1"/>
  <c r="Q229" i="14"/>
  <c r="P229" i="14"/>
  <c r="O229" i="14"/>
  <c r="N229" i="14"/>
  <c r="M229" i="14"/>
  <c r="J229" i="14"/>
  <c r="H229" i="14"/>
  <c r="G229" i="14"/>
  <c r="F229" i="14"/>
  <c r="E229" i="14"/>
  <c r="D229" i="14"/>
  <c r="C229" i="14"/>
  <c r="B229" i="14"/>
  <c r="U228" i="14"/>
  <c r="W228" i="14" s="1"/>
  <c r="Q228" i="14"/>
  <c r="P228" i="14"/>
  <c r="O228" i="14"/>
  <c r="N228" i="14"/>
  <c r="M228" i="14"/>
  <c r="G228" i="14"/>
  <c r="U227" i="14"/>
  <c r="W227" i="14" s="1"/>
  <c r="Q227" i="14"/>
  <c r="P227" i="14"/>
  <c r="O227" i="14"/>
  <c r="N227" i="14"/>
  <c r="M227" i="14"/>
  <c r="G227" i="14"/>
  <c r="U226" i="14"/>
  <c r="W226" i="14" s="1"/>
  <c r="Q226" i="14"/>
  <c r="P226" i="14"/>
  <c r="O226" i="14"/>
  <c r="N226" i="14"/>
  <c r="M226" i="14"/>
  <c r="J226" i="14"/>
  <c r="H226" i="14"/>
  <c r="G226" i="14"/>
  <c r="F226" i="14"/>
  <c r="E226" i="14"/>
  <c r="D226" i="14"/>
  <c r="C226" i="14"/>
  <c r="B226" i="14"/>
  <c r="U225" i="14"/>
  <c r="W225" i="14" s="1"/>
  <c r="Q225" i="14"/>
  <c r="P225" i="14"/>
  <c r="O225" i="14"/>
  <c r="N225" i="14"/>
  <c r="M225" i="14"/>
  <c r="G225" i="14"/>
  <c r="U224" i="14"/>
  <c r="W224" i="14" s="1"/>
  <c r="Q224" i="14"/>
  <c r="P224" i="14"/>
  <c r="O224" i="14"/>
  <c r="N224" i="14"/>
  <c r="M224" i="14"/>
  <c r="G224" i="14"/>
  <c r="U223" i="14"/>
  <c r="W223" i="14" s="1"/>
  <c r="Q223" i="14"/>
  <c r="P223" i="14"/>
  <c r="O223" i="14"/>
  <c r="N223" i="14"/>
  <c r="M223" i="14"/>
  <c r="J223" i="14"/>
  <c r="H223" i="14"/>
  <c r="G223" i="14"/>
  <c r="F223" i="14"/>
  <c r="E223" i="14"/>
  <c r="D223" i="14"/>
  <c r="C223" i="14"/>
  <c r="B223" i="14"/>
  <c r="U222" i="14"/>
  <c r="W222" i="14" s="1"/>
  <c r="Q222" i="14"/>
  <c r="P222" i="14"/>
  <c r="O222" i="14"/>
  <c r="N222" i="14"/>
  <c r="M222" i="14"/>
  <c r="G222" i="14"/>
  <c r="U221" i="14"/>
  <c r="W221" i="14" s="1"/>
  <c r="Q221" i="14"/>
  <c r="P221" i="14"/>
  <c r="O221" i="14"/>
  <c r="N221" i="14"/>
  <c r="M221" i="14"/>
  <c r="G221" i="14"/>
  <c r="U220" i="14"/>
  <c r="W220" i="14" s="1"/>
  <c r="Q220" i="14"/>
  <c r="P220" i="14"/>
  <c r="O220" i="14"/>
  <c r="N220" i="14"/>
  <c r="M220" i="14"/>
  <c r="J220" i="14"/>
  <c r="H220" i="14"/>
  <c r="G220" i="14"/>
  <c r="F220" i="14"/>
  <c r="E220" i="14"/>
  <c r="D220" i="14"/>
  <c r="C220" i="14"/>
  <c r="B220" i="14"/>
  <c r="U219" i="14"/>
  <c r="W219" i="14" s="1"/>
  <c r="Q219" i="14"/>
  <c r="P219" i="14"/>
  <c r="O219" i="14"/>
  <c r="N219" i="14"/>
  <c r="M219" i="14"/>
  <c r="G219" i="14"/>
  <c r="U218" i="14"/>
  <c r="W218" i="14" s="1"/>
  <c r="Q218" i="14"/>
  <c r="P218" i="14"/>
  <c r="O218" i="14"/>
  <c r="N218" i="14"/>
  <c r="M218" i="14"/>
  <c r="G218" i="14"/>
  <c r="U217" i="14"/>
  <c r="W217" i="14" s="1"/>
  <c r="Q217" i="14"/>
  <c r="P217" i="14"/>
  <c r="O217" i="14"/>
  <c r="N217" i="14"/>
  <c r="M217" i="14"/>
  <c r="J217" i="14"/>
  <c r="H217" i="14"/>
  <c r="G217" i="14"/>
  <c r="F217" i="14"/>
  <c r="E217" i="14"/>
  <c r="D217" i="14"/>
  <c r="C217" i="14"/>
  <c r="B217" i="14"/>
  <c r="U216" i="14"/>
  <c r="W216" i="14" s="1"/>
  <c r="Q216" i="14"/>
  <c r="P216" i="14"/>
  <c r="O216" i="14"/>
  <c r="N216" i="14"/>
  <c r="M216" i="14"/>
  <c r="G216" i="14"/>
  <c r="U215" i="14"/>
  <c r="W215" i="14" s="1"/>
  <c r="Q215" i="14"/>
  <c r="P215" i="14"/>
  <c r="O215" i="14"/>
  <c r="N215" i="14"/>
  <c r="M215" i="14"/>
  <c r="G215" i="14"/>
  <c r="U214" i="14"/>
  <c r="W214" i="14" s="1"/>
  <c r="Q214" i="14"/>
  <c r="P214" i="14"/>
  <c r="O214" i="14"/>
  <c r="N214" i="14"/>
  <c r="M214" i="14"/>
  <c r="J214" i="14"/>
  <c r="H214" i="14"/>
  <c r="G214" i="14"/>
  <c r="F214" i="14"/>
  <c r="E214" i="14"/>
  <c r="D214" i="14"/>
  <c r="C214" i="14"/>
  <c r="B214" i="14"/>
  <c r="U213" i="14"/>
  <c r="W213" i="14" s="1"/>
  <c r="Q213" i="14"/>
  <c r="P213" i="14"/>
  <c r="O213" i="14"/>
  <c r="N213" i="14"/>
  <c r="M213" i="14"/>
  <c r="G213" i="14"/>
  <c r="U212" i="14"/>
  <c r="W212" i="14" s="1"/>
  <c r="Q212" i="14"/>
  <c r="P212" i="14"/>
  <c r="O212" i="14"/>
  <c r="N212" i="14"/>
  <c r="M212" i="14"/>
  <c r="G212" i="14"/>
  <c r="U211" i="14"/>
  <c r="W211" i="14" s="1"/>
  <c r="Q211" i="14"/>
  <c r="P211" i="14"/>
  <c r="O211" i="14"/>
  <c r="N211" i="14"/>
  <c r="M211" i="14"/>
  <c r="J211" i="14"/>
  <c r="H211" i="14"/>
  <c r="G211" i="14"/>
  <c r="F211" i="14"/>
  <c r="E211" i="14"/>
  <c r="D211" i="14"/>
  <c r="C211" i="14"/>
  <c r="U210" i="14"/>
  <c r="W210" i="14" s="1"/>
  <c r="Q210" i="14"/>
  <c r="P210" i="14"/>
  <c r="O210" i="14"/>
  <c r="N210" i="14"/>
  <c r="M210" i="14"/>
  <c r="G210" i="14"/>
  <c r="U209" i="14"/>
  <c r="W209" i="14" s="1"/>
  <c r="Q209" i="14"/>
  <c r="P209" i="14"/>
  <c r="O209" i="14"/>
  <c r="N209" i="14"/>
  <c r="M209" i="14"/>
  <c r="G209" i="14"/>
  <c r="U208" i="14"/>
  <c r="W208" i="14" s="1"/>
  <c r="Q208" i="14"/>
  <c r="P208" i="14"/>
  <c r="O208" i="14"/>
  <c r="N208" i="14"/>
  <c r="M208" i="14"/>
  <c r="J208" i="14"/>
  <c r="H208" i="14"/>
  <c r="G208" i="14"/>
  <c r="F208" i="14"/>
  <c r="E208" i="14"/>
  <c r="D208" i="14"/>
  <c r="C208" i="14"/>
  <c r="B208" i="14"/>
  <c r="U207" i="14"/>
  <c r="W207" i="14" s="1"/>
  <c r="Q207" i="14"/>
  <c r="P207" i="14"/>
  <c r="O207" i="14"/>
  <c r="N207" i="14"/>
  <c r="M207" i="14"/>
  <c r="G207" i="14"/>
  <c r="U206" i="14"/>
  <c r="W206" i="14" s="1"/>
  <c r="Q206" i="14"/>
  <c r="P206" i="14"/>
  <c r="O206" i="14"/>
  <c r="N206" i="14"/>
  <c r="M206" i="14"/>
  <c r="G206" i="14"/>
  <c r="U205" i="14"/>
  <c r="W205" i="14" s="1"/>
  <c r="Q205" i="14"/>
  <c r="P205" i="14"/>
  <c r="O205" i="14"/>
  <c r="N205" i="14"/>
  <c r="M205" i="14"/>
  <c r="J205" i="14"/>
  <c r="H205" i="14"/>
  <c r="G205" i="14"/>
  <c r="F205" i="14"/>
  <c r="E205" i="14"/>
  <c r="D205" i="14"/>
  <c r="C205" i="14"/>
  <c r="B205" i="14"/>
  <c r="U204" i="14"/>
  <c r="W204" i="14" s="1"/>
  <c r="Q204" i="14"/>
  <c r="P204" i="14"/>
  <c r="O204" i="14"/>
  <c r="N204" i="14"/>
  <c r="M204" i="14"/>
  <c r="G204" i="14"/>
  <c r="U203" i="14"/>
  <c r="W203" i="14" s="1"/>
  <c r="Q203" i="14"/>
  <c r="P203" i="14"/>
  <c r="O203" i="14"/>
  <c r="N203" i="14"/>
  <c r="M203" i="14"/>
  <c r="G203" i="14"/>
  <c r="U202" i="14"/>
  <c r="W202" i="14" s="1"/>
  <c r="Q202" i="14"/>
  <c r="P202" i="14"/>
  <c r="O202" i="14"/>
  <c r="N202" i="14"/>
  <c r="M202" i="14"/>
  <c r="J202" i="14"/>
  <c r="H202" i="14"/>
  <c r="G202" i="14"/>
  <c r="F202" i="14"/>
  <c r="E202" i="14"/>
  <c r="D202" i="14"/>
  <c r="C202" i="14"/>
  <c r="B202" i="14"/>
  <c r="U201" i="14"/>
  <c r="W201" i="14" s="1"/>
  <c r="Q201" i="14"/>
  <c r="P201" i="14"/>
  <c r="O201" i="14"/>
  <c r="N201" i="14"/>
  <c r="M201" i="14"/>
  <c r="G201" i="14"/>
  <c r="U200" i="14"/>
  <c r="W200" i="14" s="1"/>
  <c r="Q200" i="14"/>
  <c r="P200" i="14"/>
  <c r="O200" i="14"/>
  <c r="N200" i="14"/>
  <c r="M200" i="14"/>
  <c r="G200" i="14"/>
  <c r="U199" i="14"/>
  <c r="W199" i="14" s="1"/>
  <c r="Q199" i="14"/>
  <c r="P199" i="14"/>
  <c r="O199" i="14"/>
  <c r="N199" i="14"/>
  <c r="M199" i="14"/>
  <c r="J199" i="14"/>
  <c r="H199" i="14"/>
  <c r="G199" i="14"/>
  <c r="F199" i="14"/>
  <c r="E199" i="14"/>
  <c r="D199" i="14"/>
  <c r="C199" i="14"/>
  <c r="B199" i="14"/>
  <c r="U198" i="14"/>
  <c r="W198" i="14" s="1"/>
  <c r="Q198" i="14"/>
  <c r="P198" i="14"/>
  <c r="O198" i="14"/>
  <c r="N198" i="14"/>
  <c r="M198" i="14"/>
  <c r="G198" i="14"/>
  <c r="U197" i="14"/>
  <c r="W197" i="14" s="1"/>
  <c r="Q197" i="14"/>
  <c r="P197" i="14"/>
  <c r="O197" i="14"/>
  <c r="N197" i="14"/>
  <c r="M197" i="14"/>
  <c r="G197" i="14"/>
  <c r="U196" i="14"/>
  <c r="W196" i="14" s="1"/>
  <c r="Q196" i="14"/>
  <c r="P196" i="14"/>
  <c r="O196" i="14"/>
  <c r="N196" i="14"/>
  <c r="M196" i="14"/>
  <c r="J196" i="14"/>
  <c r="H196" i="14"/>
  <c r="G196" i="14"/>
  <c r="F196" i="14"/>
  <c r="E196" i="14"/>
  <c r="D196" i="14"/>
  <c r="C196" i="14"/>
  <c r="B196" i="14"/>
  <c r="U195" i="14"/>
  <c r="W195" i="14" s="1"/>
  <c r="Q195" i="14"/>
  <c r="P195" i="14"/>
  <c r="O195" i="14"/>
  <c r="N195" i="14"/>
  <c r="M195" i="14"/>
  <c r="G195" i="14"/>
  <c r="U194" i="14"/>
  <c r="W194" i="14" s="1"/>
  <c r="Q194" i="14"/>
  <c r="P194" i="14"/>
  <c r="O194" i="14"/>
  <c r="N194" i="14"/>
  <c r="M194" i="14"/>
  <c r="G194" i="14"/>
  <c r="U193" i="14"/>
  <c r="W193" i="14" s="1"/>
  <c r="Q193" i="14"/>
  <c r="P193" i="14"/>
  <c r="O193" i="14"/>
  <c r="N193" i="14"/>
  <c r="M193" i="14"/>
  <c r="J193" i="14"/>
  <c r="H193" i="14"/>
  <c r="G193" i="14"/>
  <c r="F193" i="14"/>
  <c r="E193" i="14"/>
  <c r="D193" i="14"/>
  <c r="C193" i="14"/>
  <c r="B193" i="14"/>
  <c r="U192" i="14"/>
  <c r="W192" i="14" s="1"/>
  <c r="Q192" i="14"/>
  <c r="P192" i="14"/>
  <c r="O192" i="14"/>
  <c r="N192" i="14"/>
  <c r="M192" i="14"/>
  <c r="G192" i="14"/>
  <c r="U191" i="14"/>
  <c r="W191" i="14" s="1"/>
  <c r="Q191" i="14"/>
  <c r="P191" i="14"/>
  <c r="O191" i="14"/>
  <c r="N191" i="14"/>
  <c r="M191" i="14"/>
  <c r="G191" i="14"/>
  <c r="U190" i="14"/>
  <c r="W190" i="14" s="1"/>
  <c r="Q190" i="14"/>
  <c r="P190" i="14"/>
  <c r="O190" i="14"/>
  <c r="N190" i="14"/>
  <c r="M190" i="14"/>
  <c r="J190" i="14"/>
  <c r="H190" i="14"/>
  <c r="G190" i="14"/>
  <c r="F190" i="14"/>
  <c r="E190" i="14"/>
  <c r="D190" i="14"/>
  <c r="C190" i="14"/>
  <c r="B190" i="14"/>
  <c r="U189" i="14"/>
  <c r="W189" i="14" s="1"/>
  <c r="Q189" i="14"/>
  <c r="P189" i="14"/>
  <c r="O189" i="14"/>
  <c r="N189" i="14"/>
  <c r="M189" i="14"/>
  <c r="G189" i="14"/>
  <c r="U188" i="14"/>
  <c r="W188" i="14" s="1"/>
  <c r="Q188" i="14"/>
  <c r="P188" i="14"/>
  <c r="O188" i="14"/>
  <c r="N188" i="14"/>
  <c r="M188" i="14"/>
  <c r="G188" i="14"/>
  <c r="U187" i="14"/>
  <c r="W187" i="14" s="1"/>
  <c r="Q187" i="14"/>
  <c r="P187" i="14"/>
  <c r="O187" i="14"/>
  <c r="N187" i="14"/>
  <c r="M187" i="14"/>
  <c r="J187" i="14"/>
  <c r="H187" i="14"/>
  <c r="G187" i="14"/>
  <c r="F187" i="14"/>
  <c r="E187" i="14"/>
  <c r="D187" i="14"/>
  <c r="C187" i="14"/>
  <c r="B187" i="14"/>
  <c r="U186" i="14"/>
  <c r="W186" i="14" s="1"/>
  <c r="Q186" i="14"/>
  <c r="P186" i="14"/>
  <c r="O186" i="14"/>
  <c r="N186" i="14"/>
  <c r="M186" i="14"/>
  <c r="G186" i="14"/>
  <c r="U185" i="14"/>
  <c r="W185" i="14" s="1"/>
  <c r="Q185" i="14"/>
  <c r="P185" i="14"/>
  <c r="O185" i="14"/>
  <c r="N185" i="14"/>
  <c r="M185" i="14"/>
  <c r="G185" i="14"/>
  <c r="U184" i="14"/>
  <c r="W184" i="14" s="1"/>
  <c r="Q184" i="14"/>
  <c r="P184" i="14"/>
  <c r="O184" i="14"/>
  <c r="N184" i="14"/>
  <c r="M184" i="14"/>
  <c r="J184" i="14"/>
  <c r="H184" i="14"/>
  <c r="G184" i="14"/>
  <c r="F184" i="14"/>
  <c r="E184" i="14"/>
  <c r="D184" i="14"/>
  <c r="C184" i="14"/>
  <c r="B184" i="14"/>
  <c r="U183" i="14"/>
  <c r="W183" i="14" s="1"/>
  <c r="Q183" i="14"/>
  <c r="P183" i="14"/>
  <c r="O183" i="14"/>
  <c r="N183" i="14"/>
  <c r="M183" i="14"/>
  <c r="G183" i="14"/>
  <c r="U182" i="14"/>
  <c r="W182" i="14" s="1"/>
  <c r="Q182" i="14"/>
  <c r="P182" i="14"/>
  <c r="O182" i="14"/>
  <c r="N182" i="14"/>
  <c r="M182" i="14"/>
  <c r="G182" i="14"/>
  <c r="U181" i="14"/>
  <c r="W181" i="14" s="1"/>
  <c r="Q181" i="14"/>
  <c r="P181" i="14"/>
  <c r="O181" i="14"/>
  <c r="N181" i="14"/>
  <c r="M181" i="14"/>
  <c r="J181" i="14"/>
  <c r="H181" i="14"/>
  <c r="G181" i="14"/>
  <c r="F181" i="14"/>
  <c r="E181" i="14"/>
  <c r="D181" i="14"/>
  <c r="C181" i="14"/>
  <c r="B181" i="14"/>
  <c r="U180" i="14"/>
  <c r="W180" i="14" s="1"/>
  <c r="Q180" i="14"/>
  <c r="P180" i="14"/>
  <c r="O180" i="14"/>
  <c r="N180" i="14"/>
  <c r="M180" i="14"/>
  <c r="G180" i="14"/>
  <c r="U179" i="14"/>
  <c r="W179" i="14" s="1"/>
  <c r="Q179" i="14"/>
  <c r="P179" i="14"/>
  <c r="O179" i="14"/>
  <c r="N179" i="14"/>
  <c r="M179" i="14"/>
  <c r="G179" i="14"/>
  <c r="U178" i="14"/>
  <c r="W178" i="14" s="1"/>
  <c r="Q178" i="14"/>
  <c r="P178" i="14"/>
  <c r="O178" i="14"/>
  <c r="N178" i="14"/>
  <c r="M178" i="14"/>
  <c r="J178" i="14"/>
  <c r="H178" i="14"/>
  <c r="G178" i="14"/>
  <c r="F178" i="14"/>
  <c r="E178" i="14"/>
  <c r="D178" i="14"/>
  <c r="C178" i="14"/>
  <c r="B178" i="14"/>
  <c r="U177" i="14"/>
  <c r="W177" i="14" s="1"/>
  <c r="Q177" i="14"/>
  <c r="P177" i="14"/>
  <c r="O177" i="14"/>
  <c r="N177" i="14"/>
  <c r="M177" i="14"/>
  <c r="G177" i="14"/>
  <c r="U176" i="14"/>
  <c r="W176" i="14" s="1"/>
  <c r="Q176" i="14"/>
  <c r="P176" i="14"/>
  <c r="O176" i="14"/>
  <c r="N176" i="14"/>
  <c r="M176" i="14"/>
  <c r="G176" i="14"/>
  <c r="U175" i="14"/>
  <c r="W175" i="14" s="1"/>
  <c r="Q175" i="14"/>
  <c r="P175" i="14"/>
  <c r="O175" i="14"/>
  <c r="N175" i="14"/>
  <c r="M175" i="14"/>
  <c r="J175" i="14"/>
  <c r="H175" i="14"/>
  <c r="G175" i="14"/>
  <c r="F175" i="14"/>
  <c r="E175" i="14"/>
  <c r="D175" i="14"/>
  <c r="C175" i="14"/>
  <c r="B175" i="14"/>
  <c r="U174" i="14"/>
  <c r="W174" i="14" s="1"/>
  <c r="Q174" i="14"/>
  <c r="P174" i="14"/>
  <c r="O174" i="14"/>
  <c r="N174" i="14"/>
  <c r="M174" i="14"/>
  <c r="G174" i="14"/>
  <c r="U173" i="14"/>
  <c r="W173" i="14" s="1"/>
  <c r="Q173" i="14"/>
  <c r="P173" i="14"/>
  <c r="O173" i="14"/>
  <c r="N173" i="14"/>
  <c r="M173" i="14"/>
  <c r="G173" i="14"/>
  <c r="U172" i="14"/>
  <c r="W172" i="14" s="1"/>
  <c r="Q172" i="14"/>
  <c r="P172" i="14"/>
  <c r="O172" i="14"/>
  <c r="N172" i="14"/>
  <c r="M172" i="14"/>
  <c r="J172" i="14"/>
  <c r="H172" i="14"/>
  <c r="G172" i="14"/>
  <c r="F172" i="14"/>
  <c r="E172" i="14"/>
  <c r="D172" i="14"/>
  <c r="C172" i="14"/>
  <c r="B172" i="14"/>
  <c r="U171" i="14"/>
  <c r="W171" i="14" s="1"/>
  <c r="Q171" i="14"/>
  <c r="P171" i="14"/>
  <c r="O171" i="14"/>
  <c r="N171" i="14"/>
  <c r="M171" i="14"/>
  <c r="G171" i="14"/>
  <c r="U170" i="14"/>
  <c r="W170" i="14" s="1"/>
  <c r="Q170" i="14"/>
  <c r="P170" i="14"/>
  <c r="O170" i="14"/>
  <c r="N170" i="14"/>
  <c r="M170" i="14"/>
  <c r="G170" i="14"/>
  <c r="U169" i="14"/>
  <c r="W169" i="14" s="1"/>
  <c r="Q169" i="14"/>
  <c r="P169" i="14"/>
  <c r="O169" i="14"/>
  <c r="N169" i="14"/>
  <c r="M169" i="14"/>
  <c r="J169" i="14"/>
  <c r="H169" i="14"/>
  <c r="G169" i="14"/>
  <c r="F169" i="14"/>
  <c r="E169" i="14"/>
  <c r="D169" i="14"/>
  <c r="C169" i="14"/>
  <c r="B169" i="14"/>
  <c r="U168" i="14"/>
  <c r="W168" i="14" s="1"/>
  <c r="Q168" i="14"/>
  <c r="P168" i="14"/>
  <c r="O168" i="14"/>
  <c r="N168" i="14"/>
  <c r="M168" i="14"/>
  <c r="G168" i="14"/>
  <c r="U167" i="14"/>
  <c r="W167" i="14" s="1"/>
  <c r="Q167" i="14"/>
  <c r="P167" i="14"/>
  <c r="O167" i="14"/>
  <c r="N167" i="14"/>
  <c r="M167" i="14"/>
  <c r="G167" i="14"/>
  <c r="U166" i="14"/>
  <c r="W166" i="14" s="1"/>
  <c r="Q166" i="14"/>
  <c r="P166" i="14"/>
  <c r="O166" i="14"/>
  <c r="N166" i="14"/>
  <c r="M166" i="14"/>
  <c r="J166" i="14"/>
  <c r="H166" i="14"/>
  <c r="G166" i="14"/>
  <c r="F166" i="14"/>
  <c r="E166" i="14"/>
  <c r="D166" i="14"/>
  <c r="C166" i="14"/>
  <c r="B166" i="14"/>
  <c r="U165" i="14"/>
  <c r="W165" i="14" s="1"/>
  <c r="Q165" i="14"/>
  <c r="P165" i="14"/>
  <c r="O165" i="14"/>
  <c r="N165" i="14"/>
  <c r="M165" i="14"/>
  <c r="G165" i="14"/>
  <c r="U164" i="14"/>
  <c r="W164" i="14" s="1"/>
  <c r="Q164" i="14"/>
  <c r="P164" i="14"/>
  <c r="O164" i="14"/>
  <c r="N164" i="14"/>
  <c r="M164" i="14"/>
  <c r="G164" i="14"/>
  <c r="U163" i="14"/>
  <c r="W163" i="14" s="1"/>
  <c r="Q163" i="14"/>
  <c r="P163" i="14"/>
  <c r="O163" i="14"/>
  <c r="N163" i="14"/>
  <c r="M163" i="14"/>
  <c r="J163" i="14"/>
  <c r="H163" i="14"/>
  <c r="G163" i="14"/>
  <c r="F163" i="14"/>
  <c r="E163" i="14"/>
  <c r="D163" i="14"/>
  <c r="C163" i="14"/>
  <c r="B163" i="14"/>
  <c r="U162" i="14"/>
  <c r="W162" i="14" s="1"/>
  <c r="Q162" i="14"/>
  <c r="P162" i="14"/>
  <c r="O162" i="14"/>
  <c r="N162" i="14"/>
  <c r="M162" i="14"/>
  <c r="G162" i="14"/>
  <c r="U161" i="14"/>
  <c r="W161" i="14" s="1"/>
  <c r="Q161" i="14"/>
  <c r="P161" i="14"/>
  <c r="O161" i="14"/>
  <c r="N161" i="14"/>
  <c r="M161" i="14"/>
  <c r="G161" i="14"/>
  <c r="U160" i="14"/>
  <c r="W160" i="14" s="1"/>
  <c r="Q160" i="14"/>
  <c r="P160" i="14"/>
  <c r="O160" i="14"/>
  <c r="N160" i="14"/>
  <c r="M160" i="14"/>
  <c r="J160" i="14"/>
  <c r="H160" i="14"/>
  <c r="G160" i="14"/>
  <c r="F160" i="14"/>
  <c r="E160" i="14"/>
  <c r="D160" i="14"/>
  <c r="C160" i="14"/>
  <c r="B160" i="14"/>
  <c r="U159" i="14"/>
  <c r="W159" i="14" s="1"/>
  <c r="Q159" i="14"/>
  <c r="P159" i="14"/>
  <c r="O159" i="14"/>
  <c r="N159" i="14"/>
  <c r="M159" i="14"/>
  <c r="G159" i="14"/>
  <c r="U158" i="14"/>
  <c r="W158" i="14" s="1"/>
  <c r="Q158" i="14"/>
  <c r="P158" i="14"/>
  <c r="O158" i="14"/>
  <c r="N158" i="14"/>
  <c r="M158" i="14"/>
  <c r="G158" i="14"/>
  <c r="U157" i="14"/>
  <c r="W157" i="14" s="1"/>
  <c r="Q157" i="14"/>
  <c r="P157" i="14"/>
  <c r="O157" i="14"/>
  <c r="N157" i="14"/>
  <c r="M157" i="14"/>
  <c r="J157" i="14"/>
  <c r="H157" i="14"/>
  <c r="G157" i="14"/>
  <c r="F157" i="14"/>
  <c r="E157" i="14"/>
  <c r="D157" i="14"/>
  <c r="C157" i="14"/>
  <c r="B157" i="14"/>
  <c r="U156" i="14"/>
  <c r="W156" i="14" s="1"/>
  <c r="Q156" i="14"/>
  <c r="P156" i="14"/>
  <c r="O156" i="14"/>
  <c r="N156" i="14"/>
  <c r="M156" i="14"/>
  <c r="G156" i="14"/>
  <c r="U155" i="14"/>
  <c r="W155" i="14" s="1"/>
  <c r="Q155" i="14"/>
  <c r="P155" i="14"/>
  <c r="O155" i="14"/>
  <c r="N155" i="14"/>
  <c r="M155" i="14"/>
  <c r="G155" i="14"/>
  <c r="U154" i="14"/>
  <c r="W154" i="14" s="1"/>
  <c r="Q154" i="14"/>
  <c r="P154" i="14"/>
  <c r="O154" i="14"/>
  <c r="N154" i="14"/>
  <c r="M154" i="14"/>
  <c r="J154" i="14"/>
  <c r="H154" i="14"/>
  <c r="G154" i="14"/>
  <c r="F154" i="14"/>
  <c r="E154" i="14"/>
  <c r="D154" i="14"/>
  <c r="C154" i="14"/>
  <c r="B154" i="14"/>
  <c r="U153" i="14"/>
  <c r="W153" i="14" s="1"/>
  <c r="Q153" i="14"/>
  <c r="P153" i="14"/>
  <c r="O153" i="14"/>
  <c r="N153" i="14"/>
  <c r="M153" i="14"/>
  <c r="G153" i="14"/>
  <c r="U152" i="14"/>
  <c r="W152" i="14" s="1"/>
  <c r="Q152" i="14"/>
  <c r="P152" i="14"/>
  <c r="O152" i="14"/>
  <c r="N152" i="14"/>
  <c r="M152" i="14"/>
  <c r="G152" i="14"/>
  <c r="U151" i="14"/>
  <c r="W151" i="14" s="1"/>
  <c r="Q151" i="14"/>
  <c r="P151" i="14"/>
  <c r="O151" i="14"/>
  <c r="N151" i="14"/>
  <c r="M151" i="14"/>
  <c r="J151" i="14"/>
  <c r="H151" i="14"/>
  <c r="G151" i="14"/>
  <c r="F151" i="14"/>
  <c r="E151" i="14"/>
  <c r="D151" i="14"/>
  <c r="C151" i="14"/>
  <c r="B151" i="14"/>
  <c r="U150" i="14"/>
  <c r="W150" i="14" s="1"/>
  <c r="Q150" i="14"/>
  <c r="P150" i="14"/>
  <c r="O150" i="14"/>
  <c r="N150" i="14"/>
  <c r="M150" i="14"/>
  <c r="G150" i="14"/>
  <c r="U149" i="14"/>
  <c r="W149" i="14" s="1"/>
  <c r="Q149" i="14"/>
  <c r="P149" i="14"/>
  <c r="O149" i="14"/>
  <c r="N149" i="14"/>
  <c r="M149" i="14"/>
  <c r="G149" i="14"/>
  <c r="U148" i="14"/>
  <c r="W148" i="14" s="1"/>
  <c r="Q148" i="14"/>
  <c r="P148" i="14"/>
  <c r="O148" i="14"/>
  <c r="N148" i="14"/>
  <c r="M148" i="14"/>
  <c r="J148" i="14"/>
  <c r="H148" i="14"/>
  <c r="G148" i="14"/>
  <c r="F148" i="14"/>
  <c r="E148" i="14"/>
  <c r="D148" i="14"/>
  <c r="C148" i="14"/>
  <c r="B148" i="14"/>
  <c r="U147" i="14"/>
  <c r="W147" i="14" s="1"/>
  <c r="Q147" i="14"/>
  <c r="P147" i="14"/>
  <c r="O147" i="14"/>
  <c r="N147" i="14"/>
  <c r="M147" i="14"/>
  <c r="G147" i="14"/>
  <c r="U146" i="14"/>
  <c r="W146" i="14" s="1"/>
  <c r="Q146" i="14"/>
  <c r="P146" i="14"/>
  <c r="O146" i="14"/>
  <c r="N146" i="14"/>
  <c r="M146" i="14"/>
  <c r="G146" i="14"/>
  <c r="U145" i="14"/>
  <c r="W145" i="14" s="1"/>
  <c r="Q145" i="14"/>
  <c r="P145" i="14"/>
  <c r="O145" i="14"/>
  <c r="N145" i="14"/>
  <c r="M145" i="14"/>
  <c r="J145" i="14"/>
  <c r="H145" i="14"/>
  <c r="G145" i="14"/>
  <c r="F145" i="14"/>
  <c r="E145" i="14"/>
  <c r="D145" i="14"/>
  <c r="C145" i="14"/>
  <c r="B145" i="14"/>
  <c r="U144" i="14"/>
  <c r="W144" i="14" s="1"/>
  <c r="Q144" i="14"/>
  <c r="P144" i="14"/>
  <c r="O144" i="14"/>
  <c r="N144" i="14"/>
  <c r="M144" i="14"/>
  <c r="G144" i="14"/>
  <c r="U143" i="14"/>
  <c r="W143" i="14" s="1"/>
  <c r="Q143" i="14"/>
  <c r="P143" i="14"/>
  <c r="O143" i="14"/>
  <c r="N143" i="14"/>
  <c r="M143" i="14"/>
  <c r="G143" i="14"/>
  <c r="U142" i="14"/>
  <c r="W142" i="14" s="1"/>
  <c r="Q142" i="14"/>
  <c r="P142" i="14"/>
  <c r="O142" i="14"/>
  <c r="N142" i="14"/>
  <c r="M142" i="14"/>
  <c r="J142" i="14"/>
  <c r="H142" i="14"/>
  <c r="G142" i="14"/>
  <c r="F142" i="14"/>
  <c r="E142" i="14"/>
  <c r="D142" i="14"/>
  <c r="C142" i="14"/>
  <c r="B142" i="14"/>
  <c r="U141" i="14"/>
  <c r="W141" i="14" s="1"/>
  <c r="Q141" i="14"/>
  <c r="P141" i="14"/>
  <c r="O141" i="14"/>
  <c r="N141" i="14"/>
  <c r="M141" i="14"/>
  <c r="G141" i="14"/>
  <c r="U140" i="14"/>
  <c r="W140" i="14" s="1"/>
  <c r="Q140" i="14"/>
  <c r="P140" i="14"/>
  <c r="O140" i="14"/>
  <c r="N140" i="14"/>
  <c r="M140" i="14"/>
  <c r="G140" i="14"/>
  <c r="U139" i="14"/>
  <c r="W139" i="14" s="1"/>
  <c r="Q139" i="14"/>
  <c r="P139" i="14"/>
  <c r="O139" i="14"/>
  <c r="N139" i="14"/>
  <c r="M139" i="14"/>
  <c r="J139" i="14"/>
  <c r="H139" i="14"/>
  <c r="G139" i="14"/>
  <c r="F139" i="14"/>
  <c r="E139" i="14"/>
  <c r="D139" i="14"/>
  <c r="C139" i="14"/>
  <c r="B139" i="14"/>
  <c r="U138" i="14"/>
  <c r="W138" i="14" s="1"/>
  <c r="Q138" i="14"/>
  <c r="P138" i="14"/>
  <c r="O138" i="14"/>
  <c r="N138" i="14"/>
  <c r="M138" i="14"/>
  <c r="G138" i="14"/>
  <c r="U137" i="14"/>
  <c r="W137" i="14" s="1"/>
  <c r="Q137" i="14"/>
  <c r="P137" i="14"/>
  <c r="O137" i="14"/>
  <c r="N137" i="14"/>
  <c r="M137" i="14"/>
  <c r="G137" i="14"/>
  <c r="U136" i="14"/>
  <c r="W136" i="14" s="1"/>
  <c r="Q136" i="14"/>
  <c r="P136" i="14"/>
  <c r="O136" i="14"/>
  <c r="N136" i="14"/>
  <c r="M136" i="14"/>
  <c r="J136" i="14"/>
  <c r="H136" i="14"/>
  <c r="G136" i="14"/>
  <c r="F136" i="14"/>
  <c r="E136" i="14"/>
  <c r="D136" i="14"/>
  <c r="C136" i="14"/>
  <c r="B136" i="14"/>
  <c r="U135" i="14"/>
  <c r="W135" i="14" s="1"/>
  <c r="Q135" i="14"/>
  <c r="P135" i="14"/>
  <c r="O135" i="14"/>
  <c r="N135" i="14"/>
  <c r="M135" i="14"/>
  <c r="G135" i="14"/>
  <c r="U134" i="14"/>
  <c r="W134" i="14" s="1"/>
  <c r="Q134" i="14"/>
  <c r="P134" i="14"/>
  <c r="O134" i="14"/>
  <c r="N134" i="14"/>
  <c r="M134" i="14"/>
  <c r="G134" i="14"/>
  <c r="U133" i="14"/>
  <c r="W133" i="14" s="1"/>
  <c r="Q133" i="14"/>
  <c r="P133" i="14"/>
  <c r="O133" i="14"/>
  <c r="N133" i="14"/>
  <c r="M133" i="14"/>
  <c r="J133" i="14"/>
  <c r="H133" i="14"/>
  <c r="G133" i="14"/>
  <c r="F133" i="14"/>
  <c r="E133" i="14"/>
  <c r="D133" i="14"/>
  <c r="C133" i="14"/>
  <c r="B133" i="14"/>
  <c r="U132" i="14"/>
  <c r="W132" i="14" s="1"/>
  <c r="Q132" i="14"/>
  <c r="P132" i="14"/>
  <c r="O132" i="14"/>
  <c r="N132" i="14"/>
  <c r="M132" i="14"/>
  <c r="G132" i="14"/>
  <c r="U131" i="14"/>
  <c r="W131" i="14" s="1"/>
  <c r="Q131" i="14"/>
  <c r="P131" i="14"/>
  <c r="O131" i="14"/>
  <c r="N131" i="14"/>
  <c r="M131" i="14"/>
  <c r="G131" i="14"/>
  <c r="U130" i="14"/>
  <c r="W130" i="14" s="1"/>
  <c r="Q130" i="14"/>
  <c r="P130" i="14"/>
  <c r="O130" i="14"/>
  <c r="N130" i="14"/>
  <c r="M130" i="14"/>
  <c r="J130" i="14"/>
  <c r="H130" i="14"/>
  <c r="G130" i="14"/>
  <c r="F130" i="14"/>
  <c r="E130" i="14"/>
  <c r="D130" i="14"/>
  <c r="C130" i="14"/>
  <c r="B130" i="14"/>
  <c r="U129" i="14"/>
  <c r="W129" i="14" s="1"/>
  <c r="Q129" i="14"/>
  <c r="P129" i="14"/>
  <c r="O129" i="14"/>
  <c r="N129" i="14"/>
  <c r="M129" i="14"/>
  <c r="G129" i="14"/>
  <c r="U128" i="14"/>
  <c r="W128" i="14" s="1"/>
  <c r="Q128" i="14"/>
  <c r="P128" i="14"/>
  <c r="O128" i="14"/>
  <c r="N128" i="14"/>
  <c r="M128" i="14"/>
  <c r="G128" i="14"/>
  <c r="U127" i="14"/>
  <c r="W127" i="14" s="1"/>
  <c r="Q127" i="14"/>
  <c r="P127" i="14"/>
  <c r="O127" i="14"/>
  <c r="N127" i="14"/>
  <c r="M127" i="14"/>
  <c r="J127" i="14"/>
  <c r="H127" i="14"/>
  <c r="G127" i="14"/>
  <c r="F127" i="14"/>
  <c r="E127" i="14"/>
  <c r="D127" i="14"/>
  <c r="C127" i="14"/>
  <c r="B127" i="14"/>
  <c r="U126" i="14"/>
  <c r="W126" i="14" s="1"/>
  <c r="Q126" i="14"/>
  <c r="P126" i="14"/>
  <c r="O126" i="14"/>
  <c r="N126" i="14"/>
  <c r="M126" i="14"/>
  <c r="G126" i="14"/>
  <c r="U125" i="14"/>
  <c r="W125" i="14" s="1"/>
  <c r="Q125" i="14"/>
  <c r="P125" i="14"/>
  <c r="O125" i="14"/>
  <c r="N125" i="14"/>
  <c r="M125" i="14"/>
  <c r="G125" i="14"/>
  <c r="U124" i="14"/>
  <c r="W124" i="14" s="1"/>
  <c r="Q124" i="14"/>
  <c r="P124" i="14"/>
  <c r="O124" i="14"/>
  <c r="N124" i="14"/>
  <c r="M124" i="14"/>
  <c r="J124" i="14"/>
  <c r="H124" i="14"/>
  <c r="G124" i="14"/>
  <c r="F124" i="14"/>
  <c r="E124" i="14"/>
  <c r="D124" i="14"/>
  <c r="C124" i="14"/>
  <c r="B124" i="14"/>
  <c r="U123" i="14"/>
  <c r="W123" i="14" s="1"/>
  <c r="Q123" i="14"/>
  <c r="P123" i="14"/>
  <c r="O123" i="14"/>
  <c r="N123" i="14"/>
  <c r="M123" i="14"/>
  <c r="G123" i="14"/>
  <c r="U122" i="14"/>
  <c r="W122" i="14" s="1"/>
  <c r="Q122" i="14"/>
  <c r="P122" i="14"/>
  <c r="O122" i="14"/>
  <c r="N122" i="14"/>
  <c r="M122" i="14"/>
  <c r="G122" i="14"/>
  <c r="U121" i="14"/>
  <c r="W121" i="14" s="1"/>
  <c r="Q121" i="14"/>
  <c r="P121" i="14"/>
  <c r="O121" i="14"/>
  <c r="N121" i="14"/>
  <c r="M121" i="14"/>
  <c r="J121" i="14"/>
  <c r="H121" i="14"/>
  <c r="G121" i="14"/>
  <c r="F121" i="14"/>
  <c r="E121" i="14"/>
  <c r="D121" i="14"/>
  <c r="C121" i="14"/>
  <c r="B121" i="14"/>
  <c r="U120" i="14"/>
  <c r="W120" i="14" s="1"/>
  <c r="Q120" i="14"/>
  <c r="P120" i="14"/>
  <c r="O120" i="14"/>
  <c r="N120" i="14"/>
  <c r="M120" i="14"/>
  <c r="G120" i="14"/>
  <c r="U119" i="14"/>
  <c r="W119" i="14" s="1"/>
  <c r="Q119" i="14"/>
  <c r="P119" i="14"/>
  <c r="O119" i="14"/>
  <c r="N119" i="14"/>
  <c r="M119" i="14"/>
  <c r="G119" i="14"/>
  <c r="U118" i="14"/>
  <c r="W118" i="14" s="1"/>
  <c r="Q118" i="14"/>
  <c r="P118" i="14"/>
  <c r="O118" i="14"/>
  <c r="N118" i="14"/>
  <c r="M118" i="14"/>
  <c r="J118" i="14"/>
  <c r="H118" i="14"/>
  <c r="G118" i="14"/>
  <c r="F118" i="14"/>
  <c r="E118" i="14"/>
  <c r="D118" i="14"/>
  <c r="C118" i="14"/>
  <c r="B118" i="14"/>
  <c r="U117" i="14"/>
  <c r="W117" i="14" s="1"/>
  <c r="Q117" i="14"/>
  <c r="P117" i="14"/>
  <c r="O117" i="14"/>
  <c r="N117" i="14"/>
  <c r="M117" i="14"/>
  <c r="G117" i="14"/>
  <c r="U116" i="14"/>
  <c r="W116" i="14" s="1"/>
  <c r="Q116" i="14"/>
  <c r="P116" i="14"/>
  <c r="O116" i="14"/>
  <c r="N116" i="14"/>
  <c r="M116" i="14"/>
  <c r="G116" i="14"/>
  <c r="U115" i="14"/>
  <c r="W115" i="14" s="1"/>
  <c r="Q115" i="14"/>
  <c r="P115" i="14"/>
  <c r="O115" i="14"/>
  <c r="N115" i="14"/>
  <c r="M115" i="14"/>
  <c r="J115" i="14"/>
  <c r="H115" i="14"/>
  <c r="G115" i="14"/>
  <c r="F115" i="14"/>
  <c r="E115" i="14"/>
  <c r="D115" i="14"/>
  <c r="C115" i="14"/>
  <c r="B115" i="14"/>
  <c r="U114" i="14"/>
  <c r="W114" i="14" s="1"/>
  <c r="Q114" i="14"/>
  <c r="P114" i="14"/>
  <c r="O114" i="14"/>
  <c r="N114" i="14"/>
  <c r="M114" i="14"/>
  <c r="G114" i="14"/>
  <c r="U113" i="14"/>
  <c r="W113" i="14" s="1"/>
  <c r="Q113" i="14"/>
  <c r="P113" i="14"/>
  <c r="O113" i="14"/>
  <c r="N113" i="14"/>
  <c r="M113" i="14"/>
  <c r="G113" i="14"/>
  <c r="U112" i="14"/>
  <c r="W112" i="14" s="1"/>
  <c r="Q112" i="14"/>
  <c r="P112" i="14"/>
  <c r="O112" i="14"/>
  <c r="N112" i="14"/>
  <c r="M112" i="14"/>
  <c r="J112" i="14"/>
  <c r="H112" i="14"/>
  <c r="G112" i="14"/>
  <c r="F112" i="14"/>
  <c r="E112" i="14"/>
  <c r="D112" i="14"/>
  <c r="C112" i="14"/>
  <c r="B112" i="14"/>
  <c r="U111" i="14"/>
  <c r="W111" i="14" s="1"/>
  <c r="Q111" i="14"/>
  <c r="P111" i="14"/>
  <c r="O111" i="14"/>
  <c r="N111" i="14"/>
  <c r="M111" i="14"/>
  <c r="G111" i="14"/>
  <c r="U110" i="14"/>
  <c r="W110" i="14" s="1"/>
  <c r="Q110" i="14"/>
  <c r="P110" i="14"/>
  <c r="O110" i="14"/>
  <c r="N110" i="14"/>
  <c r="M110" i="14"/>
  <c r="G110" i="14"/>
  <c r="U109" i="14"/>
  <c r="W109" i="14" s="1"/>
  <c r="Q109" i="14"/>
  <c r="P109" i="14"/>
  <c r="O109" i="14"/>
  <c r="N109" i="14"/>
  <c r="M109" i="14"/>
  <c r="J109" i="14"/>
  <c r="H109" i="14"/>
  <c r="G109" i="14"/>
  <c r="F109" i="14"/>
  <c r="E109" i="14"/>
  <c r="D109" i="14"/>
  <c r="C109" i="14"/>
  <c r="B109" i="14"/>
  <c r="U108" i="14"/>
  <c r="W108" i="14" s="1"/>
  <c r="Q108" i="14"/>
  <c r="P108" i="14"/>
  <c r="O108" i="14"/>
  <c r="N108" i="14"/>
  <c r="M108" i="14"/>
  <c r="G108" i="14"/>
  <c r="U107" i="14"/>
  <c r="W107" i="14" s="1"/>
  <c r="Q107" i="14"/>
  <c r="P107" i="14"/>
  <c r="O107" i="14"/>
  <c r="N107" i="14"/>
  <c r="M107" i="14"/>
  <c r="G107" i="14"/>
  <c r="U106" i="14"/>
  <c r="W106" i="14" s="1"/>
  <c r="Q106" i="14"/>
  <c r="P106" i="14"/>
  <c r="O106" i="14"/>
  <c r="N106" i="14"/>
  <c r="M106" i="14"/>
  <c r="J106" i="14"/>
  <c r="H106" i="14"/>
  <c r="G106" i="14"/>
  <c r="F106" i="14"/>
  <c r="E106" i="14"/>
  <c r="D106" i="14"/>
  <c r="C106" i="14"/>
  <c r="B106" i="14"/>
  <c r="U105" i="14"/>
  <c r="W105" i="14" s="1"/>
  <c r="Q105" i="14"/>
  <c r="P105" i="14"/>
  <c r="O105" i="14"/>
  <c r="N105" i="14"/>
  <c r="M105" i="14"/>
  <c r="G105" i="14"/>
  <c r="U104" i="14"/>
  <c r="W104" i="14" s="1"/>
  <c r="Q104" i="14"/>
  <c r="P104" i="14"/>
  <c r="O104" i="14"/>
  <c r="N104" i="14"/>
  <c r="M104" i="14"/>
  <c r="G104" i="14"/>
  <c r="U103" i="14"/>
  <c r="W103" i="14" s="1"/>
  <c r="Q103" i="14"/>
  <c r="P103" i="14"/>
  <c r="O103" i="14"/>
  <c r="N103" i="14"/>
  <c r="M103" i="14"/>
  <c r="J103" i="14"/>
  <c r="H103" i="14"/>
  <c r="G103" i="14"/>
  <c r="F103" i="14"/>
  <c r="E103" i="14"/>
  <c r="D103" i="14"/>
  <c r="C103" i="14"/>
  <c r="B103" i="14"/>
  <c r="U102" i="14"/>
  <c r="W102" i="14" s="1"/>
  <c r="Q102" i="14"/>
  <c r="P102" i="14"/>
  <c r="O102" i="14"/>
  <c r="N102" i="14"/>
  <c r="M102" i="14"/>
  <c r="G102" i="14"/>
  <c r="U101" i="14"/>
  <c r="W101" i="14" s="1"/>
  <c r="Q101" i="14"/>
  <c r="P101" i="14"/>
  <c r="O101" i="14"/>
  <c r="N101" i="14"/>
  <c r="M101" i="14"/>
  <c r="G101" i="14"/>
  <c r="U100" i="14"/>
  <c r="W100" i="14" s="1"/>
  <c r="Q100" i="14"/>
  <c r="P100" i="14"/>
  <c r="O100" i="14"/>
  <c r="N100" i="14"/>
  <c r="M100" i="14"/>
  <c r="J100" i="14"/>
  <c r="H100" i="14"/>
  <c r="G100" i="14"/>
  <c r="F100" i="14"/>
  <c r="E100" i="14"/>
  <c r="D100" i="14"/>
  <c r="C100" i="14"/>
  <c r="B100" i="14"/>
  <c r="U99" i="14"/>
  <c r="W99" i="14" s="1"/>
  <c r="Q99" i="14"/>
  <c r="P99" i="14"/>
  <c r="O99" i="14"/>
  <c r="N99" i="14"/>
  <c r="M99" i="14"/>
  <c r="G99" i="14"/>
  <c r="U98" i="14"/>
  <c r="W98" i="14" s="1"/>
  <c r="Q98" i="14"/>
  <c r="P98" i="14"/>
  <c r="O98" i="14"/>
  <c r="N98" i="14"/>
  <c r="M98" i="14"/>
  <c r="G98" i="14"/>
  <c r="U97" i="14"/>
  <c r="W97" i="14" s="1"/>
  <c r="Q97" i="14"/>
  <c r="P97" i="14"/>
  <c r="O97" i="14"/>
  <c r="N97" i="14"/>
  <c r="M97" i="14"/>
  <c r="J97" i="14"/>
  <c r="H97" i="14"/>
  <c r="G97" i="14"/>
  <c r="F97" i="14"/>
  <c r="E97" i="14"/>
  <c r="D97" i="14"/>
  <c r="C97" i="14"/>
  <c r="B97" i="14"/>
  <c r="U96" i="14"/>
  <c r="W96" i="14" s="1"/>
  <c r="Q96" i="14"/>
  <c r="P96" i="14"/>
  <c r="O96" i="14"/>
  <c r="N96" i="14"/>
  <c r="M96" i="14"/>
  <c r="G96" i="14"/>
  <c r="U95" i="14"/>
  <c r="W95" i="14" s="1"/>
  <c r="Q95" i="14"/>
  <c r="P95" i="14"/>
  <c r="O95" i="14"/>
  <c r="N95" i="14"/>
  <c r="M95" i="14"/>
  <c r="G95" i="14"/>
  <c r="U94" i="14"/>
  <c r="W94" i="14" s="1"/>
  <c r="Q94" i="14"/>
  <c r="P94" i="14"/>
  <c r="O94" i="14"/>
  <c r="N94" i="14"/>
  <c r="M94" i="14"/>
  <c r="J94" i="14"/>
  <c r="H94" i="14"/>
  <c r="G94" i="14"/>
  <c r="F94" i="14"/>
  <c r="E94" i="14"/>
  <c r="D94" i="14"/>
  <c r="C94" i="14"/>
  <c r="B94" i="14"/>
  <c r="U93" i="14"/>
  <c r="W93" i="14" s="1"/>
  <c r="Q93" i="14"/>
  <c r="P93" i="14"/>
  <c r="O93" i="14"/>
  <c r="N93" i="14"/>
  <c r="M93" i="14"/>
  <c r="G93" i="14"/>
  <c r="U92" i="14"/>
  <c r="W92" i="14" s="1"/>
  <c r="Q92" i="14"/>
  <c r="P92" i="14"/>
  <c r="O92" i="14"/>
  <c r="N92" i="14"/>
  <c r="M92" i="14"/>
  <c r="G92" i="14"/>
  <c r="U91" i="14"/>
  <c r="W91" i="14" s="1"/>
  <c r="Q91" i="14"/>
  <c r="P91" i="14"/>
  <c r="O91" i="14"/>
  <c r="N91" i="14"/>
  <c r="M91" i="14"/>
  <c r="J91" i="14"/>
  <c r="H91" i="14"/>
  <c r="G91" i="14"/>
  <c r="F91" i="14"/>
  <c r="E91" i="14"/>
  <c r="D91" i="14"/>
  <c r="C91" i="14"/>
  <c r="B91" i="14"/>
  <c r="U90" i="14"/>
  <c r="W90" i="14" s="1"/>
  <c r="Q90" i="14"/>
  <c r="P90" i="14"/>
  <c r="O90" i="14"/>
  <c r="N90" i="14"/>
  <c r="M90" i="14"/>
  <c r="G90" i="14"/>
  <c r="U89" i="14"/>
  <c r="W89" i="14" s="1"/>
  <c r="Q89" i="14"/>
  <c r="P89" i="14"/>
  <c r="O89" i="14"/>
  <c r="N89" i="14"/>
  <c r="M89" i="14"/>
  <c r="G89" i="14"/>
  <c r="U88" i="14"/>
  <c r="W88" i="14" s="1"/>
  <c r="Q88" i="14"/>
  <c r="P88" i="14"/>
  <c r="O88" i="14"/>
  <c r="N88" i="14"/>
  <c r="M88" i="14"/>
  <c r="J88" i="14"/>
  <c r="H88" i="14"/>
  <c r="G88" i="14"/>
  <c r="F88" i="14"/>
  <c r="E88" i="14"/>
  <c r="D88" i="14"/>
  <c r="C88" i="14"/>
  <c r="B88" i="14"/>
  <c r="U87" i="14"/>
  <c r="W87" i="14" s="1"/>
  <c r="Q87" i="14"/>
  <c r="P87" i="14"/>
  <c r="O87" i="14"/>
  <c r="N87" i="14"/>
  <c r="M87" i="14"/>
  <c r="G87" i="14"/>
  <c r="U86" i="14"/>
  <c r="W86" i="14" s="1"/>
  <c r="Q86" i="14"/>
  <c r="P86" i="14"/>
  <c r="O86" i="14"/>
  <c r="N86" i="14"/>
  <c r="M86" i="14"/>
  <c r="G86" i="14"/>
  <c r="U85" i="14"/>
  <c r="W85" i="14" s="1"/>
  <c r="Q85" i="14"/>
  <c r="P85" i="14"/>
  <c r="O85" i="14"/>
  <c r="N85" i="14"/>
  <c r="M85" i="14"/>
  <c r="J85" i="14"/>
  <c r="H85" i="14"/>
  <c r="G85" i="14"/>
  <c r="F85" i="14"/>
  <c r="E85" i="14"/>
  <c r="D85" i="14"/>
  <c r="C85" i="14"/>
  <c r="B85" i="14"/>
  <c r="U84" i="14"/>
  <c r="W84" i="14" s="1"/>
  <c r="Q84" i="14"/>
  <c r="P84" i="14"/>
  <c r="O84" i="14"/>
  <c r="N84" i="14"/>
  <c r="M84" i="14"/>
  <c r="G84" i="14"/>
  <c r="U83" i="14"/>
  <c r="W83" i="14" s="1"/>
  <c r="Q83" i="14"/>
  <c r="P83" i="14"/>
  <c r="O83" i="14"/>
  <c r="N83" i="14"/>
  <c r="M83" i="14"/>
  <c r="G83" i="14"/>
  <c r="U82" i="14"/>
  <c r="W82" i="14" s="1"/>
  <c r="Q82" i="14"/>
  <c r="P82" i="14"/>
  <c r="O82" i="14"/>
  <c r="N82" i="14"/>
  <c r="M82" i="14"/>
  <c r="J82" i="14"/>
  <c r="H82" i="14"/>
  <c r="G82" i="14"/>
  <c r="F82" i="14"/>
  <c r="E82" i="14"/>
  <c r="D82" i="14"/>
  <c r="C82" i="14"/>
  <c r="B82" i="14"/>
  <c r="U81" i="14"/>
  <c r="W81" i="14" s="1"/>
  <c r="Q81" i="14"/>
  <c r="P81" i="14"/>
  <c r="O81" i="14"/>
  <c r="N81" i="14"/>
  <c r="M81" i="14"/>
  <c r="G81" i="14"/>
  <c r="U80" i="14"/>
  <c r="W80" i="14" s="1"/>
  <c r="Q80" i="14"/>
  <c r="P80" i="14"/>
  <c r="O80" i="14"/>
  <c r="N80" i="14"/>
  <c r="M80" i="14"/>
  <c r="G80" i="14"/>
  <c r="U79" i="14"/>
  <c r="W79" i="14" s="1"/>
  <c r="Q79" i="14"/>
  <c r="P79" i="14"/>
  <c r="O79" i="14"/>
  <c r="N79" i="14"/>
  <c r="M79" i="14"/>
  <c r="J79" i="14"/>
  <c r="H79" i="14"/>
  <c r="G79" i="14"/>
  <c r="F79" i="14"/>
  <c r="E79" i="14"/>
  <c r="D79" i="14"/>
  <c r="C79" i="14"/>
  <c r="B79" i="14"/>
  <c r="U78" i="14"/>
  <c r="W78" i="14" s="1"/>
  <c r="Q78" i="14"/>
  <c r="P78" i="14"/>
  <c r="O78" i="14"/>
  <c r="N78" i="14"/>
  <c r="M78" i="14"/>
  <c r="G78" i="14"/>
  <c r="U77" i="14"/>
  <c r="W77" i="14" s="1"/>
  <c r="Q77" i="14"/>
  <c r="P77" i="14"/>
  <c r="O77" i="14"/>
  <c r="N77" i="14"/>
  <c r="M77" i="14"/>
  <c r="G77" i="14"/>
  <c r="U76" i="14"/>
  <c r="W76" i="14" s="1"/>
  <c r="Q76" i="14"/>
  <c r="P76" i="14"/>
  <c r="O76" i="14"/>
  <c r="N76" i="14"/>
  <c r="M76" i="14"/>
  <c r="J76" i="14"/>
  <c r="H76" i="14"/>
  <c r="G76" i="14"/>
  <c r="F76" i="14"/>
  <c r="E76" i="14"/>
  <c r="D76" i="14"/>
  <c r="C76" i="14"/>
  <c r="B76" i="14"/>
  <c r="U75" i="14"/>
  <c r="W75" i="14" s="1"/>
  <c r="Q75" i="14"/>
  <c r="P75" i="14"/>
  <c r="O75" i="14"/>
  <c r="N75" i="14"/>
  <c r="M75" i="14"/>
  <c r="G75" i="14"/>
  <c r="U74" i="14"/>
  <c r="W74" i="14" s="1"/>
  <c r="Q74" i="14"/>
  <c r="P74" i="14"/>
  <c r="O74" i="14"/>
  <c r="N74" i="14"/>
  <c r="M74" i="14"/>
  <c r="G74" i="14"/>
  <c r="U73" i="14"/>
  <c r="W73" i="14" s="1"/>
  <c r="Q73" i="14"/>
  <c r="P73" i="14"/>
  <c r="O73" i="14"/>
  <c r="N73" i="14"/>
  <c r="M73" i="14"/>
  <c r="J73" i="14"/>
  <c r="H73" i="14"/>
  <c r="G73" i="14"/>
  <c r="F73" i="14"/>
  <c r="E73" i="14"/>
  <c r="D73" i="14"/>
  <c r="C73" i="14"/>
  <c r="B73" i="14"/>
  <c r="U72" i="14"/>
  <c r="W72" i="14" s="1"/>
  <c r="Q72" i="14"/>
  <c r="P72" i="14"/>
  <c r="O72" i="14"/>
  <c r="N72" i="14"/>
  <c r="M72" i="14"/>
  <c r="G72" i="14"/>
  <c r="U71" i="14"/>
  <c r="W71" i="14" s="1"/>
  <c r="Q71" i="14"/>
  <c r="P71" i="14"/>
  <c r="O71" i="14"/>
  <c r="N71" i="14"/>
  <c r="M71" i="14"/>
  <c r="G71" i="14"/>
  <c r="U70" i="14"/>
  <c r="W70" i="14" s="1"/>
  <c r="Q70" i="14"/>
  <c r="P70" i="14"/>
  <c r="O70" i="14"/>
  <c r="N70" i="14"/>
  <c r="M70" i="14"/>
  <c r="J70" i="14"/>
  <c r="H70" i="14"/>
  <c r="G70" i="14"/>
  <c r="F70" i="14"/>
  <c r="E70" i="14"/>
  <c r="D70" i="14"/>
  <c r="C70" i="14"/>
  <c r="B70" i="14"/>
  <c r="U69" i="14"/>
  <c r="W69" i="14" s="1"/>
  <c r="Q69" i="14"/>
  <c r="P69" i="14"/>
  <c r="O69" i="14"/>
  <c r="N69" i="14"/>
  <c r="M69" i="14"/>
  <c r="G69" i="14"/>
  <c r="U68" i="14"/>
  <c r="W68" i="14" s="1"/>
  <c r="Q68" i="14"/>
  <c r="P68" i="14"/>
  <c r="O68" i="14"/>
  <c r="N68" i="14"/>
  <c r="M68" i="14"/>
  <c r="G68" i="14"/>
  <c r="U67" i="14"/>
  <c r="W67" i="14" s="1"/>
  <c r="Q67" i="14"/>
  <c r="P67" i="14"/>
  <c r="O67" i="14"/>
  <c r="N67" i="14"/>
  <c r="M67" i="14"/>
  <c r="J67" i="14"/>
  <c r="H67" i="14"/>
  <c r="G67" i="14"/>
  <c r="F67" i="14"/>
  <c r="E67" i="14"/>
  <c r="D67" i="14"/>
  <c r="C67" i="14"/>
  <c r="B67" i="14"/>
  <c r="U66" i="14"/>
  <c r="W66" i="14" s="1"/>
  <c r="Q66" i="14"/>
  <c r="P66" i="14"/>
  <c r="O66" i="14"/>
  <c r="N66" i="14"/>
  <c r="M66" i="14"/>
  <c r="G66" i="14"/>
  <c r="U65" i="14"/>
  <c r="W65" i="14" s="1"/>
  <c r="Q65" i="14"/>
  <c r="P65" i="14"/>
  <c r="O65" i="14"/>
  <c r="N65" i="14"/>
  <c r="M65" i="14"/>
  <c r="G65" i="14"/>
  <c r="U64" i="14"/>
  <c r="W64" i="14" s="1"/>
  <c r="Q64" i="14"/>
  <c r="P64" i="14"/>
  <c r="O64" i="14"/>
  <c r="N64" i="14"/>
  <c r="M64" i="14"/>
  <c r="J64" i="14"/>
  <c r="H64" i="14"/>
  <c r="G64" i="14"/>
  <c r="F64" i="14"/>
  <c r="E64" i="14"/>
  <c r="D64" i="14"/>
  <c r="C64" i="14"/>
  <c r="B64" i="14"/>
  <c r="U63" i="14"/>
  <c r="W63" i="14" s="1"/>
  <c r="Q63" i="14"/>
  <c r="P63" i="14"/>
  <c r="O63" i="14"/>
  <c r="N63" i="14"/>
  <c r="M63" i="14"/>
  <c r="G63" i="14"/>
  <c r="U62" i="14"/>
  <c r="W62" i="14" s="1"/>
  <c r="Q62" i="14"/>
  <c r="P62" i="14"/>
  <c r="O62" i="14"/>
  <c r="N62" i="14"/>
  <c r="M62" i="14"/>
  <c r="G62" i="14"/>
  <c r="U61" i="14"/>
  <c r="W61" i="14" s="1"/>
  <c r="Q61" i="14"/>
  <c r="P61" i="14"/>
  <c r="O61" i="14"/>
  <c r="N61" i="14"/>
  <c r="M61" i="14"/>
  <c r="J61" i="14"/>
  <c r="H61" i="14"/>
  <c r="G61" i="14"/>
  <c r="F61" i="14"/>
  <c r="E61" i="14"/>
  <c r="D61" i="14"/>
  <c r="C61" i="14"/>
  <c r="B61" i="14"/>
  <c r="U60" i="14"/>
  <c r="W60" i="14" s="1"/>
  <c r="Q60" i="14"/>
  <c r="P60" i="14"/>
  <c r="O60" i="14"/>
  <c r="N60" i="14"/>
  <c r="M60" i="14"/>
  <c r="G60" i="14"/>
  <c r="U59" i="14"/>
  <c r="W59" i="14" s="1"/>
  <c r="Q59" i="14"/>
  <c r="P59" i="14"/>
  <c r="O59" i="14"/>
  <c r="N59" i="14"/>
  <c r="M59" i="14"/>
  <c r="G59" i="14"/>
  <c r="U58" i="14"/>
  <c r="W58" i="14" s="1"/>
  <c r="Q58" i="14"/>
  <c r="P58" i="14"/>
  <c r="O58" i="14"/>
  <c r="N58" i="14"/>
  <c r="M58" i="14"/>
  <c r="J58" i="14"/>
  <c r="H58" i="14"/>
  <c r="G58" i="14"/>
  <c r="F58" i="14"/>
  <c r="E58" i="14"/>
  <c r="D58" i="14"/>
  <c r="C58" i="14"/>
  <c r="B58" i="14"/>
  <c r="U57" i="14"/>
  <c r="W57" i="14" s="1"/>
  <c r="Q57" i="14"/>
  <c r="P57" i="14"/>
  <c r="O57" i="14"/>
  <c r="N57" i="14"/>
  <c r="M57" i="14"/>
  <c r="G57" i="14"/>
  <c r="U56" i="14"/>
  <c r="W56" i="14" s="1"/>
  <c r="Q56" i="14"/>
  <c r="P56" i="14"/>
  <c r="O56" i="14"/>
  <c r="N56" i="14"/>
  <c r="M56" i="14"/>
  <c r="G56" i="14"/>
  <c r="U55" i="14"/>
  <c r="W55" i="14" s="1"/>
  <c r="Q55" i="14"/>
  <c r="P55" i="14"/>
  <c r="O55" i="14"/>
  <c r="N55" i="14"/>
  <c r="M55" i="14"/>
  <c r="J55" i="14"/>
  <c r="H55" i="14"/>
  <c r="G55" i="14"/>
  <c r="F55" i="14"/>
  <c r="E55" i="14"/>
  <c r="D55" i="14"/>
  <c r="C55" i="14"/>
  <c r="B55" i="14"/>
  <c r="U54" i="14"/>
  <c r="W54" i="14" s="1"/>
  <c r="Q54" i="14"/>
  <c r="P54" i="14"/>
  <c r="O54" i="14"/>
  <c r="N54" i="14"/>
  <c r="M54" i="14"/>
  <c r="G54" i="14"/>
  <c r="U53" i="14"/>
  <c r="W53" i="14" s="1"/>
  <c r="Q53" i="14"/>
  <c r="P53" i="14"/>
  <c r="O53" i="14"/>
  <c r="N53" i="14"/>
  <c r="M53" i="14"/>
  <c r="G53" i="14"/>
  <c r="U52" i="14"/>
  <c r="W52" i="14" s="1"/>
  <c r="Q52" i="14"/>
  <c r="P52" i="14"/>
  <c r="O52" i="14"/>
  <c r="N52" i="14"/>
  <c r="M52" i="14"/>
  <c r="J52" i="14"/>
  <c r="H52" i="14"/>
  <c r="G52" i="14"/>
  <c r="F52" i="14"/>
  <c r="E52" i="14"/>
  <c r="D52" i="14"/>
  <c r="C52" i="14"/>
  <c r="B52" i="14"/>
  <c r="U51" i="14"/>
  <c r="W51" i="14" s="1"/>
  <c r="Q51" i="14"/>
  <c r="P51" i="14"/>
  <c r="O51" i="14"/>
  <c r="N51" i="14"/>
  <c r="M51" i="14"/>
  <c r="G51" i="14"/>
  <c r="U50" i="14"/>
  <c r="W50" i="14" s="1"/>
  <c r="Q50" i="14"/>
  <c r="P50" i="14"/>
  <c r="O50" i="14"/>
  <c r="N50" i="14"/>
  <c r="M50" i="14"/>
  <c r="G50" i="14"/>
  <c r="U49" i="14"/>
  <c r="W49" i="14" s="1"/>
  <c r="Q49" i="14"/>
  <c r="P49" i="14"/>
  <c r="O49" i="14"/>
  <c r="N49" i="14"/>
  <c r="M49" i="14"/>
  <c r="J49" i="14"/>
  <c r="H49" i="14"/>
  <c r="G49" i="14"/>
  <c r="F49" i="14"/>
  <c r="E49" i="14"/>
  <c r="D49" i="14"/>
  <c r="C49" i="14"/>
  <c r="B49" i="14"/>
  <c r="U48" i="14"/>
  <c r="W48" i="14" s="1"/>
  <c r="Q48" i="14"/>
  <c r="P48" i="14"/>
  <c r="O48" i="14"/>
  <c r="N48" i="14"/>
  <c r="M48" i="14"/>
  <c r="G48" i="14"/>
  <c r="U47" i="14"/>
  <c r="W47" i="14" s="1"/>
  <c r="Q47" i="14"/>
  <c r="P47" i="14"/>
  <c r="O47" i="14"/>
  <c r="N47" i="14"/>
  <c r="M47" i="14"/>
  <c r="G47" i="14"/>
  <c r="U46" i="14"/>
  <c r="W46" i="14" s="1"/>
  <c r="Q46" i="14"/>
  <c r="P46" i="14"/>
  <c r="O46" i="14"/>
  <c r="N46" i="14"/>
  <c r="M46" i="14"/>
  <c r="J46" i="14"/>
  <c r="H46" i="14"/>
  <c r="G46" i="14"/>
  <c r="F46" i="14"/>
  <c r="E46" i="14"/>
  <c r="D46" i="14"/>
  <c r="C46" i="14"/>
  <c r="B46" i="14"/>
  <c r="U45" i="14"/>
  <c r="W45" i="14" s="1"/>
  <c r="Q45" i="14"/>
  <c r="P45" i="14"/>
  <c r="O45" i="14"/>
  <c r="N45" i="14"/>
  <c r="M45" i="14"/>
  <c r="G45" i="14"/>
  <c r="U44" i="14"/>
  <c r="W44" i="14" s="1"/>
  <c r="Q44" i="14"/>
  <c r="P44" i="14"/>
  <c r="O44" i="14"/>
  <c r="N44" i="14"/>
  <c r="M44" i="14"/>
  <c r="G44" i="14"/>
  <c r="U43" i="14"/>
  <c r="W43" i="14" s="1"/>
  <c r="Q43" i="14"/>
  <c r="P43" i="14"/>
  <c r="O43" i="14"/>
  <c r="N43" i="14"/>
  <c r="M43" i="14"/>
  <c r="J43" i="14"/>
  <c r="H43" i="14"/>
  <c r="G43" i="14"/>
  <c r="F43" i="14"/>
  <c r="E43" i="14"/>
  <c r="D43" i="14"/>
  <c r="C43" i="14"/>
  <c r="B43" i="14"/>
  <c r="U42" i="14"/>
  <c r="W42" i="14" s="1"/>
  <c r="Q42" i="14"/>
  <c r="P42" i="14"/>
  <c r="O42" i="14"/>
  <c r="N42" i="14"/>
  <c r="M42" i="14"/>
  <c r="G42" i="14"/>
  <c r="U41" i="14"/>
  <c r="W41" i="14" s="1"/>
  <c r="Q41" i="14"/>
  <c r="P41" i="14"/>
  <c r="O41" i="14"/>
  <c r="N41" i="14"/>
  <c r="M41" i="14"/>
  <c r="G41" i="14"/>
  <c r="U40" i="14"/>
  <c r="W40" i="14" s="1"/>
  <c r="Q40" i="14"/>
  <c r="P40" i="14"/>
  <c r="O40" i="14"/>
  <c r="N40" i="14"/>
  <c r="M40" i="14"/>
  <c r="J40" i="14"/>
  <c r="H40" i="14"/>
  <c r="G40" i="14"/>
  <c r="F40" i="14"/>
  <c r="E40" i="14"/>
  <c r="D40" i="14"/>
  <c r="C40" i="14"/>
  <c r="B40" i="14"/>
  <c r="U39" i="14"/>
  <c r="W39" i="14" s="1"/>
  <c r="Q39" i="14"/>
  <c r="P39" i="14"/>
  <c r="O39" i="14"/>
  <c r="N39" i="14"/>
  <c r="M39" i="14"/>
  <c r="G39" i="14"/>
  <c r="U38" i="14"/>
  <c r="W38" i="14" s="1"/>
  <c r="Q38" i="14"/>
  <c r="P38" i="14"/>
  <c r="O38" i="14"/>
  <c r="N38" i="14"/>
  <c r="M38" i="14"/>
  <c r="G38" i="14"/>
  <c r="U37" i="14"/>
  <c r="W37" i="14" s="1"/>
  <c r="Q37" i="14"/>
  <c r="P37" i="14"/>
  <c r="O37" i="14"/>
  <c r="N37" i="14"/>
  <c r="M37" i="14"/>
  <c r="J37" i="14"/>
  <c r="H37" i="14"/>
  <c r="G37" i="14"/>
  <c r="F37" i="14"/>
  <c r="E37" i="14"/>
  <c r="D37" i="14"/>
  <c r="C37" i="14"/>
  <c r="B37" i="14"/>
  <c r="U36" i="14"/>
  <c r="W36" i="14" s="1"/>
  <c r="Q36" i="14"/>
  <c r="P36" i="14"/>
  <c r="O36" i="14"/>
  <c r="N36" i="14"/>
  <c r="M36" i="14"/>
  <c r="G36" i="14"/>
  <c r="U35" i="14"/>
  <c r="W35" i="14" s="1"/>
  <c r="Q35" i="14"/>
  <c r="P35" i="14"/>
  <c r="O35" i="14"/>
  <c r="N35" i="14"/>
  <c r="M35" i="14"/>
  <c r="G35" i="14"/>
  <c r="U34" i="14"/>
  <c r="W34" i="14" s="1"/>
  <c r="Q34" i="14"/>
  <c r="P34" i="14"/>
  <c r="O34" i="14"/>
  <c r="N34" i="14"/>
  <c r="M34" i="14"/>
  <c r="J34" i="14"/>
  <c r="H34" i="14"/>
  <c r="G34" i="14"/>
  <c r="F34" i="14"/>
  <c r="E34" i="14"/>
  <c r="D34" i="14"/>
  <c r="C34" i="14"/>
  <c r="B34" i="14"/>
  <c r="U33" i="14"/>
  <c r="W33" i="14" s="1"/>
  <c r="Q33" i="14"/>
  <c r="P33" i="14"/>
  <c r="O33" i="14"/>
  <c r="N33" i="14"/>
  <c r="M33" i="14"/>
  <c r="G33" i="14"/>
  <c r="U32" i="14"/>
  <c r="W32" i="14" s="1"/>
  <c r="Q32" i="14"/>
  <c r="P32" i="14"/>
  <c r="O32" i="14"/>
  <c r="N32" i="14"/>
  <c r="M32" i="14"/>
  <c r="G32" i="14"/>
  <c r="U31" i="14"/>
  <c r="W31" i="14" s="1"/>
  <c r="Q31" i="14"/>
  <c r="P31" i="14"/>
  <c r="O31" i="14"/>
  <c r="N31" i="14"/>
  <c r="M31" i="14"/>
  <c r="J31" i="14"/>
  <c r="H31" i="14"/>
  <c r="G31" i="14"/>
  <c r="F31" i="14"/>
  <c r="E31" i="14"/>
  <c r="D31" i="14"/>
  <c r="C31" i="14"/>
  <c r="B31" i="14"/>
  <c r="U30" i="14"/>
  <c r="W30" i="14" s="1"/>
  <c r="Q30" i="14"/>
  <c r="P30" i="14"/>
  <c r="O30" i="14"/>
  <c r="N30" i="14"/>
  <c r="M30" i="14"/>
  <c r="G30" i="14"/>
  <c r="U29" i="14"/>
  <c r="W29" i="14" s="1"/>
  <c r="Q29" i="14"/>
  <c r="P29" i="14"/>
  <c r="O29" i="14"/>
  <c r="N29" i="14"/>
  <c r="M29" i="14"/>
  <c r="G29" i="14"/>
  <c r="U28" i="14"/>
  <c r="W28" i="14" s="1"/>
  <c r="Q28" i="14"/>
  <c r="P28" i="14"/>
  <c r="O28" i="14"/>
  <c r="N28" i="14"/>
  <c r="M28" i="14"/>
  <c r="J28" i="14"/>
  <c r="H28" i="14"/>
  <c r="G28" i="14"/>
  <c r="F28" i="14"/>
  <c r="E28" i="14"/>
  <c r="D28" i="14"/>
  <c r="C28" i="14"/>
  <c r="B28" i="14"/>
  <c r="U27" i="14"/>
  <c r="W27" i="14" s="1"/>
  <c r="Q27" i="14"/>
  <c r="P27" i="14"/>
  <c r="O27" i="14"/>
  <c r="N27" i="14"/>
  <c r="M27" i="14"/>
  <c r="G27" i="14"/>
  <c r="U26" i="14"/>
  <c r="W26" i="14" s="1"/>
  <c r="Q26" i="14"/>
  <c r="P26" i="14"/>
  <c r="O26" i="14"/>
  <c r="N26" i="14"/>
  <c r="M26" i="14"/>
  <c r="G26" i="14"/>
  <c r="U25" i="14"/>
  <c r="W25" i="14" s="1"/>
  <c r="Q25" i="14"/>
  <c r="P25" i="14"/>
  <c r="O25" i="14"/>
  <c r="N25" i="14"/>
  <c r="M25" i="14"/>
  <c r="J25" i="14"/>
  <c r="H25" i="14"/>
  <c r="G25" i="14"/>
  <c r="F25" i="14"/>
  <c r="E25" i="14"/>
  <c r="D25" i="14"/>
  <c r="C25" i="14"/>
  <c r="B25" i="14"/>
  <c r="U24" i="14"/>
  <c r="W24" i="14" s="1"/>
  <c r="Q24" i="14"/>
  <c r="P24" i="14"/>
  <c r="O24" i="14"/>
  <c r="N24" i="14"/>
  <c r="M24" i="14"/>
  <c r="G24" i="14"/>
  <c r="U23" i="14"/>
  <c r="W23" i="14" s="1"/>
  <c r="Q23" i="14"/>
  <c r="P23" i="14"/>
  <c r="O23" i="14"/>
  <c r="N23" i="14"/>
  <c r="M23" i="14"/>
  <c r="G23" i="14"/>
  <c r="U22" i="14"/>
  <c r="W22" i="14" s="1"/>
  <c r="Q22" i="14"/>
  <c r="P22" i="14"/>
  <c r="O22" i="14"/>
  <c r="N22" i="14"/>
  <c r="M22" i="14"/>
  <c r="J22" i="14"/>
  <c r="H22" i="14"/>
  <c r="G22" i="14"/>
  <c r="F22" i="14"/>
  <c r="E22" i="14"/>
  <c r="D22" i="14"/>
  <c r="C22" i="14"/>
  <c r="B22" i="14"/>
  <c r="U21" i="14"/>
  <c r="W21" i="14" s="1"/>
  <c r="Q21" i="14"/>
  <c r="P21" i="14"/>
  <c r="O21" i="14"/>
  <c r="N21" i="14"/>
  <c r="M21" i="14"/>
  <c r="G21" i="14"/>
  <c r="U20" i="14"/>
  <c r="W20" i="14" s="1"/>
  <c r="Q20" i="14"/>
  <c r="P20" i="14"/>
  <c r="O20" i="14"/>
  <c r="N20" i="14"/>
  <c r="M20" i="14"/>
  <c r="G20" i="14"/>
  <c r="U19" i="14"/>
  <c r="W19" i="14" s="1"/>
  <c r="Q19" i="14"/>
  <c r="P19" i="14"/>
  <c r="O19" i="14"/>
  <c r="N19" i="14"/>
  <c r="M19" i="14"/>
  <c r="J19" i="14"/>
  <c r="H19" i="14"/>
  <c r="G19" i="14"/>
  <c r="F19" i="14"/>
  <c r="E19" i="14"/>
  <c r="D19" i="14"/>
  <c r="C19" i="14"/>
  <c r="B19" i="14"/>
  <c r="U18" i="14"/>
  <c r="W18" i="14" s="1"/>
  <c r="Q18" i="14"/>
  <c r="P18" i="14"/>
  <c r="O18" i="14"/>
  <c r="N18" i="14"/>
  <c r="M18" i="14"/>
  <c r="G18" i="14"/>
  <c r="U17" i="14"/>
  <c r="W17" i="14" s="1"/>
  <c r="Q17" i="14"/>
  <c r="P17" i="14"/>
  <c r="O17" i="14"/>
  <c r="N17" i="14"/>
  <c r="M17" i="14"/>
  <c r="G17" i="14"/>
  <c r="U16" i="14"/>
  <c r="W16" i="14" s="1"/>
  <c r="Q16" i="14"/>
  <c r="P16" i="14"/>
  <c r="O16" i="14"/>
  <c r="N16" i="14"/>
  <c r="M16" i="14"/>
  <c r="J16" i="14"/>
  <c r="H16" i="14"/>
  <c r="G16" i="14"/>
  <c r="F16" i="14"/>
  <c r="E16" i="14"/>
  <c r="D16" i="14"/>
  <c r="C16" i="14"/>
  <c r="B16" i="14"/>
  <c r="U15" i="14"/>
  <c r="W15" i="14" s="1"/>
  <c r="Q15" i="14"/>
  <c r="P15" i="14"/>
  <c r="O15" i="14"/>
  <c r="N15" i="14"/>
  <c r="M15" i="14"/>
  <c r="G15" i="14"/>
  <c r="U14" i="14"/>
  <c r="W14" i="14" s="1"/>
  <c r="Q14" i="14"/>
  <c r="P14" i="14"/>
  <c r="O14" i="14"/>
  <c r="N14" i="14"/>
  <c r="M14" i="14"/>
  <c r="G14" i="14"/>
  <c r="U13" i="14"/>
  <c r="W13" i="14" s="1"/>
  <c r="Q13" i="14"/>
  <c r="P13" i="14"/>
  <c r="O13" i="14"/>
  <c r="N13" i="14"/>
  <c r="M13" i="14"/>
  <c r="J13" i="14"/>
  <c r="H13" i="14"/>
  <c r="G13" i="14"/>
  <c r="F13" i="14"/>
  <c r="E13" i="14"/>
  <c r="D13" i="14"/>
  <c r="C13" i="14"/>
  <c r="B13" i="14"/>
  <c r="U12" i="14"/>
  <c r="W12" i="14" s="1"/>
  <c r="Q12" i="14"/>
  <c r="P12" i="14"/>
  <c r="O12" i="14"/>
  <c r="N12" i="14"/>
  <c r="M12" i="14"/>
  <c r="G12" i="14"/>
  <c r="U11" i="14"/>
  <c r="W11" i="14" s="1"/>
  <c r="Q11" i="14"/>
  <c r="P11" i="14"/>
  <c r="O11" i="14"/>
  <c r="N11" i="14"/>
  <c r="M11" i="14"/>
  <c r="G11" i="14"/>
  <c r="U10" i="14"/>
  <c r="W10" i="14" s="1"/>
  <c r="Q10" i="14"/>
  <c r="P10" i="14"/>
  <c r="O10" i="14"/>
  <c r="N10" i="14"/>
  <c r="M10" i="14"/>
  <c r="J10" i="14"/>
  <c r="H10" i="14"/>
  <c r="G10" i="14"/>
  <c r="F10" i="14"/>
  <c r="E10" i="14"/>
  <c r="D10" i="14"/>
  <c r="C10" i="14"/>
  <c r="B10" i="14"/>
  <c r="D6" i="14"/>
  <c r="A6" i="14"/>
  <c r="E326" i="12" l="1"/>
  <c r="J496" i="8" l="1"/>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H496" i="8"/>
  <c r="H499" i="8"/>
  <c r="H502" i="8"/>
  <c r="H505" i="8"/>
  <c r="H508" i="8"/>
  <c r="H511" i="8"/>
  <c r="H514" i="8"/>
  <c r="H517" i="8"/>
  <c r="H520" i="8"/>
  <c r="H523" i="8"/>
  <c r="H526"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F496" i="8"/>
  <c r="F499" i="8"/>
  <c r="F502" i="8"/>
  <c r="F505" i="8"/>
  <c r="F508" i="8"/>
  <c r="F511" i="8"/>
  <c r="F514" i="8"/>
  <c r="F517" i="8"/>
  <c r="F520" i="8"/>
  <c r="F523" i="8"/>
  <c r="F526" i="8"/>
  <c r="E496" i="8"/>
  <c r="E499" i="8"/>
  <c r="E502" i="8"/>
  <c r="E505" i="8"/>
  <c r="E508" i="8"/>
  <c r="E511" i="8"/>
  <c r="E514" i="8"/>
  <c r="E517" i="8"/>
  <c r="E520" i="8"/>
  <c r="E523" i="8"/>
  <c r="E526" i="8"/>
  <c r="D496" i="8"/>
  <c r="D499" i="8"/>
  <c r="D502" i="8"/>
  <c r="D505" i="8"/>
  <c r="D508" i="8"/>
  <c r="D511" i="8"/>
  <c r="D514" i="8"/>
  <c r="D517" i="8"/>
  <c r="D520" i="8"/>
  <c r="D523" i="8"/>
  <c r="D526" i="8"/>
  <c r="C496" i="8"/>
  <c r="C499" i="8"/>
  <c r="C502" i="8"/>
  <c r="C505" i="8"/>
  <c r="C508" i="8"/>
  <c r="C511" i="8"/>
  <c r="C514" i="8"/>
  <c r="C517" i="8"/>
  <c r="C520" i="8"/>
  <c r="C523" i="8"/>
  <c r="C526" i="8"/>
  <c r="B496" i="8"/>
  <c r="B499" i="8"/>
  <c r="B502" i="8"/>
  <c r="B505" i="8"/>
  <c r="B508" i="8"/>
  <c r="B511" i="8"/>
  <c r="B514" i="8"/>
  <c r="B517" i="8"/>
  <c r="B520" i="8"/>
  <c r="B523" i="8"/>
  <c r="B526" i="8"/>
  <c r="K514" i="7" l="1"/>
  <c r="K511" i="7"/>
  <c r="K508" i="7"/>
  <c r="O506" i="12"/>
  <c r="O509" i="12"/>
  <c r="O512" i="12"/>
  <c r="O515" i="12"/>
  <c r="V496" i="7" l="1"/>
  <c r="V497" i="7"/>
  <c r="V498" i="7"/>
  <c r="V499" i="7"/>
  <c r="V500" i="7"/>
  <c r="V501" i="7"/>
  <c r="V502" i="7"/>
  <c r="V503" i="7"/>
  <c r="V504" i="7"/>
  <c r="V505" i="7"/>
  <c r="V506" i="7"/>
  <c r="V507" i="7"/>
  <c r="V508" i="7"/>
  <c r="V509" i="7"/>
  <c r="V510" i="7"/>
  <c r="V511" i="7"/>
  <c r="V512" i="7"/>
  <c r="V513" i="7"/>
  <c r="V514" i="7"/>
  <c r="V515" i="7"/>
  <c r="V516" i="7"/>
  <c r="V517" i="7"/>
  <c r="V518" i="7"/>
  <c r="V519" i="7"/>
  <c r="V520" i="7"/>
  <c r="V521" i="7"/>
  <c r="V522" i="7"/>
  <c r="V523" i="7"/>
  <c r="V524" i="7"/>
  <c r="V525" i="7"/>
  <c r="V526" i="7"/>
  <c r="V527" i="7"/>
  <c r="V528" i="7"/>
  <c r="U496" i="7"/>
  <c r="W496" i="7" s="1"/>
  <c r="U497" i="7"/>
  <c r="W497" i="7" s="1"/>
  <c r="U498" i="7"/>
  <c r="W498" i="7" s="1"/>
  <c r="U499" i="7"/>
  <c r="W499" i="7" s="1"/>
  <c r="U500" i="7"/>
  <c r="W500" i="7" s="1"/>
  <c r="U501" i="7"/>
  <c r="W501" i="7" s="1"/>
  <c r="U502" i="7"/>
  <c r="W502" i="7" s="1"/>
  <c r="U503" i="7"/>
  <c r="W503" i="7" s="1"/>
  <c r="U504" i="7"/>
  <c r="W504" i="7" s="1"/>
  <c r="U505" i="7"/>
  <c r="W505" i="7" s="1"/>
  <c r="U506" i="7"/>
  <c r="W506" i="7" s="1"/>
  <c r="U507" i="7"/>
  <c r="W507" i="7" s="1"/>
  <c r="U508" i="7"/>
  <c r="W508" i="7" s="1"/>
  <c r="U509" i="7"/>
  <c r="W509" i="7" s="1"/>
  <c r="U510" i="7"/>
  <c r="W510" i="7" s="1"/>
  <c r="U511" i="7"/>
  <c r="W511" i="7" s="1"/>
  <c r="U512" i="7"/>
  <c r="W512" i="7" s="1"/>
  <c r="U513" i="7"/>
  <c r="W513" i="7" s="1"/>
  <c r="U514" i="7"/>
  <c r="W514" i="7" s="1"/>
  <c r="U515" i="7"/>
  <c r="W515" i="7" s="1"/>
  <c r="U516" i="7"/>
  <c r="W516" i="7" s="1"/>
  <c r="U517" i="7"/>
  <c r="W517" i="7" s="1"/>
  <c r="U518" i="7"/>
  <c r="W518" i="7" s="1"/>
  <c r="U519" i="7"/>
  <c r="W519" i="7" s="1"/>
  <c r="U520" i="7"/>
  <c r="W520" i="7" s="1"/>
  <c r="U521" i="7"/>
  <c r="W521" i="7" s="1"/>
  <c r="U522" i="7"/>
  <c r="W522" i="7" s="1"/>
  <c r="U523" i="7"/>
  <c r="W523" i="7" s="1"/>
  <c r="U524" i="7"/>
  <c r="W524" i="7" s="1"/>
  <c r="U525" i="7"/>
  <c r="W525" i="7" s="1"/>
  <c r="U526" i="7"/>
  <c r="W526" i="7" s="1"/>
  <c r="U527" i="7"/>
  <c r="W527" i="7" s="1"/>
  <c r="U528" i="7"/>
  <c r="W528" i="7" s="1"/>
  <c r="M496" i="7"/>
  <c r="N496" i="7"/>
  <c r="O496" i="7"/>
  <c r="P496" i="7"/>
  <c r="Q496" i="7"/>
  <c r="M497" i="7"/>
  <c r="N497" i="7"/>
  <c r="O497" i="7"/>
  <c r="P497" i="7"/>
  <c r="Q497" i="7"/>
  <c r="M498" i="7"/>
  <c r="N498" i="7"/>
  <c r="O498" i="7"/>
  <c r="P498" i="7"/>
  <c r="Q498" i="7"/>
  <c r="M499" i="7"/>
  <c r="N499" i="7"/>
  <c r="O499" i="7"/>
  <c r="P499" i="7"/>
  <c r="Q499" i="7"/>
  <c r="M500" i="7"/>
  <c r="N500" i="7"/>
  <c r="O500" i="7"/>
  <c r="P500" i="7"/>
  <c r="Q500" i="7"/>
  <c r="M501" i="7"/>
  <c r="N501" i="7"/>
  <c r="O501" i="7"/>
  <c r="P501" i="7"/>
  <c r="Q501" i="7"/>
  <c r="M502" i="7"/>
  <c r="N502" i="7"/>
  <c r="O502" i="7"/>
  <c r="P502" i="7"/>
  <c r="Q502" i="7"/>
  <c r="M503" i="7"/>
  <c r="N503" i="7"/>
  <c r="O503" i="7"/>
  <c r="P503" i="7"/>
  <c r="Q503" i="7"/>
  <c r="M504" i="7"/>
  <c r="N504" i="7"/>
  <c r="O504" i="7"/>
  <c r="P504" i="7"/>
  <c r="Q504" i="7"/>
  <c r="M505" i="7"/>
  <c r="N505" i="7"/>
  <c r="O505" i="7"/>
  <c r="P505" i="7"/>
  <c r="Q505" i="7"/>
  <c r="M506" i="7"/>
  <c r="N506" i="7"/>
  <c r="O506" i="7"/>
  <c r="P506" i="7"/>
  <c r="Q506" i="7"/>
  <c r="M507" i="7"/>
  <c r="N507" i="7"/>
  <c r="O507" i="7"/>
  <c r="P507" i="7"/>
  <c r="Q507" i="7"/>
  <c r="M508" i="7"/>
  <c r="N508" i="7"/>
  <c r="O508" i="7"/>
  <c r="P508" i="7"/>
  <c r="Q508" i="7"/>
  <c r="M509" i="7"/>
  <c r="N509" i="7"/>
  <c r="O509" i="7"/>
  <c r="P509" i="7"/>
  <c r="Q509" i="7"/>
  <c r="M510" i="7"/>
  <c r="N510" i="7"/>
  <c r="O510" i="7"/>
  <c r="P510" i="7"/>
  <c r="Q510" i="7"/>
  <c r="M511" i="7"/>
  <c r="N511" i="7"/>
  <c r="O511" i="7"/>
  <c r="P511" i="7"/>
  <c r="Q511" i="7"/>
  <c r="M512" i="7"/>
  <c r="N512" i="7"/>
  <c r="O512" i="7"/>
  <c r="P512" i="7"/>
  <c r="Q512" i="7"/>
  <c r="M513" i="7"/>
  <c r="N513" i="7"/>
  <c r="O513" i="7"/>
  <c r="P513" i="7"/>
  <c r="Q513" i="7"/>
  <c r="M514" i="7"/>
  <c r="N514" i="7"/>
  <c r="O514" i="7"/>
  <c r="P514" i="7"/>
  <c r="Q514" i="7"/>
  <c r="M515" i="7"/>
  <c r="N515" i="7"/>
  <c r="O515" i="7"/>
  <c r="P515" i="7"/>
  <c r="Q515" i="7"/>
  <c r="M516" i="7"/>
  <c r="N516" i="7"/>
  <c r="O516" i="7"/>
  <c r="P516" i="7"/>
  <c r="Q516" i="7"/>
  <c r="M517" i="7"/>
  <c r="N517" i="7"/>
  <c r="O517" i="7"/>
  <c r="P517" i="7"/>
  <c r="Q517" i="7"/>
  <c r="M518" i="7"/>
  <c r="N518" i="7"/>
  <c r="O518" i="7"/>
  <c r="P518" i="7"/>
  <c r="Q518" i="7"/>
  <c r="M519" i="7"/>
  <c r="N519" i="7"/>
  <c r="O519" i="7"/>
  <c r="P519" i="7"/>
  <c r="Q519" i="7"/>
  <c r="M520" i="7"/>
  <c r="N520" i="7"/>
  <c r="O520" i="7"/>
  <c r="P520" i="7"/>
  <c r="Q520" i="7"/>
  <c r="M521" i="7"/>
  <c r="N521" i="7"/>
  <c r="O521" i="7"/>
  <c r="P521" i="7"/>
  <c r="Q521" i="7"/>
  <c r="M522" i="7"/>
  <c r="N522" i="7"/>
  <c r="O522" i="7"/>
  <c r="P522" i="7"/>
  <c r="Q522" i="7"/>
  <c r="M523" i="7"/>
  <c r="N523" i="7"/>
  <c r="O523" i="7"/>
  <c r="P523" i="7"/>
  <c r="Q523" i="7"/>
  <c r="M524" i="7"/>
  <c r="N524" i="7"/>
  <c r="O524" i="7"/>
  <c r="P524" i="7"/>
  <c r="Q524" i="7"/>
  <c r="M525" i="7"/>
  <c r="N525" i="7"/>
  <c r="O525" i="7"/>
  <c r="P525" i="7"/>
  <c r="Q525" i="7"/>
  <c r="M526" i="7"/>
  <c r="N526" i="7"/>
  <c r="O526" i="7"/>
  <c r="P526" i="7"/>
  <c r="Q526" i="7"/>
  <c r="M527" i="7"/>
  <c r="N527" i="7"/>
  <c r="O527" i="7"/>
  <c r="P527" i="7"/>
  <c r="Q527" i="7"/>
  <c r="M528" i="7"/>
  <c r="N528" i="7"/>
  <c r="O528" i="7"/>
  <c r="P528" i="7"/>
  <c r="Q528" i="7"/>
  <c r="H496" i="7"/>
  <c r="J496" i="7"/>
  <c r="H499" i="7"/>
  <c r="J499" i="7"/>
  <c r="H502" i="7"/>
  <c r="J502" i="7"/>
  <c r="H505" i="7"/>
  <c r="J505" i="7"/>
  <c r="H508" i="7"/>
  <c r="J508" i="7"/>
  <c r="H511" i="7"/>
  <c r="J511" i="7"/>
  <c r="H514" i="7"/>
  <c r="J514" i="7"/>
  <c r="H517" i="7"/>
  <c r="J517" i="7"/>
  <c r="H520" i="7"/>
  <c r="J520" i="7"/>
  <c r="H523" i="7"/>
  <c r="J523" i="7"/>
  <c r="H526" i="7"/>
  <c r="J526" i="7"/>
  <c r="B526" i="7"/>
  <c r="C526" i="7"/>
  <c r="D526" i="7"/>
  <c r="E526" i="7"/>
  <c r="F526" i="7"/>
  <c r="G526" i="7"/>
  <c r="G527" i="7"/>
  <c r="G528" i="7"/>
  <c r="B505" i="7"/>
  <c r="C505" i="7"/>
  <c r="D505" i="7"/>
  <c r="E505" i="7"/>
  <c r="F505" i="7"/>
  <c r="G505" i="7"/>
  <c r="G506" i="7"/>
  <c r="G507" i="7"/>
  <c r="B508" i="7"/>
  <c r="C508" i="7"/>
  <c r="D508" i="7"/>
  <c r="E508" i="7"/>
  <c r="F508" i="7"/>
  <c r="G508" i="7"/>
  <c r="G509" i="7"/>
  <c r="G510" i="7"/>
  <c r="B511" i="7"/>
  <c r="C511" i="7"/>
  <c r="D511" i="7"/>
  <c r="E511" i="7"/>
  <c r="F511" i="7"/>
  <c r="G511" i="7"/>
  <c r="G512" i="7"/>
  <c r="G513" i="7"/>
  <c r="B514" i="7"/>
  <c r="C514" i="7"/>
  <c r="D514" i="7"/>
  <c r="E514" i="7"/>
  <c r="F514" i="7"/>
  <c r="G514" i="7"/>
  <c r="G515" i="7"/>
  <c r="G516" i="7"/>
  <c r="B517" i="7"/>
  <c r="C517" i="7"/>
  <c r="D517" i="7"/>
  <c r="E517" i="7"/>
  <c r="F517" i="7"/>
  <c r="G517" i="7"/>
  <c r="G518" i="7"/>
  <c r="G519" i="7"/>
  <c r="B520" i="7"/>
  <c r="C520" i="7"/>
  <c r="D520" i="7"/>
  <c r="E520" i="7"/>
  <c r="F520" i="7"/>
  <c r="G520" i="7"/>
  <c r="G521" i="7"/>
  <c r="G522" i="7"/>
  <c r="B523" i="7"/>
  <c r="C523" i="7"/>
  <c r="D523" i="7"/>
  <c r="E523" i="7"/>
  <c r="F523" i="7"/>
  <c r="G523" i="7"/>
  <c r="G524" i="7"/>
  <c r="G525" i="7"/>
  <c r="B496" i="7"/>
  <c r="C496" i="7"/>
  <c r="D496" i="7"/>
  <c r="E496" i="7"/>
  <c r="F496" i="7"/>
  <c r="G496" i="7"/>
  <c r="G497" i="7"/>
  <c r="G498" i="7"/>
  <c r="B499" i="7"/>
  <c r="C499" i="7"/>
  <c r="D499" i="7"/>
  <c r="E499" i="7"/>
  <c r="F499" i="7"/>
  <c r="G499" i="7"/>
  <c r="G500" i="7"/>
  <c r="G501" i="7"/>
  <c r="B502" i="7"/>
  <c r="C502" i="7"/>
  <c r="D502" i="7"/>
  <c r="E502" i="7"/>
  <c r="F502" i="7"/>
  <c r="G502" i="7"/>
  <c r="G503" i="7"/>
  <c r="G504" i="7"/>
  <c r="AO509" i="12"/>
  <c r="AO510" i="12"/>
  <c r="AO511" i="12"/>
  <c r="AO512" i="12"/>
  <c r="AO513" i="12"/>
  <c r="AO514" i="12"/>
  <c r="AO515" i="12"/>
  <c r="AO516" i="12"/>
  <c r="AO517" i="12"/>
  <c r="AO518" i="12"/>
  <c r="AO519" i="12"/>
  <c r="AO520" i="12"/>
  <c r="AO521" i="12"/>
  <c r="AO522" i="12"/>
  <c r="AO523" i="12"/>
  <c r="AO524" i="12"/>
  <c r="AO525" i="12"/>
  <c r="AO526" i="12"/>
  <c r="AO527" i="12"/>
  <c r="AO528" i="12"/>
  <c r="AO529"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Z509" i="12"/>
  <c r="Z510" i="12"/>
  <c r="Z511" i="12"/>
  <c r="Z512" i="12"/>
  <c r="Z513" i="12"/>
  <c r="Z514" i="12"/>
  <c r="Z515" i="12"/>
  <c r="Z516" i="12"/>
  <c r="Z517" i="12"/>
  <c r="Z518" i="12"/>
  <c r="Z519" i="12"/>
  <c r="Z520" i="12"/>
  <c r="Z521" i="12"/>
  <c r="Z522" i="12"/>
  <c r="Z523" i="12"/>
  <c r="Z524" i="12"/>
  <c r="Z525" i="12"/>
  <c r="Z526" i="12"/>
  <c r="Z527" i="12"/>
  <c r="Z528" i="12"/>
  <c r="Z529" i="12"/>
  <c r="T512" i="12"/>
  <c r="T513" i="12"/>
  <c r="T514" i="12"/>
  <c r="T515" i="12"/>
  <c r="T516" i="12"/>
  <c r="T517" i="12"/>
  <c r="T518" i="12"/>
  <c r="T519" i="12"/>
  <c r="T520" i="12"/>
  <c r="T521" i="12"/>
  <c r="T522" i="12"/>
  <c r="T523" i="12"/>
  <c r="T524" i="12"/>
  <c r="T525" i="12"/>
  <c r="T526" i="12"/>
  <c r="T527" i="12"/>
  <c r="T528" i="12"/>
  <c r="T529" i="12"/>
  <c r="Q509" i="12"/>
  <c r="R509" i="12" s="1"/>
  <c r="Q512" i="12"/>
  <c r="R512" i="12" s="1"/>
  <c r="Q515" i="12"/>
  <c r="R515" i="12" s="1"/>
  <c r="Q518" i="12"/>
  <c r="R518" i="12" s="1"/>
  <c r="Q521" i="12"/>
  <c r="R521" i="12" s="1"/>
  <c r="Q524" i="12"/>
  <c r="R524" i="12" s="1"/>
  <c r="Q527" i="12"/>
  <c r="R527" i="12" s="1"/>
  <c r="T509" i="12"/>
  <c r="T510" i="12"/>
  <c r="T511" i="12"/>
  <c r="E509" i="12"/>
  <c r="E512" i="12"/>
  <c r="E515" i="12"/>
  <c r="E518" i="12"/>
  <c r="E521" i="12"/>
  <c r="C509" i="12"/>
  <c r="C512" i="12"/>
  <c r="C515" i="12"/>
  <c r="C518" i="12"/>
  <c r="C521" i="12"/>
  <c r="AO497" i="12"/>
  <c r="AO498" i="12"/>
  <c r="AO499" i="12"/>
  <c r="AO500" i="12"/>
  <c r="AO501" i="12"/>
  <c r="AO502" i="12"/>
  <c r="AO503" i="12"/>
  <c r="AO504" i="12"/>
  <c r="AO505" i="12"/>
  <c r="AO506" i="12"/>
  <c r="AO507" i="12"/>
  <c r="AO508" i="12"/>
  <c r="AJ497" i="12"/>
  <c r="AJ498" i="12"/>
  <c r="AJ499" i="12"/>
  <c r="AJ500" i="12"/>
  <c r="AJ501" i="12"/>
  <c r="AJ502" i="12"/>
  <c r="AJ503" i="12"/>
  <c r="AJ504" i="12"/>
  <c r="AJ505" i="12"/>
  <c r="AJ506" i="12"/>
  <c r="AJ507" i="12"/>
  <c r="AJ508" i="12"/>
  <c r="AE497" i="12"/>
  <c r="AE498" i="12"/>
  <c r="AE499" i="12"/>
  <c r="AE500" i="12"/>
  <c r="AE501" i="12"/>
  <c r="AE502" i="12"/>
  <c r="AE503" i="12"/>
  <c r="AE504" i="12"/>
  <c r="AE505" i="12"/>
  <c r="AE506" i="12"/>
  <c r="AE507" i="12"/>
  <c r="AE508" i="12"/>
  <c r="Z497" i="12"/>
  <c r="Z498" i="12"/>
  <c r="Z499" i="12"/>
  <c r="Z500" i="12"/>
  <c r="Z501" i="12"/>
  <c r="Z502" i="12"/>
  <c r="Z503" i="12"/>
  <c r="Z504" i="12"/>
  <c r="Z505" i="12"/>
  <c r="Z506" i="12"/>
  <c r="Z507" i="12"/>
  <c r="Z508" i="12"/>
  <c r="T497" i="12"/>
  <c r="T498" i="12"/>
  <c r="T499" i="12"/>
  <c r="T500" i="12"/>
  <c r="T501" i="12"/>
  <c r="T502" i="12"/>
  <c r="T503" i="12"/>
  <c r="T504" i="12"/>
  <c r="T505" i="12"/>
  <c r="T506" i="12"/>
  <c r="T507" i="12"/>
  <c r="T508" i="12"/>
  <c r="Q497" i="12"/>
  <c r="Q500" i="12"/>
  <c r="Q503" i="12"/>
  <c r="Q506" i="12"/>
  <c r="R506" i="12" s="1"/>
  <c r="AN497" i="12" l="1"/>
  <c r="AM497" i="12" s="1"/>
  <c r="Y521" i="12"/>
  <c r="X521" i="12" s="1"/>
  <c r="AD518" i="12"/>
  <c r="AC518" i="12" s="1"/>
  <c r="AD521" i="12"/>
  <c r="AC521" i="12" s="1"/>
  <c r="Y524" i="12"/>
  <c r="X524" i="12" s="1"/>
  <c r="AD503" i="12"/>
  <c r="AC503" i="12" s="1"/>
  <c r="U521" i="12"/>
  <c r="V521" i="12" s="1"/>
  <c r="AN503" i="12"/>
  <c r="AM503" i="12" s="1"/>
  <c r="AD500" i="12"/>
  <c r="AC500" i="12" s="1"/>
  <c r="AI503" i="12"/>
  <c r="AH503" i="12" s="1"/>
  <c r="AI497" i="12"/>
  <c r="AH497" i="12" s="1"/>
  <c r="AN500" i="12"/>
  <c r="AM500" i="12" s="1"/>
  <c r="U515" i="12"/>
  <c r="V515" i="12" s="1"/>
  <c r="U518" i="12"/>
  <c r="V518" i="12" s="1"/>
  <c r="Y527" i="12"/>
  <c r="X527" i="12" s="1"/>
  <c r="AN518" i="12"/>
  <c r="AM518" i="12" s="1"/>
  <c r="AD527" i="12"/>
  <c r="AC527" i="12" s="1"/>
  <c r="Y500" i="12"/>
  <c r="X500" i="12" s="1"/>
  <c r="AD497" i="12"/>
  <c r="AC497" i="12" s="1"/>
  <c r="AI500" i="12"/>
  <c r="AH500" i="12" s="1"/>
  <c r="U506" i="12"/>
  <c r="V506" i="12" s="1"/>
  <c r="Y503" i="12"/>
  <c r="X503" i="12" s="1"/>
  <c r="Y497" i="12"/>
  <c r="X497" i="12" s="1"/>
  <c r="Y518" i="12"/>
  <c r="X518" i="12" s="1"/>
  <c r="U527" i="12"/>
  <c r="U512" i="12"/>
  <c r="V512" i="12" s="1"/>
  <c r="Y509" i="12"/>
  <c r="X509" i="12" s="1"/>
  <c r="U500" i="12"/>
  <c r="U524" i="12"/>
  <c r="U497" i="12"/>
  <c r="U509" i="12"/>
  <c r="V509" i="12" s="1"/>
  <c r="AN527" i="12"/>
  <c r="AM527" i="12" s="1"/>
  <c r="AN512" i="12"/>
  <c r="AM512" i="12" s="1"/>
  <c r="AN506" i="12"/>
  <c r="AM506" i="12" s="1"/>
  <c r="AD506" i="12"/>
  <c r="AC506" i="12" s="1"/>
  <c r="Y515" i="12"/>
  <c r="X515" i="12" s="1"/>
  <c r="Y506" i="12"/>
  <c r="X506" i="12" s="1"/>
  <c r="AI509" i="12"/>
  <c r="AH509" i="12" s="1"/>
  <c r="AN515" i="12"/>
  <c r="AM515" i="12" s="1"/>
  <c r="AI506" i="12"/>
  <c r="AH506" i="12" s="1"/>
  <c r="Y512" i="12"/>
  <c r="X512" i="12" s="1"/>
  <c r="AN509" i="12"/>
  <c r="AM509" i="12" s="1"/>
  <c r="AN521" i="12"/>
  <c r="AM521" i="12" s="1"/>
  <c r="AN524" i="12"/>
  <c r="AM524" i="12" s="1"/>
  <c r="AI524" i="12"/>
  <c r="AH524" i="12" s="1"/>
  <c r="AI512" i="12"/>
  <c r="AH512" i="12" s="1"/>
  <c r="AI527" i="12"/>
  <c r="AH527" i="12" s="1"/>
  <c r="AI515" i="12"/>
  <c r="AH515" i="12" s="1"/>
  <c r="AI521" i="12"/>
  <c r="AH521" i="12" s="1"/>
  <c r="AI518" i="12"/>
  <c r="AH518" i="12" s="1"/>
  <c r="AD524" i="12"/>
  <c r="AC524" i="12" s="1"/>
  <c r="AD515" i="12"/>
  <c r="AC515" i="12" s="1"/>
  <c r="AD512" i="12"/>
  <c r="AC512" i="12" s="1"/>
  <c r="AD509" i="12"/>
  <c r="AC509" i="12" s="1"/>
  <c r="U503" i="12"/>
  <c r="AQ521" i="12" l="1"/>
  <c r="AQ518" i="12"/>
  <c r="V527" i="12"/>
  <c r="AQ527" i="12"/>
  <c r="V524" i="12"/>
  <c r="AQ524" i="12"/>
  <c r="V500" i="12"/>
  <c r="AQ500" i="12"/>
  <c r="V503" i="12"/>
  <c r="AQ503" i="12"/>
  <c r="V497" i="12"/>
  <c r="AQ497" i="12"/>
  <c r="AQ509" i="12"/>
  <c r="AQ515" i="12"/>
  <c r="AR515" i="12" s="1"/>
  <c r="AQ506" i="12"/>
  <c r="AR506" i="12" s="1"/>
  <c r="AQ512" i="12"/>
  <c r="O500" i="12"/>
  <c r="R500" i="12" s="1"/>
  <c r="O503" i="12"/>
  <c r="R503" i="12" s="1"/>
  <c r="O497" i="12"/>
  <c r="R497" i="12" s="1"/>
  <c r="C503" i="12"/>
  <c r="E503" i="12"/>
  <c r="C506" i="12"/>
  <c r="E506" i="12"/>
  <c r="C497" i="12"/>
  <c r="E497" i="12"/>
  <c r="C500" i="12"/>
  <c r="E500" i="12"/>
  <c r="R514" i="7" l="1"/>
  <c r="R514" i="14"/>
  <c r="R505" i="7"/>
  <c r="R505" i="14"/>
  <c r="AR521" i="12"/>
  <c r="AS521" i="12"/>
  <c r="AT521" i="12" s="1"/>
  <c r="AR527" i="12"/>
  <c r="AS527" i="12"/>
  <c r="AT527" i="12" s="1"/>
  <c r="AR518" i="12"/>
  <c r="AS518" i="12"/>
  <c r="AT518" i="12" s="1"/>
  <c r="AR524" i="12"/>
  <c r="AS524" i="12"/>
  <c r="AT524" i="12" s="1"/>
  <c r="AR503" i="12"/>
  <c r="AS503" i="12"/>
  <c r="AT503" i="12" s="1"/>
  <c r="I502" i="14" s="1"/>
  <c r="AS500" i="12"/>
  <c r="AT500" i="12" s="1"/>
  <c r="I499" i="14" s="1"/>
  <c r="AR500" i="12"/>
  <c r="AS497" i="12"/>
  <c r="AT497" i="12" s="1"/>
  <c r="I496" i="14" s="1"/>
  <c r="AR497" i="12"/>
  <c r="AS515" i="12"/>
  <c r="AT515" i="12" s="1"/>
  <c r="I514" i="14" s="1"/>
  <c r="AR509" i="12"/>
  <c r="AS509" i="12"/>
  <c r="AT509" i="12" s="1"/>
  <c r="I508" i="14" s="1"/>
  <c r="AS506" i="12"/>
  <c r="AT506" i="12" s="1"/>
  <c r="I505" i="14" s="1"/>
  <c r="AR512" i="12"/>
  <c r="AS512" i="12"/>
  <c r="AT512" i="12" s="1"/>
  <c r="I511" i="14" s="1"/>
  <c r="K466" i="7"/>
  <c r="R499" i="7" l="1"/>
  <c r="R499" i="14"/>
  <c r="R502" i="7"/>
  <c r="R502" i="14"/>
  <c r="R511" i="7"/>
  <c r="R511" i="14"/>
  <c r="R508" i="7"/>
  <c r="R508" i="14"/>
  <c r="R496" i="7"/>
  <c r="R496" i="14"/>
  <c r="R517" i="7"/>
  <c r="R517" i="14"/>
  <c r="R523" i="7"/>
  <c r="R523" i="14"/>
  <c r="I526" i="14"/>
  <c r="I526" i="7"/>
  <c r="I526" i="8"/>
  <c r="K526" i="8" s="1"/>
  <c r="I523" i="14"/>
  <c r="I523" i="8"/>
  <c r="K523" i="8" s="1"/>
  <c r="I523" i="7"/>
  <c r="R526" i="7"/>
  <c r="R526" i="14"/>
  <c r="I517" i="14"/>
  <c r="I517" i="7"/>
  <c r="I517" i="8"/>
  <c r="K517" i="8" s="1"/>
  <c r="I520" i="14"/>
  <c r="I520" i="7"/>
  <c r="I520" i="8"/>
  <c r="K520" i="8" s="1"/>
  <c r="R520" i="7"/>
  <c r="R520" i="14"/>
  <c r="I514" i="7"/>
  <c r="I514" i="8"/>
  <c r="K514" i="8" s="1"/>
  <c r="I511" i="7"/>
  <c r="I511" i="8"/>
  <c r="K511" i="8" s="1"/>
  <c r="I499" i="8"/>
  <c r="K499" i="8" s="1"/>
  <c r="I499" i="7"/>
  <c r="I505" i="7"/>
  <c r="I505" i="8"/>
  <c r="K505" i="8" s="1"/>
  <c r="I502" i="8"/>
  <c r="K502" i="8" s="1"/>
  <c r="I502" i="7"/>
  <c r="I496" i="8"/>
  <c r="K496" i="8" s="1"/>
  <c r="I496" i="7"/>
  <c r="I508" i="7"/>
  <c r="I508" i="8"/>
  <c r="K508" i="8" s="1"/>
  <c r="K427" i="7"/>
  <c r="K352" i="7" l="1"/>
  <c r="K394" i="7" l="1"/>
  <c r="K391" i="7"/>
  <c r="K388" i="7"/>
  <c r="K127" i="7" l="1"/>
  <c r="K121" i="7"/>
  <c r="K100" i="7" l="1"/>
  <c r="K94" i="7"/>
  <c r="J76" i="8" l="1"/>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B238" i="8"/>
  <c r="C238" i="8"/>
  <c r="D238" i="8"/>
  <c r="E238" i="8"/>
  <c r="F238" i="8"/>
  <c r="G238" i="8"/>
  <c r="H238" i="8"/>
  <c r="G239" i="8"/>
  <c r="G240" i="8"/>
  <c r="B241" i="8"/>
  <c r="C241" i="8"/>
  <c r="D241" i="8"/>
  <c r="E241" i="8"/>
  <c r="F241" i="8"/>
  <c r="G241" i="8"/>
  <c r="H241" i="8"/>
  <c r="G242" i="8"/>
  <c r="G243" i="8"/>
  <c r="B244" i="8"/>
  <c r="C244" i="8"/>
  <c r="D244" i="8"/>
  <c r="E244" i="8"/>
  <c r="F244" i="8"/>
  <c r="G244" i="8"/>
  <c r="H244" i="8"/>
  <c r="G245" i="8"/>
  <c r="G246" i="8"/>
  <c r="B247" i="8"/>
  <c r="C247" i="8"/>
  <c r="D247" i="8"/>
  <c r="E247" i="8"/>
  <c r="F247" i="8"/>
  <c r="G247" i="8"/>
  <c r="H247" i="8"/>
  <c r="G248" i="8"/>
  <c r="G249" i="8"/>
  <c r="B250" i="8"/>
  <c r="C250" i="8"/>
  <c r="D250" i="8"/>
  <c r="E250" i="8"/>
  <c r="F250" i="8"/>
  <c r="G250" i="8"/>
  <c r="H250" i="8"/>
  <c r="G251" i="8"/>
  <c r="G252" i="8"/>
  <c r="B253" i="8"/>
  <c r="C253" i="8"/>
  <c r="D253" i="8"/>
  <c r="E253" i="8"/>
  <c r="F253" i="8"/>
  <c r="G253" i="8"/>
  <c r="H253" i="8"/>
  <c r="G254" i="8"/>
  <c r="G255" i="8"/>
  <c r="B256" i="8"/>
  <c r="C256" i="8"/>
  <c r="D256" i="8"/>
  <c r="E256" i="8"/>
  <c r="F256" i="8"/>
  <c r="G256" i="8"/>
  <c r="H256" i="8"/>
  <c r="G257" i="8"/>
  <c r="G258" i="8"/>
  <c r="B259" i="8"/>
  <c r="C259" i="8"/>
  <c r="D259" i="8"/>
  <c r="E259" i="8"/>
  <c r="F259" i="8"/>
  <c r="G259" i="8"/>
  <c r="H259" i="8"/>
  <c r="G260" i="8"/>
  <c r="G261" i="8"/>
  <c r="B262" i="8"/>
  <c r="C262" i="8"/>
  <c r="D262" i="8"/>
  <c r="E262" i="8"/>
  <c r="F262" i="8"/>
  <c r="G262" i="8"/>
  <c r="H262" i="8"/>
  <c r="G263" i="8"/>
  <c r="G264" i="8"/>
  <c r="B265" i="8"/>
  <c r="C265" i="8"/>
  <c r="D265" i="8"/>
  <c r="E265" i="8"/>
  <c r="F265" i="8"/>
  <c r="G265" i="8"/>
  <c r="H265" i="8"/>
  <c r="G266" i="8"/>
  <c r="G267" i="8"/>
  <c r="B268" i="8"/>
  <c r="C268" i="8"/>
  <c r="D268" i="8"/>
  <c r="E268" i="8"/>
  <c r="F268" i="8"/>
  <c r="G268" i="8"/>
  <c r="H268" i="8"/>
  <c r="G269" i="8"/>
  <c r="G270" i="8"/>
  <c r="B271" i="8"/>
  <c r="C271" i="8"/>
  <c r="D271" i="8"/>
  <c r="E271" i="8"/>
  <c r="F271" i="8"/>
  <c r="G271" i="8"/>
  <c r="H271" i="8"/>
  <c r="G272" i="8"/>
  <c r="G273" i="8"/>
  <c r="B274" i="8"/>
  <c r="C274" i="8"/>
  <c r="D274" i="8"/>
  <c r="E274" i="8"/>
  <c r="F274" i="8"/>
  <c r="G274" i="8"/>
  <c r="H274" i="8"/>
  <c r="G275" i="8"/>
  <c r="G276" i="8"/>
  <c r="B277" i="8"/>
  <c r="C277" i="8"/>
  <c r="D277" i="8"/>
  <c r="E277" i="8"/>
  <c r="F277" i="8"/>
  <c r="G277" i="8"/>
  <c r="H277" i="8"/>
  <c r="G278" i="8"/>
  <c r="G279" i="8"/>
  <c r="B280" i="8"/>
  <c r="C280" i="8"/>
  <c r="D280" i="8"/>
  <c r="E280" i="8"/>
  <c r="F280" i="8"/>
  <c r="G280" i="8"/>
  <c r="H280" i="8"/>
  <c r="G281" i="8"/>
  <c r="G282" i="8"/>
  <c r="B283" i="8"/>
  <c r="C283" i="8"/>
  <c r="D283" i="8"/>
  <c r="E283" i="8"/>
  <c r="F283" i="8"/>
  <c r="G283" i="8"/>
  <c r="H283" i="8"/>
  <c r="G284" i="8"/>
  <c r="G285" i="8"/>
  <c r="B286" i="8"/>
  <c r="C286" i="8"/>
  <c r="D286" i="8"/>
  <c r="E286" i="8"/>
  <c r="F286" i="8"/>
  <c r="G286" i="8"/>
  <c r="H286" i="8"/>
  <c r="G287" i="8"/>
  <c r="G288" i="8"/>
  <c r="B289" i="8"/>
  <c r="C289" i="8"/>
  <c r="D289" i="8"/>
  <c r="E289" i="8"/>
  <c r="F289" i="8"/>
  <c r="G289" i="8"/>
  <c r="H289" i="8"/>
  <c r="G290" i="8"/>
  <c r="G291" i="8"/>
  <c r="B292" i="8"/>
  <c r="C292" i="8"/>
  <c r="D292" i="8"/>
  <c r="E292" i="8"/>
  <c r="F292" i="8"/>
  <c r="G292" i="8"/>
  <c r="H292" i="8"/>
  <c r="G293" i="8"/>
  <c r="G294" i="8"/>
  <c r="B295" i="8"/>
  <c r="C295" i="8"/>
  <c r="D295" i="8"/>
  <c r="E295" i="8"/>
  <c r="F295" i="8"/>
  <c r="G295" i="8"/>
  <c r="H295" i="8"/>
  <c r="G296" i="8"/>
  <c r="G297" i="8"/>
  <c r="B298" i="8"/>
  <c r="C298" i="8"/>
  <c r="D298" i="8"/>
  <c r="E298" i="8"/>
  <c r="F298" i="8"/>
  <c r="G298" i="8"/>
  <c r="H298" i="8"/>
  <c r="G299" i="8"/>
  <c r="G300" i="8"/>
  <c r="B301" i="8"/>
  <c r="C301" i="8"/>
  <c r="D301" i="8"/>
  <c r="E301" i="8"/>
  <c r="F301" i="8"/>
  <c r="G301" i="8"/>
  <c r="H301" i="8"/>
  <c r="G302" i="8"/>
  <c r="G303" i="8"/>
  <c r="B304" i="8"/>
  <c r="C304" i="8"/>
  <c r="D304" i="8"/>
  <c r="E304" i="8"/>
  <c r="F304" i="8"/>
  <c r="G304" i="8"/>
  <c r="H304" i="8"/>
  <c r="G305" i="8"/>
  <c r="G306" i="8"/>
  <c r="B307" i="8"/>
  <c r="C307" i="8"/>
  <c r="D307" i="8"/>
  <c r="E307" i="8"/>
  <c r="F307" i="8"/>
  <c r="G307" i="8"/>
  <c r="H307" i="8"/>
  <c r="G308" i="8"/>
  <c r="G309" i="8"/>
  <c r="B310" i="8"/>
  <c r="C310" i="8"/>
  <c r="D310" i="8"/>
  <c r="E310" i="8"/>
  <c r="F310" i="8"/>
  <c r="G310" i="8"/>
  <c r="H310" i="8"/>
  <c r="G311" i="8"/>
  <c r="G312" i="8"/>
  <c r="B313" i="8"/>
  <c r="C313" i="8"/>
  <c r="D313" i="8"/>
  <c r="E313" i="8"/>
  <c r="F313" i="8"/>
  <c r="G313" i="8"/>
  <c r="H313" i="8"/>
  <c r="G314" i="8"/>
  <c r="G315" i="8"/>
  <c r="B316" i="8"/>
  <c r="C316" i="8"/>
  <c r="D316" i="8"/>
  <c r="E316" i="8"/>
  <c r="F316" i="8"/>
  <c r="G316" i="8"/>
  <c r="H316" i="8"/>
  <c r="G317" i="8"/>
  <c r="G318" i="8"/>
  <c r="B319" i="8"/>
  <c r="C319" i="8"/>
  <c r="D319" i="8"/>
  <c r="E319" i="8"/>
  <c r="F319" i="8"/>
  <c r="G319" i="8"/>
  <c r="H319" i="8"/>
  <c r="G320" i="8"/>
  <c r="G321" i="8"/>
  <c r="B322" i="8"/>
  <c r="C322" i="8"/>
  <c r="D322" i="8"/>
  <c r="E322" i="8"/>
  <c r="F322" i="8"/>
  <c r="G322" i="8"/>
  <c r="H322" i="8"/>
  <c r="G323" i="8"/>
  <c r="G324" i="8"/>
  <c r="B325" i="8"/>
  <c r="C325" i="8"/>
  <c r="D325" i="8"/>
  <c r="E325" i="8"/>
  <c r="F325" i="8"/>
  <c r="G325" i="8"/>
  <c r="H325" i="8"/>
  <c r="G326" i="8"/>
  <c r="G327" i="8"/>
  <c r="B328" i="8"/>
  <c r="C328" i="8"/>
  <c r="D328" i="8"/>
  <c r="E328" i="8"/>
  <c r="F328" i="8"/>
  <c r="G328" i="8"/>
  <c r="H328" i="8"/>
  <c r="G329" i="8"/>
  <c r="G330" i="8"/>
  <c r="B331" i="8"/>
  <c r="C331" i="8"/>
  <c r="D331" i="8"/>
  <c r="E331" i="8"/>
  <c r="F331" i="8"/>
  <c r="G331" i="8"/>
  <c r="H331" i="8"/>
  <c r="G332" i="8"/>
  <c r="G333" i="8"/>
  <c r="B334" i="8"/>
  <c r="C334" i="8"/>
  <c r="D334" i="8"/>
  <c r="E334" i="8"/>
  <c r="F334" i="8"/>
  <c r="G334" i="8"/>
  <c r="H334" i="8"/>
  <c r="G335" i="8"/>
  <c r="G336" i="8"/>
  <c r="B337" i="8"/>
  <c r="C337" i="8"/>
  <c r="D337" i="8"/>
  <c r="E337" i="8"/>
  <c r="F337" i="8"/>
  <c r="G337" i="8"/>
  <c r="H337" i="8"/>
  <c r="G338" i="8"/>
  <c r="G339" i="8"/>
  <c r="B340" i="8"/>
  <c r="C340" i="8"/>
  <c r="D340" i="8"/>
  <c r="E340" i="8"/>
  <c r="F340" i="8"/>
  <c r="G340" i="8"/>
  <c r="H340" i="8"/>
  <c r="G341" i="8"/>
  <c r="G342" i="8"/>
  <c r="B343" i="8"/>
  <c r="C343" i="8"/>
  <c r="D343" i="8"/>
  <c r="E343" i="8"/>
  <c r="F343" i="8"/>
  <c r="G343" i="8"/>
  <c r="H343" i="8"/>
  <c r="G344" i="8"/>
  <c r="G345" i="8"/>
  <c r="B346" i="8"/>
  <c r="C346" i="8"/>
  <c r="D346" i="8"/>
  <c r="E346" i="8"/>
  <c r="F346" i="8"/>
  <c r="G346" i="8"/>
  <c r="H346" i="8"/>
  <c r="G347" i="8"/>
  <c r="G348" i="8"/>
  <c r="B349" i="8"/>
  <c r="C349" i="8"/>
  <c r="D349" i="8"/>
  <c r="E349" i="8"/>
  <c r="F349" i="8"/>
  <c r="G349" i="8"/>
  <c r="H349" i="8"/>
  <c r="G350" i="8"/>
  <c r="G351" i="8"/>
  <c r="B352" i="8"/>
  <c r="C352" i="8"/>
  <c r="D352" i="8"/>
  <c r="E352" i="8"/>
  <c r="F352" i="8"/>
  <c r="G352" i="8"/>
  <c r="H352" i="8"/>
  <c r="G353" i="8"/>
  <c r="G354" i="8"/>
  <c r="B355" i="8"/>
  <c r="C355" i="8"/>
  <c r="D355" i="8"/>
  <c r="E355" i="8"/>
  <c r="F355" i="8"/>
  <c r="G355" i="8"/>
  <c r="H355" i="8"/>
  <c r="G356" i="8"/>
  <c r="G357" i="8"/>
  <c r="B358" i="8"/>
  <c r="C358" i="8"/>
  <c r="D358" i="8"/>
  <c r="E358" i="8"/>
  <c r="F358" i="8"/>
  <c r="G358" i="8"/>
  <c r="H358" i="8"/>
  <c r="G359" i="8"/>
  <c r="G360" i="8"/>
  <c r="B361" i="8"/>
  <c r="C361" i="8"/>
  <c r="D361" i="8"/>
  <c r="E361" i="8"/>
  <c r="F361" i="8"/>
  <c r="G361" i="8"/>
  <c r="H361" i="8"/>
  <c r="G362" i="8"/>
  <c r="G363" i="8"/>
  <c r="B364" i="8"/>
  <c r="C364" i="8"/>
  <c r="D364" i="8"/>
  <c r="E364" i="8"/>
  <c r="F364" i="8"/>
  <c r="G364" i="8"/>
  <c r="H364" i="8"/>
  <c r="G365" i="8"/>
  <c r="G366" i="8"/>
  <c r="B367" i="8"/>
  <c r="C367" i="8"/>
  <c r="D367" i="8"/>
  <c r="E367" i="8"/>
  <c r="F367" i="8"/>
  <c r="G367" i="8"/>
  <c r="H367" i="8"/>
  <c r="G368" i="8"/>
  <c r="G369" i="8"/>
  <c r="B370" i="8"/>
  <c r="C370" i="8"/>
  <c r="D370" i="8"/>
  <c r="E370" i="8"/>
  <c r="F370" i="8"/>
  <c r="G370" i="8"/>
  <c r="H370" i="8"/>
  <c r="G371" i="8"/>
  <c r="G372" i="8"/>
  <c r="B373" i="8"/>
  <c r="C373" i="8"/>
  <c r="D373" i="8"/>
  <c r="E373" i="8"/>
  <c r="F373" i="8"/>
  <c r="G373" i="8"/>
  <c r="H373" i="8"/>
  <c r="G374" i="8"/>
  <c r="G375" i="8"/>
  <c r="B376" i="8"/>
  <c r="C376" i="8"/>
  <c r="D376" i="8"/>
  <c r="E376" i="8"/>
  <c r="F376" i="8"/>
  <c r="G376" i="8"/>
  <c r="H376" i="8"/>
  <c r="G377" i="8"/>
  <c r="G378" i="8"/>
  <c r="B379" i="8"/>
  <c r="C379" i="8"/>
  <c r="D379" i="8"/>
  <c r="E379" i="8"/>
  <c r="F379" i="8"/>
  <c r="G379" i="8"/>
  <c r="H379" i="8"/>
  <c r="G380" i="8"/>
  <c r="G381" i="8"/>
  <c r="B382" i="8"/>
  <c r="C382" i="8"/>
  <c r="D382" i="8"/>
  <c r="E382" i="8"/>
  <c r="F382" i="8"/>
  <c r="G382" i="8"/>
  <c r="H382" i="8"/>
  <c r="G383" i="8"/>
  <c r="G384" i="8"/>
  <c r="B385" i="8"/>
  <c r="C385" i="8"/>
  <c r="D385" i="8"/>
  <c r="E385" i="8"/>
  <c r="F385" i="8"/>
  <c r="G385" i="8"/>
  <c r="H385" i="8"/>
  <c r="G386" i="8"/>
  <c r="G387" i="8"/>
  <c r="B388" i="8"/>
  <c r="C388" i="8"/>
  <c r="D388" i="8"/>
  <c r="E388" i="8"/>
  <c r="F388" i="8"/>
  <c r="G388" i="8"/>
  <c r="H388" i="8"/>
  <c r="G389" i="8"/>
  <c r="G390" i="8"/>
  <c r="B391" i="8"/>
  <c r="C391" i="8"/>
  <c r="D391" i="8"/>
  <c r="E391" i="8"/>
  <c r="F391" i="8"/>
  <c r="G391" i="8"/>
  <c r="H391" i="8"/>
  <c r="G392" i="8"/>
  <c r="G393" i="8"/>
  <c r="B394" i="8"/>
  <c r="C394" i="8"/>
  <c r="D394" i="8"/>
  <c r="E394" i="8"/>
  <c r="F394" i="8"/>
  <c r="G394" i="8"/>
  <c r="H394" i="8"/>
  <c r="G395" i="8"/>
  <c r="G396" i="8"/>
  <c r="B397" i="8"/>
  <c r="C397" i="8"/>
  <c r="D397" i="8"/>
  <c r="E397" i="8"/>
  <c r="F397" i="8"/>
  <c r="G397" i="8"/>
  <c r="H397" i="8"/>
  <c r="G398" i="8"/>
  <c r="G399" i="8"/>
  <c r="B400" i="8"/>
  <c r="C400" i="8"/>
  <c r="D400" i="8"/>
  <c r="E400" i="8"/>
  <c r="F400" i="8"/>
  <c r="G400" i="8"/>
  <c r="H400" i="8"/>
  <c r="G401" i="8"/>
  <c r="G402" i="8"/>
  <c r="B403" i="8"/>
  <c r="C403" i="8"/>
  <c r="D403" i="8"/>
  <c r="E403" i="8"/>
  <c r="F403" i="8"/>
  <c r="G403" i="8"/>
  <c r="H403" i="8"/>
  <c r="G404" i="8"/>
  <c r="G405" i="8"/>
  <c r="B406" i="8"/>
  <c r="C406" i="8"/>
  <c r="D406" i="8"/>
  <c r="E406" i="8"/>
  <c r="F406" i="8"/>
  <c r="G406" i="8"/>
  <c r="H406" i="8"/>
  <c r="G407" i="8"/>
  <c r="G408" i="8"/>
  <c r="B409" i="8"/>
  <c r="C409" i="8"/>
  <c r="D409" i="8"/>
  <c r="E409" i="8"/>
  <c r="F409" i="8"/>
  <c r="G409" i="8"/>
  <c r="H409" i="8"/>
  <c r="G410" i="8"/>
  <c r="G411" i="8"/>
  <c r="B412" i="8"/>
  <c r="C412" i="8"/>
  <c r="D412" i="8"/>
  <c r="E412" i="8"/>
  <c r="F412" i="8"/>
  <c r="G412" i="8"/>
  <c r="H412" i="8"/>
  <c r="G413" i="8"/>
  <c r="G414" i="8"/>
  <c r="B415" i="8"/>
  <c r="C415" i="8"/>
  <c r="D415" i="8"/>
  <c r="E415" i="8"/>
  <c r="F415" i="8"/>
  <c r="G415" i="8"/>
  <c r="H415" i="8"/>
  <c r="G416" i="8"/>
  <c r="G417" i="8"/>
  <c r="B418" i="8"/>
  <c r="C418" i="8"/>
  <c r="D418" i="8"/>
  <c r="E418" i="8"/>
  <c r="F418" i="8"/>
  <c r="G418" i="8"/>
  <c r="H418" i="8"/>
  <c r="G419" i="8"/>
  <c r="G420" i="8"/>
  <c r="B421" i="8"/>
  <c r="C421" i="8"/>
  <c r="D421" i="8"/>
  <c r="E421" i="8"/>
  <c r="F421" i="8"/>
  <c r="G421" i="8"/>
  <c r="H421" i="8"/>
  <c r="G422" i="8"/>
  <c r="G423" i="8"/>
  <c r="B424" i="8"/>
  <c r="C424" i="8"/>
  <c r="D424" i="8"/>
  <c r="E424" i="8"/>
  <c r="F424" i="8"/>
  <c r="G424" i="8"/>
  <c r="H424" i="8"/>
  <c r="G425" i="8"/>
  <c r="G426" i="8"/>
  <c r="B427" i="8"/>
  <c r="C427" i="8"/>
  <c r="D427" i="8"/>
  <c r="E427" i="8"/>
  <c r="F427" i="8"/>
  <c r="G427" i="8"/>
  <c r="H427" i="8"/>
  <c r="G428" i="8"/>
  <c r="G429" i="8"/>
  <c r="B430" i="8"/>
  <c r="C430" i="8"/>
  <c r="D430" i="8"/>
  <c r="E430" i="8"/>
  <c r="F430" i="8"/>
  <c r="G430" i="8"/>
  <c r="H430" i="8"/>
  <c r="G431" i="8"/>
  <c r="G432" i="8"/>
  <c r="B433" i="8"/>
  <c r="C433" i="8"/>
  <c r="D433" i="8"/>
  <c r="E433" i="8"/>
  <c r="F433" i="8"/>
  <c r="G433" i="8"/>
  <c r="H433" i="8"/>
  <c r="G434" i="8"/>
  <c r="G435" i="8"/>
  <c r="B436" i="8"/>
  <c r="C436" i="8"/>
  <c r="D436" i="8"/>
  <c r="E436" i="8"/>
  <c r="F436" i="8"/>
  <c r="G436" i="8"/>
  <c r="H436" i="8"/>
  <c r="G437" i="8"/>
  <c r="G438" i="8"/>
  <c r="B439" i="8"/>
  <c r="C439" i="8"/>
  <c r="D439" i="8"/>
  <c r="E439" i="8"/>
  <c r="F439" i="8"/>
  <c r="G439" i="8"/>
  <c r="H439" i="8"/>
  <c r="G440" i="8"/>
  <c r="G441" i="8"/>
  <c r="B442" i="8"/>
  <c r="C442" i="8"/>
  <c r="D442" i="8"/>
  <c r="E442" i="8"/>
  <c r="F442" i="8"/>
  <c r="G442" i="8"/>
  <c r="H442" i="8"/>
  <c r="G443" i="8"/>
  <c r="G444" i="8"/>
  <c r="B445" i="8"/>
  <c r="C445" i="8"/>
  <c r="D445" i="8"/>
  <c r="E445" i="8"/>
  <c r="F445" i="8"/>
  <c r="G445" i="8"/>
  <c r="H445" i="8"/>
  <c r="G446" i="8"/>
  <c r="G447" i="8"/>
  <c r="B448" i="8"/>
  <c r="C448" i="8"/>
  <c r="D448" i="8"/>
  <c r="E448" i="8"/>
  <c r="F448" i="8"/>
  <c r="G448" i="8"/>
  <c r="H448" i="8"/>
  <c r="G449" i="8"/>
  <c r="G450" i="8"/>
  <c r="B451" i="8"/>
  <c r="C451" i="8"/>
  <c r="D451" i="8"/>
  <c r="E451" i="8"/>
  <c r="F451" i="8"/>
  <c r="G451" i="8"/>
  <c r="H451" i="8"/>
  <c r="G452" i="8"/>
  <c r="G453" i="8"/>
  <c r="B454" i="8"/>
  <c r="C454" i="8"/>
  <c r="D454" i="8"/>
  <c r="E454" i="8"/>
  <c r="F454" i="8"/>
  <c r="G454" i="8"/>
  <c r="H454" i="8"/>
  <c r="G455" i="8"/>
  <c r="G456" i="8"/>
  <c r="B457" i="8"/>
  <c r="C457" i="8"/>
  <c r="D457" i="8"/>
  <c r="E457" i="8"/>
  <c r="F457" i="8"/>
  <c r="G457" i="8"/>
  <c r="H457" i="8"/>
  <c r="G458" i="8"/>
  <c r="G459" i="8"/>
  <c r="B460" i="8"/>
  <c r="C460" i="8"/>
  <c r="D460" i="8"/>
  <c r="E460" i="8"/>
  <c r="F460" i="8"/>
  <c r="G460" i="8"/>
  <c r="H460" i="8"/>
  <c r="G461" i="8"/>
  <c r="G462" i="8"/>
  <c r="B463" i="8"/>
  <c r="C463" i="8"/>
  <c r="D463" i="8"/>
  <c r="E463" i="8"/>
  <c r="F463" i="8"/>
  <c r="G463" i="8"/>
  <c r="H463" i="8"/>
  <c r="G464" i="8"/>
  <c r="G465" i="8"/>
  <c r="B466" i="8"/>
  <c r="C466" i="8"/>
  <c r="D466" i="8"/>
  <c r="E466" i="8"/>
  <c r="F466" i="8"/>
  <c r="G466" i="8"/>
  <c r="H466" i="8"/>
  <c r="G467" i="8"/>
  <c r="G468" i="8"/>
  <c r="B469" i="8"/>
  <c r="C469" i="8"/>
  <c r="D469" i="8"/>
  <c r="E469" i="8"/>
  <c r="F469" i="8"/>
  <c r="G469" i="8"/>
  <c r="H469" i="8"/>
  <c r="G470" i="8"/>
  <c r="G471" i="8"/>
  <c r="B472" i="8"/>
  <c r="C472" i="8"/>
  <c r="D472" i="8"/>
  <c r="E472" i="8"/>
  <c r="F472" i="8"/>
  <c r="G472" i="8"/>
  <c r="H472" i="8"/>
  <c r="G473" i="8"/>
  <c r="G474" i="8"/>
  <c r="B475" i="8"/>
  <c r="C475" i="8"/>
  <c r="D475" i="8"/>
  <c r="E475" i="8"/>
  <c r="F475" i="8"/>
  <c r="G475" i="8"/>
  <c r="H475" i="8"/>
  <c r="G476" i="8"/>
  <c r="G477" i="8"/>
  <c r="B478" i="8"/>
  <c r="C478" i="8"/>
  <c r="D478" i="8"/>
  <c r="E478" i="8"/>
  <c r="F478" i="8"/>
  <c r="G478" i="8"/>
  <c r="H478" i="8"/>
  <c r="G479" i="8"/>
  <c r="G480" i="8"/>
  <c r="B481" i="8"/>
  <c r="C481" i="8"/>
  <c r="D481" i="8"/>
  <c r="E481" i="8"/>
  <c r="F481" i="8"/>
  <c r="G481" i="8"/>
  <c r="H481" i="8"/>
  <c r="G482" i="8"/>
  <c r="G483" i="8"/>
  <c r="B484" i="8"/>
  <c r="C484" i="8"/>
  <c r="D484" i="8"/>
  <c r="E484" i="8"/>
  <c r="F484" i="8"/>
  <c r="G484" i="8"/>
  <c r="H484" i="8"/>
  <c r="G485" i="8"/>
  <c r="G486" i="8"/>
  <c r="B487" i="8"/>
  <c r="C487" i="8"/>
  <c r="D487" i="8"/>
  <c r="E487" i="8"/>
  <c r="F487" i="8"/>
  <c r="G487" i="8"/>
  <c r="H487" i="8"/>
  <c r="G488" i="8"/>
  <c r="G489" i="8"/>
  <c r="B490" i="8"/>
  <c r="C490" i="8"/>
  <c r="D490" i="8"/>
  <c r="E490" i="8"/>
  <c r="F490" i="8"/>
  <c r="G490" i="8"/>
  <c r="H490" i="8"/>
  <c r="G491" i="8"/>
  <c r="G492" i="8"/>
  <c r="B493" i="8"/>
  <c r="C493" i="8"/>
  <c r="D493" i="8"/>
  <c r="E493" i="8"/>
  <c r="F493" i="8"/>
  <c r="G493" i="8"/>
  <c r="H493" i="8"/>
  <c r="G494" i="8"/>
  <c r="G495" i="8"/>
  <c r="B76" i="8"/>
  <c r="C76" i="8"/>
  <c r="D76" i="8"/>
  <c r="E76" i="8"/>
  <c r="F76" i="8"/>
  <c r="G76" i="8"/>
  <c r="H76" i="8"/>
  <c r="G77" i="8"/>
  <c r="G78" i="8"/>
  <c r="B79" i="8"/>
  <c r="C79" i="8"/>
  <c r="D79" i="8"/>
  <c r="E79" i="8"/>
  <c r="F79" i="8"/>
  <c r="G79" i="8"/>
  <c r="H79" i="8"/>
  <c r="G80" i="8"/>
  <c r="G81" i="8"/>
  <c r="B82" i="8"/>
  <c r="C82" i="8"/>
  <c r="D82" i="8"/>
  <c r="E82" i="8"/>
  <c r="F82" i="8"/>
  <c r="G82" i="8"/>
  <c r="H82" i="8"/>
  <c r="G83" i="8"/>
  <c r="G84" i="8"/>
  <c r="B85" i="8"/>
  <c r="C85" i="8"/>
  <c r="D85" i="8"/>
  <c r="E85" i="8"/>
  <c r="F85" i="8"/>
  <c r="G85" i="8"/>
  <c r="H85" i="8"/>
  <c r="G86" i="8"/>
  <c r="G87" i="8"/>
  <c r="B88" i="8"/>
  <c r="C88" i="8"/>
  <c r="D88" i="8"/>
  <c r="E88" i="8"/>
  <c r="F88" i="8"/>
  <c r="G88" i="8"/>
  <c r="H88" i="8"/>
  <c r="G89" i="8"/>
  <c r="G90" i="8"/>
  <c r="B91" i="8"/>
  <c r="C91" i="8"/>
  <c r="D91" i="8"/>
  <c r="E91" i="8"/>
  <c r="F91" i="8"/>
  <c r="G91" i="8"/>
  <c r="H91" i="8"/>
  <c r="G92" i="8"/>
  <c r="G93" i="8"/>
  <c r="B94" i="8"/>
  <c r="C94" i="8"/>
  <c r="D94" i="8"/>
  <c r="E94" i="8"/>
  <c r="F94" i="8"/>
  <c r="G94" i="8"/>
  <c r="H94" i="8"/>
  <c r="G95" i="8"/>
  <c r="G96" i="8"/>
  <c r="B97" i="8"/>
  <c r="C97" i="8"/>
  <c r="D97" i="8"/>
  <c r="E97" i="8"/>
  <c r="F97" i="8"/>
  <c r="G97" i="8"/>
  <c r="H97" i="8"/>
  <c r="G98" i="8"/>
  <c r="G99" i="8"/>
  <c r="B100" i="8"/>
  <c r="C100" i="8"/>
  <c r="D100" i="8"/>
  <c r="E100" i="8"/>
  <c r="F100" i="8"/>
  <c r="G100" i="8"/>
  <c r="H100" i="8"/>
  <c r="G101" i="8"/>
  <c r="G102" i="8"/>
  <c r="B103" i="8"/>
  <c r="C103" i="8"/>
  <c r="D103" i="8"/>
  <c r="E103" i="8"/>
  <c r="F103" i="8"/>
  <c r="G103" i="8"/>
  <c r="H103" i="8"/>
  <c r="G104" i="8"/>
  <c r="G105" i="8"/>
  <c r="B106" i="8"/>
  <c r="C106" i="8"/>
  <c r="D106" i="8"/>
  <c r="E106" i="8"/>
  <c r="F106" i="8"/>
  <c r="G106" i="8"/>
  <c r="H106" i="8"/>
  <c r="G107" i="8"/>
  <c r="G108" i="8"/>
  <c r="B109" i="8"/>
  <c r="C109" i="8"/>
  <c r="D109" i="8"/>
  <c r="E109" i="8"/>
  <c r="F109" i="8"/>
  <c r="G109" i="8"/>
  <c r="H109" i="8"/>
  <c r="G110" i="8"/>
  <c r="G111" i="8"/>
  <c r="B112" i="8"/>
  <c r="C112" i="8"/>
  <c r="D112" i="8"/>
  <c r="E112" i="8"/>
  <c r="F112" i="8"/>
  <c r="G112" i="8"/>
  <c r="H112" i="8"/>
  <c r="G113" i="8"/>
  <c r="G114" i="8"/>
  <c r="B115" i="8"/>
  <c r="C115" i="8"/>
  <c r="D115" i="8"/>
  <c r="E115" i="8"/>
  <c r="F115" i="8"/>
  <c r="G115" i="8"/>
  <c r="H115" i="8"/>
  <c r="G116" i="8"/>
  <c r="G117" i="8"/>
  <c r="B118" i="8"/>
  <c r="C118" i="8"/>
  <c r="D118" i="8"/>
  <c r="E118" i="8"/>
  <c r="F118" i="8"/>
  <c r="G118" i="8"/>
  <c r="H118" i="8"/>
  <c r="G119" i="8"/>
  <c r="G120" i="8"/>
  <c r="B121" i="8"/>
  <c r="C121" i="8"/>
  <c r="D121" i="8"/>
  <c r="E121" i="8"/>
  <c r="F121" i="8"/>
  <c r="G121" i="8"/>
  <c r="H121" i="8"/>
  <c r="G122" i="8"/>
  <c r="G123" i="8"/>
  <c r="B124" i="8"/>
  <c r="C124" i="8"/>
  <c r="D124" i="8"/>
  <c r="E124" i="8"/>
  <c r="F124" i="8"/>
  <c r="G124" i="8"/>
  <c r="H124" i="8"/>
  <c r="G125" i="8"/>
  <c r="G126" i="8"/>
  <c r="B127" i="8"/>
  <c r="C127" i="8"/>
  <c r="D127" i="8"/>
  <c r="E127" i="8"/>
  <c r="F127" i="8"/>
  <c r="G127" i="8"/>
  <c r="H127" i="8"/>
  <c r="G128" i="8"/>
  <c r="G129" i="8"/>
  <c r="B130" i="8"/>
  <c r="C130" i="8"/>
  <c r="D130" i="8"/>
  <c r="E130" i="8"/>
  <c r="F130" i="8"/>
  <c r="G130" i="8"/>
  <c r="H130" i="8"/>
  <c r="G131" i="8"/>
  <c r="G132" i="8"/>
  <c r="B133" i="8"/>
  <c r="C133" i="8"/>
  <c r="D133" i="8"/>
  <c r="E133" i="8"/>
  <c r="F133" i="8"/>
  <c r="G133" i="8"/>
  <c r="H133" i="8"/>
  <c r="G134" i="8"/>
  <c r="G135" i="8"/>
  <c r="B136" i="8"/>
  <c r="C136" i="8"/>
  <c r="D136" i="8"/>
  <c r="E136" i="8"/>
  <c r="F136" i="8"/>
  <c r="G136" i="8"/>
  <c r="H136" i="8"/>
  <c r="G137" i="8"/>
  <c r="G138" i="8"/>
  <c r="B139" i="8"/>
  <c r="C139" i="8"/>
  <c r="D139" i="8"/>
  <c r="E139" i="8"/>
  <c r="F139" i="8"/>
  <c r="G139" i="8"/>
  <c r="H139" i="8"/>
  <c r="G140" i="8"/>
  <c r="G141" i="8"/>
  <c r="B142" i="8"/>
  <c r="C142" i="8"/>
  <c r="D142" i="8"/>
  <c r="E142" i="8"/>
  <c r="F142" i="8"/>
  <c r="G142" i="8"/>
  <c r="H142" i="8"/>
  <c r="G143" i="8"/>
  <c r="G144" i="8"/>
  <c r="B145" i="8"/>
  <c r="C145" i="8"/>
  <c r="D145" i="8"/>
  <c r="E145" i="8"/>
  <c r="F145" i="8"/>
  <c r="G145" i="8"/>
  <c r="H145" i="8"/>
  <c r="G146" i="8"/>
  <c r="G147" i="8"/>
  <c r="B148" i="8"/>
  <c r="C148" i="8"/>
  <c r="D148" i="8"/>
  <c r="E148" i="8"/>
  <c r="F148" i="8"/>
  <c r="G148" i="8"/>
  <c r="H148" i="8"/>
  <c r="G149" i="8"/>
  <c r="G150" i="8"/>
  <c r="B151" i="8"/>
  <c r="C151" i="8"/>
  <c r="D151" i="8"/>
  <c r="E151" i="8"/>
  <c r="F151" i="8"/>
  <c r="G151" i="8"/>
  <c r="H151" i="8"/>
  <c r="G152" i="8"/>
  <c r="G153" i="8"/>
  <c r="B154" i="8"/>
  <c r="C154" i="8"/>
  <c r="D154" i="8"/>
  <c r="E154" i="8"/>
  <c r="F154" i="8"/>
  <c r="G154" i="8"/>
  <c r="H154" i="8"/>
  <c r="G155" i="8"/>
  <c r="G156" i="8"/>
  <c r="B157" i="8"/>
  <c r="C157" i="8"/>
  <c r="D157" i="8"/>
  <c r="E157" i="8"/>
  <c r="F157" i="8"/>
  <c r="G157" i="8"/>
  <c r="H157" i="8"/>
  <c r="G158" i="8"/>
  <c r="G159" i="8"/>
  <c r="B160" i="8"/>
  <c r="C160" i="8"/>
  <c r="D160" i="8"/>
  <c r="E160" i="8"/>
  <c r="F160" i="8"/>
  <c r="G160" i="8"/>
  <c r="H160" i="8"/>
  <c r="G161" i="8"/>
  <c r="G162" i="8"/>
  <c r="B163" i="8"/>
  <c r="C163" i="8"/>
  <c r="D163" i="8"/>
  <c r="E163" i="8"/>
  <c r="F163" i="8"/>
  <c r="G163" i="8"/>
  <c r="H163" i="8"/>
  <c r="G164" i="8"/>
  <c r="G165" i="8"/>
  <c r="B166" i="8"/>
  <c r="C166" i="8"/>
  <c r="D166" i="8"/>
  <c r="E166" i="8"/>
  <c r="F166" i="8"/>
  <c r="G166" i="8"/>
  <c r="H166" i="8"/>
  <c r="G167" i="8"/>
  <c r="G168" i="8"/>
  <c r="B169" i="8"/>
  <c r="C169" i="8"/>
  <c r="D169" i="8"/>
  <c r="E169" i="8"/>
  <c r="F169" i="8"/>
  <c r="G169" i="8"/>
  <c r="H169" i="8"/>
  <c r="G170" i="8"/>
  <c r="G171" i="8"/>
  <c r="B172" i="8"/>
  <c r="C172" i="8"/>
  <c r="D172" i="8"/>
  <c r="E172" i="8"/>
  <c r="F172" i="8"/>
  <c r="G172" i="8"/>
  <c r="H172" i="8"/>
  <c r="G173" i="8"/>
  <c r="G174" i="8"/>
  <c r="B175" i="8"/>
  <c r="C175" i="8"/>
  <c r="D175" i="8"/>
  <c r="E175" i="8"/>
  <c r="F175" i="8"/>
  <c r="G175" i="8"/>
  <c r="H175" i="8"/>
  <c r="G176" i="8"/>
  <c r="G177" i="8"/>
  <c r="B178" i="8"/>
  <c r="C178" i="8"/>
  <c r="D178" i="8"/>
  <c r="E178" i="8"/>
  <c r="F178" i="8"/>
  <c r="G178" i="8"/>
  <c r="H178" i="8"/>
  <c r="G179" i="8"/>
  <c r="G180" i="8"/>
  <c r="B181" i="8"/>
  <c r="C181" i="8"/>
  <c r="D181" i="8"/>
  <c r="E181" i="8"/>
  <c r="F181" i="8"/>
  <c r="G181" i="8"/>
  <c r="H181" i="8"/>
  <c r="G182" i="8"/>
  <c r="G183" i="8"/>
  <c r="B184" i="8"/>
  <c r="C184" i="8"/>
  <c r="D184" i="8"/>
  <c r="E184" i="8"/>
  <c r="F184" i="8"/>
  <c r="G184" i="8"/>
  <c r="H184" i="8"/>
  <c r="G185" i="8"/>
  <c r="G186" i="8"/>
  <c r="B187" i="8"/>
  <c r="C187" i="8"/>
  <c r="D187" i="8"/>
  <c r="E187" i="8"/>
  <c r="F187" i="8"/>
  <c r="G187" i="8"/>
  <c r="H187" i="8"/>
  <c r="G188" i="8"/>
  <c r="G189" i="8"/>
  <c r="B190" i="8"/>
  <c r="C190" i="8"/>
  <c r="D190" i="8"/>
  <c r="E190" i="8"/>
  <c r="F190" i="8"/>
  <c r="G190" i="8"/>
  <c r="H190" i="8"/>
  <c r="G191" i="8"/>
  <c r="G192" i="8"/>
  <c r="B193" i="8"/>
  <c r="C193" i="8"/>
  <c r="D193" i="8"/>
  <c r="E193" i="8"/>
  <c r="F193" i="8"/>
  <c r="G193" i="8"/>
  <c r="H193" i="8"/>
  <c r="G194" i="8"/>
  <c r="G195" i="8"/>
  <c r="B196" i="8"/>
  <c r="C196" i="8"/>
  <c r="D196" i="8"/>
  <c r="E196" i="8"/>
  <c r="F196" i="8"/>
  <c r="G196" i="8"/>
  <c r="H196" i="8"/>
  <c r="G197" i="8"/>
  <c r="G198" i="8"/>
  <c r="B199" i="8"/>
  <c r="C199" i="8"/>
  <c r="D199" i="8"/>
  <c r="E199" i="8"/>
  <c r="F199" i="8"/>
  <c r="G199" i="8"/>
  <c r="H199" i="8"/>
  <c r="G200" i="8"/>
  <c r="G201" i="8"/>
  <c r="B202" i="8"/>
  <c r="C202" i="8"/>
  <c r="D202" i="8"/>
  <c r="E202" i="8"/>
  <c r="F202" i="8"/>
  <c r="G202" i="8"/>
  <c r="H202" i="8"/>
  <c r="G203" i="8"/>
  <c r="G204" i="8"/>
  <c r="B205" i="8"/>
  <c r="C205" i="8"/>
  <c r="D205" i="8"/>
  <c r="E205" i="8"/>
  <c r="F205" i="8"/>
  <c r="G205" i="8"/>
  <c r="H205" i="8"/>
  <c r="G206" i="8"/>
  <c r="G207" i="8"/>
  <c r="B208" i="8"/>
  <c r="C208" i="8"/>
  <c r="D208" i="8"/>
  <c r="E208" i="8"/>
  <c r="F208" i="8"/>
  <c r="G208" i="8"/>
  <c r="H208" i="8"/>
  <c r="G209" i="8"/>
  <c r="G210" i="8"/>
  <c r="B211" i="8"/>
  <c r="C211" i="8"/>
  <c r="D211" i="8"/>
  <c r="E211" i="8"/>
  <c r="F211" i="8"/>
  <c r="G211" i="8"/>
  <c r="H211" i="8"/>
  <c r="G212" i="8"/>
  <c r="G213" i="8"/>
  <c r="B214" i="8"/>
  <c r="C214" i="8"/>
  <c r="D214" i="8"/>
  <c r="E214" i="8"/>
  <c r="F214" i="8"/>
  <c r="G214" i="8"/>
  <c r="H214" i="8"/>
  <c r="G215" i="8"/>
  <c r="G216" i="8"/>
  <c r="B217" i="8"/>
  <c r="C217" i="8"/>
  <c r="D217" i="8"/>
  <c r="E217" i="8"/>
  <c r="F217" i="8"/>
  <c r="G217" i="8"/>
  <c r="H217" i="8"/>
  <c r="G218" i="8"/>
  <c r="G219" i="8"/>
  <c r="B220" i="8"/>
  <c r="C220" i="8"/>
  <c r="D220" i="8"/>
  <c r="E220" i="8"/>
  <c r="F220" i="8"/>
  <c r="G220" i="8"/>
  <c r="H220" i="8"/>
  <c r="G221" i="8"/>
  <c r="G222" i="8"/>
  <c r="B223" i="8"/>
  <c r="C223" i="8"/>
  <c r="D223" i="8"/>
  <c r="E223" i="8"/>
  <c r="F223" i="8"/>
  <c r="G223" i="8"/>
  <c r="H223" i="8"/>
  <c r="G224" i="8"/>
  <c r="G225" i="8"/>
  <c r="B226" i="8"/>
  <c r="C226" i="8"/>
  <c r="D226" i="8"/>
  <c r="E226" i="8"/>
  <c r="F226" i="8"/>
  <c r="G226" i="8"/>
  <c r="H226" i="8"/>
  <c r="G227" i="8"/>
  <c r="G228" i="8"/>
  <c r="B229" i="8"/>
  <c r="C229" i="8"/>
  <c r="D229" i="8"/>
  <c r="E229" i="8"/>
  <c r="F229" i="8"/>
  <c r="G229" i="8"/>
  <c r="H229" i="8"/>
  <c r="G230" i="8"/>
  <c r="G231" i="8"/>
  <c r="B232" i="8"/>
  <c r="C232" i="8"/>
  <c r="D232" i="8"/>
  <c r="E232" i="8"/>
  <c r="F232" i="8"/>
  <c r="G232" i="8"/>
  <c r="H232" i="8"/>
  <c r="G233" i="8"/>
  <c r="G234" i="8"/>
  <c r="B235" i="8"/>
  <c r="C235" i="8"/>
  <c r="D235" i="8"/>
  <c r="E235" i="8"/>
  <c r="F235" i="8"/>
  <c r="G235" i="8"/>
  <c r="H235" i="8"/>
  <c r="G236" i="8"/>
  <c r="G237" i="8"/>
  <c r="C491" i="12" l="1"/>
  <c r="E14" i="12" l="1"/>
  <c r="E17" i="12"/>
  <c r="E20" i="12"/>
  <c r="E23" i="12"/>
  <c r="E26" i="12"/>
  <c r="E29" i="12"/>
  <c r="E32" i="12"/>
  <c r="E35" i="12"/>
  <c r="E38" i="12"/>
  <c r="E41" i="12"/>
  <c r="E44" i="12"/>
  <c r="E47" i="12"/>
  <c r="E50" i="12"/>
  <c r="E53" i="12"/>
  <c r="E56" i="12"/>
  <c r="E59" i="12"/>
  <c r="E62" i="12"/>
  <c r="E65" i="12"/>
  <c r="E68" i="12"/>
  <c r="E71" i="12"/>
  <c r="E74" i="12"/>
  <c r="E77" i="12"/>
  <c r="E80" i="12"/>
  <c r="E83" i="12"/>
  <c r="E86" i="12"/>
  <c r="E89" i="12"/>
  <c r="E92" i="12"/>
  <c r="E95" i="12"/>
  <c r="E98" i="12"/>
  <c r="E101" i="12"/>
  <c r="E104" i="12"/>
  <c r="E107" i="12"/>
  <c r="E110" i="12"/>
  <c r="E113" i="12"/>
  <c r="E116"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260" i="12"/>
  <c r="E263" i="12"/>
  <c r="E266" i="12"/>
  <c r="E269" i="12"/>
  <c r="E272" i="12"/>
  <c r="E275" i="12"/>
  <c r="E278" i="12"/>
  <c r="E281" i="12"/>
  <c r="E284" i="12"/>
  <c r="E287" i="12"/>
  <c r="E290" i="12"/>
  <c r="E293" i="12"/>
  <c r="E296" i="12"/>
  <c r="E299" i="12"/>
  <c r="E302" i="12"/>
  <c r="E305" i="12"/>
  <c r="E308" i="12"/>
  <c r="E311" i="12"/>
  <c r="E314" i="12"/>
  <c r="E317" i="12"/>
  <c r="E320" i="12"/>
  <c r="E323" i="12"/>
  <c r="E329" i="12"/>
  <c r="E332" i="12"/>
  <c r="E335" i="12"/>
  <c r="E338" i="12"/>
  <c r="E341" i="12"/>
  <c r="E344" i="12"/>
  <c r="E347" i="12"/>
  <c r="E350" i="12"/>
  <c r="E353" i="12"/>
  <c r="E356" i="12"/>
  <c r="E359" i="12"/>
  <c r="E362" i="12"/>
  <c r="E365" i="12"/>
  <c r="E368" i="12"/>
  <c r="E371" i="12"/>
  <c r="E374" i="12"/>
  <c r="E377" i="12"/>
  <c r="E380" i="12"/>
  <c r="E383" i="12"/>
  <c r="E386" i="12"/>
  <c r="E389" i="12"/>
  <c r="E392" i="12"/>
  <c r="E11" i="12"/>
  <c r="E395" i="12"/>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V352" i="7" l="1"/>
  <c r="V353" i="7"/>
  <c r="V354" i="7"/>
  <c r="V355" i="7"/>
  <c r="V356" i="7"/>
  <c r="V357" i="7"/>
  <c r="V358" i="7"/>
  <c r="V359" i="7"/>
  <c r="V360" i="7"/>
  <c r="V361" i="7"/>
  <c r="V362" i="7"/>
  <c r="V363" i="7"/>
  <c r="V364" i="7"/>
  <c r="V365" i="7"/>
  <c r="V366" i="7"/>
  <c r="V367" i="7"/>
  <c r="V368" i="7"/>
  <c r="V369" i="7"/>
  <c r="V370" i="7"/>
  <c r="V371" i="7"/>
  <c r="V372" i="7"/>
  <c r="V373" i="7"/>
  <c r="V374" i="7"/>
  <c r="V375" i="7"/>
  <c r="V376" i="7"/>
  <c r="V377" i="7"/>
  <c r="V378" i="7"/>
  <c r="V379" i="7"/>
  <c r="V380" i="7"/>
  <c r="V381" i="7"/>
  <c r="V382" i="7"/>
  <c r="V383" i="7"/>
  <c r="V384" i="7"/>
  <c r="V385" i="7"/>
  <c r="V386" i="7"/>
  <c r="V387" i="7"/>
  <c r="V388" i="7"/>
  <c r="V389" i="7"/>
  <c r="V390" i="7"/>
  <c r="V391" i="7"/>
  <c r="V392" i="7"/>
  <c r="V393" i="7"/>
  <c r="V394" i="7"/>
  <c r="V395" i="7"/>
  <c r="V396" i="7"/>
  <c r="V397" i="7"/>
  <c r="V398" i="7"/>
  <c r="V399" i="7"/>
  <c r="V400" i="7"/>
  <c r="V401" i="7"/>
  <c r="V402" i="7"/>
  <c r="V403" i="7"/>
  <c r="V404" i="7"/>
  <c r="V405" i="7"/>
  <c r="V406" i="7"/>
  <c r="V407" i="7"/>
  <c r="V408" i="7"/>
  <c r="V409" i="7"/>
  <c r="V410" i="7"/>
  <c r="V411" i="7"/>
  <c r="V412" i="7"/>
  <c r="V413" i="7"/>
  <c r="V414" i="7"/>
  <c r="V415" i="7"/>
  <c r="V416" i="7"/>
  <c r="V417" i="7"/>
  <c r="V418" i="7"/>
  <c r="V419" i="7"/>
  <c r="V420" i="7"/>
  <c r="V421" i="7"/>
  <c r="V422" i="7"/>
  <c r="V423" i="7"/>
  <c r="V424" i="7"/>
  <c r="V425" i="7"/>
  <c r="V426" i="7"/>
  <c r="V427" i="7"/>
  <c r="V428" i="7"/>
  <c r="V429" i="7"/>
  <c r="V430" i="7"/>
  <c r="V431" i="7"/>
  <c r="V432" i="7"/>
  <c r="V433" i="7"/>
  <c r="V434" i="7"/>
  <c r="V435" i="7"/>
  <c r="V436" i="7"/>
  <c r="V437" i="7"/>
  <c r="V438" i="7"/>
  <c r="V439" i="7"/>
  <c r="V440" i="7"/>
  <c r="V441" i="7"/>
  <c r="V442" i="7"/>
  <c r="V443" i="7"/>
  <c r="V444" i="7"/>
  <c r="V445" i="7"/>
  <c r="V446" i="7"/>
  <c r="V447" i="7"/>
  <c r="V448" i="7"/>
  <c r="V449" i="7"/>
  <c r="V450" i="7"/>
  <c r="V451" i="7"/>
  <c r="V452" i="7"/>
  <c r="V453" i="7"/>
  <c r="V454" i="7"/>
  <c r="V455" i="7"/>
  <c r="V456" i="7"/>
  <c r="V457" i="7"/>
  <c r="V458" i="7"/>
  <c r="V459" i="7"/>
  <c r="V460" i="7"/>
  <c r="V461" i="7"/>
  <c r="V462" i="7"/>
  <c r="V463" i="7"/>
  <c r="V464" i="7"/>
  <c r="V465" i="7"/>
  <c r="V466" i="7"/>
  <c r="V467" i="7"/>
  <c r="V468" i="7"/>
  <c r="V469"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U352" i="7"/>
  <c r="W352" i="7" s="1"/>
  <c r="U353" i="7"/>
  <c r="W353" i="7" s="1"/>
  <c r="U354" i="7"/>
  <c r="W354" i="7" s="1"/>
  <c r="U355" i="7"/>
  <c r="W355" i="7" s="1"/>
  <c r="U356" i="7"/>
  <c r="W356" i="7" s="1"/>
  <c r="U357" i="7"/>
  <c r="W357" i="7" s="1"/>
  <c r="U358" i="7"/>
  <c r="W358" i="7" s="1"/>
  <c r="U359" i="7"/>
  <c r="W359" i="7" s="1"/>
  <c r="U360" i="7"/>
  <c r="W360" i="7" s="1"/>
  <c r="U361" i="7"/>
  <c r="W361" i="7" s="1"/>
  <c r="U362" i="7"/>
  <c r="W362" i="7" s="1"/>
  <c r="U363" i="7"/>
  <c r="W363" i="7" s="1"/>
  <c r="U364" i="7"/>
  <c r="W364" i="7" s="1"/>
  <c r="U365" i="7"/>
  <c r="W365" i="7" s="1"/>
  <c r="U366" i="7"/>
  <c r="W366" i="7" s="1"/>
  <c r="U367" i="7"/>
  <c r="W367" i="7" s="1"/>
  <c r="U368" i="7"/>
  <c r="W368" i="7" s="1"/>
  <c r="U369" i="7"/>
  <c r="W369" i="7" s="1"/>
  <c r="U370" i="7"/>
  <c r="W370" i="7" s="1"/>
  <c r="U371" i="7"/>
  <c r="W371" i="7" s="1"/>
  <c r="U372" i="7"/>
  <c r="W372" i="7" s="1"/>
  <c r="U373" i="7"/>
  <c r="W373" i="7" s="1"/>
  <c r="U374" i="7"/>
  <c r="W374" i="7" s="1"/>
  <c r="U375" i="7"/>
  <c r="W375" i="7" s="1"/>
  <c r="U376" i="7"/>
  <c r="W376" i="7" s="1"/>
  <c r="U377" i="7"/>
  <c r="W377" i="7" s="1"/>
  <c r="U378" i="7"/>
  <c r="W378" i="7" s="1"/>
  <c r="U379" i="7"/>
  <c r="W379" i="7" s="1"/>
  <c r="U380" i="7"/>
  <c r="W380" i="7" s="1"/>
  <c r="U381" i="7"/>
  <c r="W381" i="7" s="1"/>
  <c r="U382" i="7"/>
  <c r="W382" i="7" s="1"/>
  <c r="U383" i="7"/>
  <c r="W383" i="7" s="1"/>
  <c r="U384" i="7"/>
  <c r="W384" i="7" s="1"/>
  <c r="U385" i="7"/>
  <c r="W385" i="7" s="1"/>
  <c r="U386" i="7"/>
  <c r="W386" i="7" s="1"/>
  <c r="U387" i="7"/>
  <c r="W387" i="7" s="1"/>
  <c r="U388" i="7"/>
  <c r="W388" i="7" s="1"/>
  <c r="U389" i="7"/>
  <c r="W389" i="7" s="1"/>
  <c r="U390" i="7"/>
  <c r="W390" i="7" s="1"/>
  <c r="U391" i="7"/>
  <c r="W391" i="7" s="1"/>
  <c r="U392" i="7"/>
  <c r="W392" i="7" s="1"/>
  <c r="U393" i="7"/>
  <c r="W393" i="7" s="1"/>
  <c r="U394" i="7"/>
  <c r="W394" i="7" s="1"/>
  <c r="U395" i="7"/>
  <c r="W395" i="7" s="1"/>
  <c r="U396" i="7"/>
  <c r="W396" i="7" s="1"/>
  <c r="U397" i="7"/>
  <c r="W397" i="7" s="1"/>
  <c r="U398" i="7"/>
  <c r="W398" i="7" s="1"/>
  <c r="U399" i="7"/>
  <c r="W399" i="7" s="1"/>
  <c r="U400" i="7"/>
  <c r="W400" i="7" s="1"/>
  <c r="U401" i="7"/>
  <c r="W401" i="7" s="1"/>
  <c r="U402" i="7"/>
  <c r="W402" i="7" s="1"/>
  <c r="U403" i="7"/>
  <c r="W403" i="7" s="1"/>
  <c r="U404" i="7"/>
  <c r="W404" i="7" s="1"/>
  <c r="U405" i="7"/>
  <c r="W405" i="7" s="1"/>
  <c r="U406" i="7"/>
  <c r="W406" i="7" s="1"/>
  <c r="U407" i="7"/>
  <c r="W407" i="7" s="1"/>
  <c r="U408" i="7"/>
  <c r="W408" i="7" s="1"/>
  <c r="U409" i="7"/>
  <c r="W409" i="7" s="1"/>
  <c r="U410" i="7"/>
  <c r="W410" i="7" s="1"/>
  <c r="U411" i="7"/>
  <c r="W411" i="7" s="1"/>
  <c r="U412" i="7"/>
  <c r="W412" i="7" s="1"/>
  <c r="U413" i="7"/>
  <c r="W413" i="7" s="1"/>
  <c r="U414" i="7"/>
  <c r="W414" i="7" s="1"/>
  <c r="U415" i="7"/>
  <c r="W415" i="7" s="1"/>
  <c r="U416" i="7"/>
  <c r="W416" i="7" s="1"/>
  <c r="U417" i="7"/>
  <c r="W417" i="7" s="1"/>
  <c r="U418" i="7"/>
  <c r="W418" i="7" s="1"/>
  <c r="U419" i="7"/>
  <c r="W419" i="7" s="1"/>
  <c r="U420" i="7"/>
  <c r="W420" i="7" s="1"/>
  <c r="U421" i="7"/>
  <c r="W421" i="7" s="1"/>
  <c r="U422" i="7"/>
  <c r="W422" i="7" s="1"/>
  <c r="U423" i="7"/>
  <c r="W423" i="7" s="1"/>
  <c r="U424" i="7"/>
  <c r="W424" i="7" s="1"/>
  <c r="U425" i="7"/>
  <c r="W425" i="7" s="1"/>
  <c r="U426" i="7"/>
  <c r="W426" i="7" s="1"/>
  <c r="U427" i="7"/>
  <c r="W427" i="7" s="1"/>
  <c r="U428" i="7"/>
  <c r="W428" i="7" s="1"/>
  <c r="U429" i="7"/>
  <c r="W429" i="7" s="1"/>
  <c r="U430" i="7"/>
  <c r="W430" i="7" s="1"/>
  <c r="U431" i="7"/>
  <c r="W431" i="7" s="1"/>
  <c r="U432" i="7"/>
  <c r="W432" i="7" s="1"/>
  <c r="U433" i="7"/>
  <c r="W433" i="7" s="1"/>
  <c r="U434" i="7"/>
  <c r="W434" i="7" s="1"/>
  <c r="U435" i="7"/>
  <c r="W435" i="7" s="1"/>
  <c r="U436" i="7"/>
  <c r="W436" i="7" s="1"/>
  <c r="U437" i="7"/>
  <c r="W437" i="7" s="1"/>
  <c r="U438" i="7"/>
  <c r="W438" i="7" s="1"/>
  <c r="U439" i="7"/>
  <c r="W439" i="7" s="1"/>
  <c r="U440" i="7"/>
  <c r="W440" i="7" s="1"/>
  <c r="U441" i="7"/>
  <c r="W441" i="7" s="1"/>
  <c r="U442" i="7"/>
  <c r="W442" i="7" s="1"/>
  <c r="U443" i="7"/>
  <c r="W443" i="7" s="1"/>
  <c r="U444" i="7"/>
  <c r="W444" i="7" s="1"/>
  <c r="U445" i="7"/>
  <c r="W445" i="7" s="1"/>
  <c r="U446" i="7"/>
  <c r="W446" i="7" s="1"/>
  <c r="U447" i="7"/>
  <c r="W447" i="7" s="1"/>
  <c r="U448" i="7"/>
  <c r="W448" i="7" s="1"/>
  <c r="U449" i="7"/>
  <c r="W449" i="7" s="1"/>
  <c r="U450" i="7"/>
  <c r="W450" i="7" s="1"/>
  <c r="U451" i="7"/>
  <c r="W451" i="7" s="1"/>
  <c r="U452" i="7"/>
  <c r="W452" i="7" s="1"/>
  <c r="U453" i="7"/>
  <c r="W453" i="7" s="1"/>
  <c r="U454" i="7"/>
  <c r="W454" i="7" s="1"/>
  <c r="U455" i="7"/>
  <c r="W455" i="7" s="1"/>
  <c r="U456" i="7"/>
  <c r="W456" i="7" s="1"/>
  <c r="U457" i="7"/>
  <c r="W457" i="7" s="1"/>
  <c r="U458" i="7"/>
  <c r="W458" i="7" s="1"/>
  <c r="U459" i="7"/>
  <c r="W459" i="7" s="1"/>
  <c r="U460" i="7"/>
  <c r="W460" i="7" s="1"/>
  <c r="U461" i="7"/>
  <c r="W461" i="7" s="1"/>
  <c r="U462" i="7"/>
  <c r="W462" i="7" s="1"/>
  <c r="U463" i="7"/>
  <c r="W463" i="7" s="1"/>
  <c r="U464" i="7"/>
  <c r="W464" i="7" s="1"/>
  <c r="U465" i="7"/>
  <c r="W465" i="7" s="1"/>
  <c r="U466" i="7"/>
  <c r="W466" i="7" s="1"/>
  <c r="U467" i="7"/>
  <c r="W467" i="7" s="1"/>
  <c r="U468" i="7"/>
  <c r="W468" i="7" s="1"/>
  <c r="U469" i="7"/>
  <c r="W469" i="7" s="1"/>
  <c r="U470" i="7"/>
  <c r="W470" i="7" s="1"/>
  <c r="U471" i="7"/>
  <c r="W471" i="7" s="1"/>
  <c r="U472" i="7"/>
  <c r="W472" i="7" s="1"/>
  <c r="U473" i="7"/>
  <c r="W473" i="7" s="1"/>
  <c r="U474" i="7"/>
  <c r="W474" i="7" s="1"/>
  <c r="U475" i="7"/>
  <c r="W475" i="7" s="1"/>
  <c r="U476" i="7"/>
  <c r="W476" i="7" s="1"/>
  <c r="U477" i="7"/>
  <c r="W477" i="7" s="1"/>
  <c r="U478" i="7"/>
  <c r="W478" i="7" s="1"/>
  <c r="U479" i="7"/>
  <c r="W479" i="7" s="1"/>
  <c r="U480" i="7"/>
  <c r="W480" i="7" s="1"/>
  <c r="U481" i="7"/>
  <c r="W481" i="7" s="1"/>
  <c r="U482" i="7"/>
  <c r="W482" i="7" s="1"/>
  <c r="U483" i="7"/>
  <c r="W483" i="7" s="1"/>
  <c r="U484" i="7"/>
  <c r="W484" i="7" s="1"/>
  <c r="U485" i="7"/>
  <c r="W485" i="7" s="1"/>
  <c r="U486" i="7"/>
  <c r="W486" i="7" s="1"/>
  <c r="U487" i="7"/>
  <c r="W487" i="7" s="1"/>
  <c r="U488" i="7"/>
  <c r="W488" i="7" s="1"/>
  <c r="U489" i="7"/>
  <c r="W489" i="7" s="1"/>
  <c r="U490" i="7"/>
  <c r="W490" i="7" s="1"/>
  <c r="U491" i="7"/>
  <c r="W491" i="7" s="1"/>
  <c r="U492" i="7"/>
  <c r="W492" i="7" s="1"/>
  <c r="U493" i="7"/>
  <c r="W493" i="7" s="1"/>
  <c r="U494" i="7"/>
  <c r="W494" i="7" s="1"/>
  <c r="U495" i="7"/>
  <c r="W495" i="7" s="1"/>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J343" i="7"/>
  <c r="J346" i="7"/>
  <c r="J349" i="7"/>
  <c r="J352" i="7"/>
  <c r="J355" i="7"/>
  <c r="J358" i="7"/>
  <c r="J361" i="7"/>
  <c r="J364" i="7"/>
  <c r="J367" i="7"/>
  <c r="J370" i="7"/>
  <c r="J373" i="7"/>
  <c r="J376" i="7"/>
  <c r="J379" i="7"/>
  <c r="J382" i="7"/>
  <c r="J385" i="7"/>
  <c r="J388" i="7"/>
  <c r="J391" i="7"/>
  <c r="J394" i="7"/>
  <c r="J397" i="7"/>
  <c r="J400" i="7"/>
  <c r="J403" i="7"/>
  <c r="J406" i="7"/>
  <c r="J409" i="7"/>
  <c r="J412" i="7"/>
  <c r="J415" i="7"/>
  <c r="J418" i="7"/>
  <c r="J421" i="7"/>
  <c r="J424" i="7"/>
  <c r="J427" i="7"/>
  <c r="J430" i="7"/>
  <c r="J433" i="7"/>
  <c r="J436" i="7"/>
  <c r="J439" i="7"/>
  <c r="J442" i="7"/>
  <c r="J445" i="7"/>
  <c r="J448" i="7"/>
  <c r="J451" i="7"/>
  <c r="J454" i="7"/>
  <c r="J457" i="7"/>
  <c r="J460" i="7"/>
  <c r="J463" i="7"/>
  <c r="J466" i="7"/>
  <c r="J469" i="7"/>
  <c r="J472" i="7"/>
  <c r="J475" i="7"/>
  <c r="J478" i="7"/>
  <c r="J481" i="7"/>
  <c r="J484" i="7"/>
  <c r="J487" i="7"/>
  <c r="J490" i="7"/>
  <c r="J493" i="7"/>
  <c r="H343" i="7"/>
  <c r="H346" i="7"/>
  <c r="H349" i="7"/>
  <c r="H352" i="7"/>
  <c r="H355" i="7"/>
  <c r="H358" i="7"/>
  <c r="H361" i="7"/>
  <c r="H364" i="7"/>
  <c r="H367" i="7"/>
  <c r="H370" i="7"/>
  <c r="H373" i="7"/>
  <c r="H376" i="7"/>
  <c r="H379" i="7"/>
  <c r="H382" i="7"/>
  <c r="H385" i="7"/>
  <c r="H388" i="7"/>
  <c r="H391" i="7"/>
  <c r="H394" i="7"/>
  <c r="H397" i="7"/>
  <c r="H400" i="7"/>
  <c r="H403" i="7"/>
  <c r="H406" i="7"/>
  <c r="H409" i="7"/>
  <c r="H412" i="7"/>
  <c r="H415" i="7"/>
  <c r="H418" i="7"/>
  <c r="H421" i="7"/>
  <c r="H424" i="7"/>
  <c r="H427" i="7"/>
  <c r="H430" i="7"/>
  <c r="H433" i="7"/>
  <c r="H436" i="7"/>
  <c r="H439" i="7"/>
  <c r="H442" i="7"/>
  <c r="H445" i="7"/>
  <c r="H448" i="7"/>
  <c r="H451" i="7"/>
  <c r="H454" i="7"/>
  <c r="H457" i="7"/>
  <c r="H460" i="7"/>
  <c r="H463" i="7"/>
  <c r="H466" i="7"/>
  <c r="H469" i="7"/>
  <c r="H472" i="7"/>
  <c r="H475" i="7"/>
  <c r="H478" i="7"/>
  <c r="H481" i="7"/>
  <c r="H484" i="7"/>
  <c r="H487" i="7"/>
  <c r="H490" i="7"/>
  <c r="H493"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F343" i="7"/>
  <c r="F346" i="7"/>
  <c r="F349" i="7"/>
  <c r="F352" i="7"/>
  <c r="F355" i="7"/>
  <c r="F358" i="7"/>
  <c r="F361" i="7"/>
  <c r="F364" i="7"/>
  <c r="F367" i="7"/>
  <c r="F370" i="7"/>
  <c r="F373" i="7"/>
  <c r="F376" i="7"/>
  <c r="F379" i="7"/>
  <c r="F382" i="7"/>
  <c r="F385" i="7"/>
  <c r="F388" i="7"/>
  <c r="F391" i="7"/>
  <c r="F394" i="7"/>
  <c r="F397" i="7"/>
  <c r="F400" i="7"/>
  <c r="F403" i="7"/>
  <c r="F406" i="7"/>
  <c r="F409" i="7"/>
  <c r="F412" i="7"/>
  <c r="F415" i="7"/>
  <c r="F418" i="7"/>
  <c r="F421" i="7"/>
  <c r="F424" i="7"/>
  <c r="F427" i="7"/>
  <c r="F430" i="7"/>
  <c r="F433" i="7"/>
  <c r="F436" i="7"/>
  <c r="F439" i="7"/>
  <c r="F442" i="7"/>
  <c r="F445" i="7"/>
  <c r="F448" i="7"/>
  <c r="F451" i="7"/>
  <c r="F454" i="7"/>
  <c r="F457" i="7"/>
  <c r="F460" i="7"/>
  <c r="F463" i="7"/>
  <c r="F466" i="7"/>
  <c r="F469" i="7"/>
  <c r="F472" i="7"/>
  <c r="F475" i="7"/>
  <c r="F478" i="7"/>
  <c r="F481" i="7"/>
  <c r="F484" i="7"/>
  <c r="F487" i="7"/>
  <c r="F490" i="7"/>
  <c r="F493" i="7"/>
  <c r="E343" i="7"/>
  <c r="E346" i="7"/>
  <c r="E349" i="7"/>
  <c r="E352" i="7"/>
  <c r="E355" i="7"/>
  <c r="E358" i="7"/>
  <c r="E361" i="7"/>
  <c r="E364" i="7"/>
  <c r="E367" i="7"/>
  <c r="E370" i="7"/>
  <c r="E373" i="7"/>
  <c r="E376" i="7"/>
  <c r="E379" i="7"/>
  <c r="E382" i="7"/>
  <c r="E385" i="7"/>
  <c r="E388" i="7"/>
  <c r="E391" i="7"/>
  <c r="E394" i="7"/>
  <c r="E397" i="7"/>
  <c r="E400" i="7"/>
  <c r="E403" i="7"/>
  <c r="E406" i="7"/>
  <c r="E409" i="7"/>
  <c r="E412" i="7"/>
  <c r="E415" i="7"/>
  <c r="E418" i="7"/>
  <c r="E421" i="7"/>
  <c r="E424" i="7"/>
  <c r="E427" i="7"/>
  <c r="E430" i="7"/>
  <c r="E433" i="7"/>
  <c r="E436" i="7"/>
  <c r="E439" i="7"/>
  <c r="E442" i="7"/>
  <c r="E445" i="7"/>
  <c r="E448" i="7"/>
  <c r="E451" i="7"/>
  <c r="E454" i="7"/>
  <c r="E457" i="7"/>
  <c r="E460" i="7"/>
  <c r="E463" i="7"/>
  <c r="E466" i="7"/>
  <c r="E469" i="7"/>
  <c r="E472" i="7"/>
  <c r="E475" i="7"/>
  <c r="E478" i="7"/>
  <c r="E481" i="7"/>
  <c r="E484" i="7"/>
  <c r="E487" i="7"/>
  <c r="E490" i="7"/>
  <c r="E493" i="7"/>
  <c r="D343" i="7"/>
  <c r="D346" i="7"/>
  <c r="D349" i="7"/>
  <c r="D352" i="7"/>
  <c r="D355" i="7"/>
  <c r="D358" i="7"/>
  <c r="D361" i="7"/>
  <c r="D364" i="7"/>
  <c r="D367" i="7"/>
  <c r="D370" i="7"/>
  <c r="D373" i="7"/>
  <c r="D376" i="7"/>
  <c r="D379" i="7"/>
  <c r="D382" i="7"/>
  <c r="D385" i="7"/>
  <c r="D388" i="7"/>
  <c r="D391" i="7"/>
  <c r="D394" i="7"/>
  <c r="D397" i="7"/>
  <c r="D400" i="7"/>
  <c r="D403" i="7"/>
  <c r="D406" i="7"/>
  <c r="D409" i="7"/>
  <c r="D412" i="7"/>
  <c r="D415" i="7"/>
  <c r="D418" i="7"/>
  <c r="D421" i="7"/>
  <c r="D424" i="7"/>
  <c r="D427" i="7"/>
  <c r="D430" i="7"/>
  <c r="D433" i="7"/>
  <c r="D436" i="7"/>
  <c r="D439" i="7"/>
  <c r="D442" i="7"/>
  <c r="D445" i="7"/>
  <c r="D448" i="7"/>
  <c r="D451" i="7"/>
  <c r="D454" i="7"/>
  <c r="D457" i="7"/>
  <c r="D460" i="7"/>
  <c r="D463" i="7"/>
  <c r="D466" i="7"/>
  <c r="D469" i="7"/>
  <c r="D472" i="7"/>
  <c r="D475" i="7"/>
  <c r="D478" i="7"/>
  <c r="D481" i="7"/>
  <c r="D484" i="7"/>
  <c r="D487" i="7"/>
  <c r="D490" i="7"/>
  <c r="D493" i="7"/>
  <c r="C343" i="7"/>
  <c r="C346" i="7"/>
  <c r="C349" i="7"/>
  <c r="C352" i="7"/>
  <c r="C355" i="7"/>
  <c r="C358" i="7"/>
  <c r="C361" i="7"/>
  <c r="C364" i="7"/>
  <c r="C367" i="7"/>
  <c r="C370" i="7"/>
  <c r="C373" i="7"/>
  <c r="C376" i="7"/>
  <c r="C379" i="7"/>
  <c r="C382" i="7"/>
  <c r="C385" i="7"/>
  <c r="C388" i="7"/>
  <c r="C391" i="7"/>
  <c r="C394" i="7"/>
  <c r="C397" i="7"/>
  <c r="C400" i="7"/>
  <c r="C403" i="7"/>
  <c r="C406" i="7"/>
  <c r="C409" i="7"/>
  <c r="C412" i="7"/>
  <c r="C415" i="7"/>
  <c r="C418" i="7"/>
  <c r="C421" i="7"/>
  <c r="C424" i="7"/>
  <c r="C427" i="7"/>
  <c r="C430" i="7"/>
  <c r="C433" i="7"/>
  <c r="C436" i="7"/>
  <c r="C439" i="7"/>
  <c r="C442" i="7"/>
  <c r="C445" i="7"/>
  <c r="C448" i="7"/>
  <c r="C451" i="7"/>
  <c r="C454" i="7"/>
  <c r="C457" i="7"/>
  <c r="C460" i="7"/>
  <c r="C463" i="7"/>
  <c r="C466" i="7"/>
  <c r="C469" i="7"/>
  <c r="C472" i="7"/>
  <c r="C475" i="7"/>
  <c r="C478" i="7"/>
  <c r="C481" i="7"/>
  <c r="C484" i="7"/>
  <c r="C487" i="7"/>
  <c r="C490" i="7"/>
  <c r="C493" i="7"/>
  <c r="B352" i="7"/>
  <c r="B355" i="7"/>
  <c r="B358" i="7"/>
  <c r="B361" i="7"/>
  <c r="B364" i="7"/>
  <c r="B367" i="7"/>
  <c r="B370" i="7"/>
  <c r="B373" i="7"/>
  <c r="B376" i="7"/>
  <c r="B379" i="7"/>
  <c r="B382" i="7"/>
  <c r="B385" i="7"/>
  <c r="B388" i="7"/>
  <c r="B391" i="7"/>
  <c r="B394" i="7"/>
  <c r="B397" i="7"/>
  <c r="B400" i="7"/>
  <c r="B403" i="7"/>
  <c r="B406" i="7"/>
  <c r="B409" i="7"/>
  <c r="B412" i="7"/>
  <c r="B415" i="7"/>
  <c r="B418" i="7"/>
  <c r="B421" i="7"/>
  <c r="B424" i="7"/>
  <c r="B427" i="7"/>
  <c r="B430" i="7"/>
  <c r="B433" i="7"/>
  <c r="B436" i="7"/>
  <c r="B439" i="7"/>
  <c r="B442" i="7"/>
  <c r="B445" i="7"/>
  <c r="B448" i="7"/>
  <c r="B451" i="7"/>
  <c r="B454" i="7"/>
  <c r="B457" i="7"/>
  <c r="B460" i="7"/>
  <c r="B463" i="7"/>
  <c r="B466" i="7"/>
  <c r="B469" i="7"/>
  <c r="B472" i="7"/>
  <c r="B475" i="7"/>
  <c r="B478" i="7"/>
  <c r="B481" i="7"/>
  <c r="B484" i="7"/>
  <c r="B487" i="7"/>
  <c r="B490" i="7"/>
  <c r="B493" i="7"/>
  <c r="U76" i="7"/>
  <c r="W76" i="7" s="1"/>
  <c r="V76" i="7"/>
  <c r="U77" i="7"/>
  <c r="W77" i="7" s="1"/>
  <c r="V77" i="7"/>
  <c r="U78" i="7"/>
  <c r="W78" i="7" s="1"/>
  <c r="V78" i="7"/>
  <c r="U79" i="7"/>
  <c r="W79" i="7" s="1"/>
  <c r="V79" i="7"/>
  <c r="U80" i="7"/>
  <c r="W80" i="7" s="1"/>
  <c r="V80" i="7"/>
  <c r="U81" i="7"/>
  <c r="W81" i="7" s="1"/>
  <c r="V81" i="7"/>
  <c r="U82" i="7"/>
  <c r="W82" i="7" s="1"/>
  <c r="V82" i="7"/>
  <c r="U83" i="7"/>
  <c r="W83" i="7" s="1"/>
  <c r="V83" i="7"/>
  <c r="U84" i="7"/>
  <c r="W84" i="7" s="1"/>
  <c r="V84" i="7"/>
  <c r="U85" i="7"/>
  <c r="W85" i="7" s="1"/>
  <c r="V85" i="7"/>
  <c r="U86" i="7"/>
  <c r="W86" i="7" s="1"/>
  <c r="V86" i="7"/>
  <c r="U87" i="7"/>
  <c r="W87" i="7" s="1"/>
  <c r="V87" i="7"/>
  <c r="U88" i="7"/>
  <c r="W88" i="7" s="1"/>
  <c r="V88" i="7"/>
  <c r="U89" i="7"/>
  <c r="W89" i="7" s="1"/>
  <c r="V89" i="7"/>
  <c r="U90" i="7"/>
  <c r="W90" i="7" s="1"/>
  <c r="V90" i="7"/>
  <c r="U91" i="7"/>
  <c r="W91" i="7" s="1"/>
  <c r="V91" i="7"/>
  <c r="U92" i="7"/>
  <c r="W92" i="7" s="1"/>
  <c r="V92" i="7"/>
  <c r="U93" i="7"/>
  <c r="W93" i="7" s="1"/>
  <c r="V93" i="7"/>
  <c r="U94" i="7"/>
  <c r="W94" i="7" s="1"/>
  <c r="V94" i="7"/>
  <c r="U95" i="7"/>
  <c r="W95" i="7" s="1"/>
  <c r="V95" i="7"/>
  <c r="U96" i="7"/>
  <c r="W96" i="7" s="1"/>
  <c r="V96" i="7"/>
  <c r="U97" i="7"/>
  <c r="W97" i="7" s="1"/>
  <c r="V97" i="7"/>
  <c r="U98" i="7"/>
  <c r="W98" i="7" s="1"/>
  <c r="V98" i="7"/>
  <c r="U99" i="7"/>
  <c r="W99" i="7" s="1"/>
  <c r="V99" i="7"/>
  <c r="U100" i="7"/>
  <c r="W100" i="7" s="1"/>
  <c r="V100" i="7"/>
  <c r="U101" i="7"/>
  <c r="W101" i="7" s="1"/>
  <c r="V101" i="7"/>
  <c r="U102" i="7"/>
  <c r="W102" i="7" s="1"/>
  <c r="V102" i="7"/>
  <c r="U103" i="7"/>
  <c r="W103" i="7" s="1"/>
  <c r="V103" i="7"/>
  <c r="U104" i="7"/>
  <c r="W104" i="7" s="1"/>
  <c r="V104" i="7"/>
  <c r="U105" i="7"/>
  <c r="W105" i="7" s="1"/>
  <c r="V105" i="7"/>
  <c r="U106" i="7"/>
  <c r="W106" i="7" s="1"/>
  <c r="V106" i="7"/>
  <c r="U107" i="7"/>
  <c r="W107" i="7" s="1"/>
  <c r="V107" i="7"/>
  <c r="U108" i="7"/>
  <c r="W108" i="7" s="1"/>
  <c r="V108" i="7"/>
  <c r="U109" i="7"/>
  <c r="W109" i="7" s="1"/>
  <c r="V109" i="7"/>
  <c r="U110" i="7"/>
  <c r="W110" i="7" s="1"/>
  <c r="V110" i="7"/>
  <c r="U111" i="7"/>
  <c r="W111" i="7" s="1"/>
  <c r="V111" i="7"/>
  <c r="U112" i="7"/>
  <c r="W112" i="7" s="1"/>
  <c r="V112" i="7"/>
  <c r="U113" i="7"/>
  <c r="W113" i="7" s="1"/>
  <c r="V113" i="7"/>
  <c r="U114" i="7"/>
  <c r="W114" i="7" s="1"/>
  <c r="V114" i="7"/>
  <c r="U115" i="7"/>
  <c r="W115" i="7" s="1"/>
  <c r="V115" i="7"/>
  <c r="U116" i="7"/>
  <c r="W116" i="7" s="1"/>
  <c r="V116" i="7"/>
  <c r="U117" i="7"/>
  <c r="W117" i="7" s="1"/>
  <c r="V117" i="7"/>
  <c r="U118" i="7"/>
  <c r="W118" i="7" s="1"/>
  <c r="V118" i="7"/>
  <c r="U119" i="7"/>
  <c r="W119" i="7" s="1"/>
  <c r="V119" i="7"/>
  <c r="U120" i="7"/>
  <c r="W120" i="7" s="1"/>
  <c r="V120" i="7"/>
  <c r="U121" i="7"/>
  <c r="W121" i="7" s="1"/>
  <c r="V121" i="7"/>
  <c r="U122" i="7"/>
  <c r="W122" i="7" s="1"/>
  <c r="V122" i="7"/>
  <c r="U123" i="7"/>
  <c r="W123" i="7" s="1"/>
  <c r="V123" i="7"/>
  <c r="U124" i="7"/>
  <c r="W124" i="7" s="1"/>
  <c r="V124" i="7"/>
  <c r="U125" i="7"/>
  <c r="W125" i="7" s="1"/>
  <c r="V125" i="7"/>
  <c r="U126" i="7"/>
  <c r="W126" i="7" s="1"/>
  <c r="V126" i="7"/>
  <c r="U127" i="7"/>
  <c r="W127" i="7" s="1"/>
  <c r="V127" i="7"/>
  <c r="U128" i="7"/>
  <c r="W128" i="7" s="1"/>
  <c r="V128" i="7"/>
  <c r="U129" i="7"/>
  <c r="W129" i="7" s="1"/>
  <c r="V129" i="7"/>
  <c r="U130" i="7"/>
  <c r="W130" i="7" s="1"/>
  <c r="V130" i="7"/>
  <c r="U131" i="7"/>
  <c r="W131" i="7" s="1"/>
  <c r="V131" i="7"/>
  <c r="U132" i="7"/>
  <c r="W132" i="7" s="1"/>
  <c r="V132" i="7"/>
  <c r="U133" i="7"/>
  <c r="W133" i="7" s="1"/>
  <c r="V133" i="7"/>
  <c r="U134" i="7"/>
  <c r="W134" i="7" s="1"/>
  <c r="V134" i="7"/>
  <c r="U135" i="7"/>
  <c r="W135" i="7" s="1"/>
  <c r="V135" i="7"/>
  <c r="U136" i="7"/>
  <c r="W136" i="7" s="1"/>
  <c r="V136" i="7"/>
  <c r="U137" i="7"/>
  <c r="W137" i="7" s="1"/>
  <c r="V137" i="7"/>
  <c r="U138" i="7"/>
  <c r="W138" i="7" s="1"/>
  <c r="V138" i="7"/>
  <c r="U139" i="7"/>
  <c r="W139" i="7" s="1"/>
  <c r="V139" i="7"/>
  <c r="U140" i="7"/>
  <c r="W140" i="7" s="1"/>
  <c r="V140" i="7"/>
  <c r="U141" i="7"/>
  <c r="W141" i="7" s="1"/>
  <c r="V141" i="7"/>
  <c r="U142" i="7"/>
  <c r="W142" i="7" s="1"/>
  <c r="V142" i="7"/>
  <c r="U143" i="7"/>
  <c r="W143" i="7" s="1"/>
  <c r="V143" i="7"/>
  <c r="U144" i="7"/>
  <c r="W144" i="7" s="1"/>
  <c r="V144" i="7"/>
  <c r="U145" i="7"/>
  <c r="W145" i="7" s="1"/>
  <c r="V145" i="7"/>
  <c r="U146" i="7"/>
  <c r="W146" i="7" s="1"/>
  <c r="V146" i="7"/>
  <c r="U147" i="7"/>
  <c r="W147" i="7" s="1"/>
  <c r="V147" i="7"/>
  <c r="U148" i="7"/>
  <c r="W148" i="7" s="1"/>
  <c r="V148" i="7"/>
  <c r="U149" i="7"/>
  <c r="W149" i="7" s="1"/>
  <c r="V149" i="7"/>
  <c r="U150" i="7"/>
  <c r="W150" i="7" s="1"/>
  <c r="V150" i="7"/>
  <c r="U151" i="7"/>
  <c r="W151" i="7" s="1"/>
  <c r="V151" i="7"/>
  <c r="U152" i="7"/>
  <c r="W152" i="7" s="1"/>
  <c r="V152" i="7"/>
  <c r="U153" i="7"/>
  <c r="W153" i="7" s="1"/>
  <c r="V153" i="7"/>
  <c r="U154" i="7"/>
  <c r="W154" i="7" s="1"/>
  <c r="V154" i="7"/>
  <c r="U155" i="7"/>
  <c r="W155" i="7" s="1"/>
  <c r="V155" i="7"/>
  <c r="U156" i="7"/>
  <c r="W156" i="7" s="1"/>
  <c r="V156" i="7"/>
  <c r="U157" i="7"/>
  <c r="W157" i="7" s="1"/>
  <c r="V157" i="7"/>
  <c r="U158" i="7"/>
  <c r="W158" i="7" s="1"/>
  <c r="V158" i="7"/>
  <c r="U159" i="7"/>
  <c r="W159" i="7" s="1"/>
  <c r="V159" i="7"/>
  <c r="U160" i="7"/>
  <c r="W160" i="7" s="1"/>
  <c r="V160" i="7"/>
  <c r="U161" i="7"/>
  <c r="W161" i="7" s="1"/>
  <c r="V161" i="7"/>
  <c r="U162" i="7"/>
  <c r="W162" i="7" s="1"/>
  <c r="V162" i="7"/>
  <c r="U163" i="7"/>
  <c r="W163" i="7" s="1"/>
  <c r="V163" i="7"/>
  <c r="U164" i="7"/>
  <c r="W164" i="7" s="1"/>
  <c r="V164" i="7"/>
  <c r="U165" i="7"/>
  <c r="W165" i="7" s="1"/>
  <c r="V165" i="7"/>
  <c r="U166" i="7"/>
  <c r="W166" i="7" s="1"/>
  <c r="V166" i="7"/>
  <c r="U167" i="7"/>
  <c r="W167" i="7" s="1"/>
  <c r="V167" i="7"/>
  <c r="U168" i="7"/>
  <c r="W168" i="7" s="1"/>
  <c r="V168" i="7"/>
  <c r="U169" i="7"/>
  <c r="W169" i="7" s="1"/>
  <c r="V169" i="7"/>
  <c r="U170" i="7"/>
  <c r="W170" i="7" s="1"/>
  <c r="V170" i="7"/>
  <c r="U171" i="7"/>
  <c r="W171" i="7" s="1"/>
  <c r="V171" i="7"/>
  <c r="U172" i="7"/>
  <c r="W172" i="7" s="1"/>
  <c r="V172" i="7"/>
  <c r="U173" i="7"/>
  <c r="W173" i="7" s="1"/>
  <c r="V173" i="7"/>
  <c r="U174" i="7"/>
  <c r="W174" i="7" s="1"/>
  <c r="V174" i="7"/>
  <c r="U175" i="7"/>
  <c r="W175" i="7" s="1"/>
  <c r="V175" i="7"/>
  <c r="U176" i="7"/>
  <c r="W176" i="7" s="1"/>
  <c r="V176" i="7"/>
  <c r="U177" i="7"/>
  <c r="W177" i="7" s="1"/>
  <c r="V177" i="7"/>
  <c r="U178" i="7"/>
  <c r="W178" i="7" s="1"/>
  <c r="V178" i="7"/>
  <c r="U179" i="7"/>
  <c r="W179" i="7" s="1"/>
  <c r="V179" i="7"/>
  <c r="U180" i="7"/>
  <c r="W180" i="7" s="1"/>
  <c r="V180" i="7"/>
  <c r="U181" i="7"/>
  <c r="W181" i="7" s="1"/>
  <c r="V181" i="7"/>
  <c r="U182" i="7"/>
  <c r="W182" i="7" s="1"/>
  <c r="V182" i="7"/>
  <c r="U183" i="7"/>
  <c r="W183" i="7" s="1"/>
  <c r="V183" i="7"/>
  <c r="U184" i="7"/>
  <c r="W184" i="7" s="1"/>
  <c r="V184" i="7"/>
  <c r="U185" i="7"/>
  <c r="W185" i="7" s="1"/>
  <c r="V185" i="7"/>
  <c r="U186" i="7"/>
  <c r="W186" i="7" s="1"/>
  <c r="V186" i="7"/>
  <c r="U187" i="7"/>
  <c r="W187" i="7" s="1"/>
  <c r="V187" i="7"/>
  <c r="U188" i="7"/>
  <c r="W188" i="7" s="1"/>
  <c r="V188" i="7"/>
  <c r="U189" i="7"/>
  <c r="W189" i="7" s="1"/>
  <c r="V189" i="7"/>
  <c r="U190" i="7"/>
  <c r="W190" i="7" s="1"/>
  <c r="V190" i="7"/>
  <c r="U191" i="7"/>
  <c r="W191" i="7" s="1"/>
  <c r="V191" i="7"/>
  <c r="U192" i="7"/>
  <c r="W192" i="7" s="1"/>
  <c r="V192" i="7"/>
  <c r="U193" i="7"/>
  <c r="W193" i="7" s="1"/>
  <c r="V193" i="7"/>
  <c r="U194" i="7"/>
  <c r="W194" i="7" s="1"/>
  <c r="V194" i="7"/>
  <c r="U195" i="7"/>
  <c r="W195" i="7" s="1"/>
  <c r="V195" i="7"/>
  <c r="U196" i="7"/>
  <c r="W196" i="7" s="1"/>
  <c r="V196" i="7"/>
  <c r="U197" i="7"/>
  <c r="W197" i="7" s="1"/>
  <c r="V197" i="7"/>
  <c r="U198" i="7"/>
  <c r="W198" i="7" s="1"/>
  <c r="V198" i="7"/>
  <c r="U199" i="7"/>
  <c r="W199" i="7" s="1"/>
  <c r="V199" i="7"/>
  <c r="U200" i="7"/>
  <c r="W200" i="7" s="1"/>
  <c r="V200" i="7"/>
  <c r="U201" i="7"/>
  <c r="W201" i="7" s="1"/>
  <c r="V201" i="7"/>
  <c r="U202" i="7"/>
  <c r="W202" i="7" s="1"/>
  <c r="V202" i="7"/>
  <c r="U203" i="7"/>
  <c r="W203" i="7" s="1"/>
  <c r="V203" i="7"/>
  <c r="U204" i="7"/>
  <c r="W204" i="7" s="1"/>
  <c r="V204" i="7"/>
  <c r="U205" i="7"/>
  <c r="W205" i="7" s="1"/>
  <c r="V205" i="7"/>
  <c r="U206" i="7"/>
  <c r="W206" i="7" s="1"/>
  <c r="V206" i="7"/>
  <c r="U207" i="7"/>
  <c r="W207" i="7" s="1"/>
  <c r="V207" i="7"/>
  <c r="U208" i="7"/>
  <c r="W208" i="7" s="1"/>
  <c r="V208" i="7"/>
  <c r="U209" i="7"/>
  <c r="W209" i="7" s="1"/>
  <c r="V209" i="7"/>
  <c r="U210" i="7"/>
  <c r="W210" i="7" s="1"/>
  <c r="V210" i="7"/>
  <c r="U211" i="7"/>
  <c r="W211" i="7" s="1"/>
  <c r="V211" i="7"/>
  <c r="U212" i="7"/>
  <c r="W212" i="7" s="1"/>
  <c r="V212" i="7"/>
  <c r="U213" i="7"/>
  <c r="W213" i="7" s="1"/>
  <c r="V213" i="7"/>
  <c r="U214" i="7"/>
  <c r="W214" i="7" s="1"/>
  <c r="V214" i="7"/>
  <c r="U215" i="7"/>
  <c r="W215" i="7" s="1"/>
  <c r="V215" i="7"/>
  <c r="U216" i="7"/>
  <c r="W216" i="7" s="1"/>
  <c r="V216" i="7"/>
  <c r="U217" i="7"/>
  <c r="W217" i="7" s="1"/>
  <c r="V217" i="7"/>
  <c r="U218" i="7"/>
  <c r="W218" i="7" s="1"/>
  <c r="V218" i="7"/>
  <c r="U219" i="7"/>
  <c r="W219" i="7" s="1"/>
  <c r="V219" i="7"/>
  <c r="U220" i="7"/>
  <c r="W220" i="7" s="1"/>
  <c r="V220" i="7"/>
  <c r="U221" i="7"/>
  <c r="W221" i="7" s="1"/>
  <c r="V221" i="7"/>
  <c r="U222" i="7"/>
  <c r="W222" i="7" s="1"/>
  <c r="V222" i="7"/>
  <c r="U223" i="7"/>
  <c r="W223" i="7" s="1"/>
  <c r="V223" i="7"/>
  <c r="U224" i="7"/>
  <c r="W224" i="7" s="1"/>
  <c r="V224" i="7"/>
  <c r="U225" i="7"/>
  <c r="W225" i="7" s="1"/>
  <c r="V225" i="7"/>
  <c r="U226" i="7"/>
  <c r="W226" i="7" s="1"/>
  <c r="V226" i="7"/>
  <c r="U227" i="7"/>
  <c r="W227" i="7" s="1"/>
  <c r="V227" i="7"/>
  <c r="U228" i="7"/>
  <c r="W228" i="7" s="1"/>
  <c r="V228" i="7"/>
  <c r="U229" i="7"/>
  <c r="W229" i="7" s="1"/>
  <c r="V229" i="7"/>
  <c r="U230" i="7"/>
  <c r="W230" i="7" s="1"/>
  <c r="V230" i="7"/>
  <c r="U231" i="7"/>
  <c r="W231" i="7" s="1"/>
  <c r="V231" i="7"/>
  <c r="U232" i="7"/>
  <c r="W232" i="7" s="1"/>
  <c r="V232" i="7"/>
  <c r="U233" i="7"/>
  <c r="W233" i="7" s="1"/>
  <c r="V233" i="7"/>
  <c r="U234" i="7"/>
  <c r="W234" i="7" s="1"/>
  <c r="V234" i="7"/>
  <c r="U235" i="7"/>
  <c r="W235" i="7" s="1"/>
  <c r="V235" i="7"/>
  <c r="U236" i="7"/>
  <c r="W236" i="7" s="1"/>
  <c r="V236" i="7"/>
  <c r="U237" i="7"/>
  <c r="W237" i="7" s="1"/>
  <c r="V237" i="7"/>
  <c r="U238" i="7"/>
  <c r="W238" i="7" s="1"/>
  <c r="V238" i="7"/>
  <c r="U239" i="7"/>
  <c r="W239" i="7" s="1"/>
  <c r="V239" i="7"/>
  <c r="U240" i="7"/>
  <c r="W240" i="7" s="1"/>
  <c r="V240" i="7"/>
  <c r="U241" i="7"/>
  <c r="W241" i="7" s="1"/>
  <c r="V241" i="7"/>
  <c r="U242" i="7"/>
  <c r="W242" i="7" s="1"/>
  <c r="V242" i="7"/>
  <c r="U243" i="7"/>
  <c r="W243" i="7" s="1"/>
  <c r="V243" i="7"/>
  <c r="U244" i="7"/>
  <c r="W244" i="7" s="1"/>
  <c r="V244" i="7"/>
  <c r="U245" i="7"/>
  <c r="W245" i="7" s="1"/>
  <c r="V245" i="7"/>
  <c r="U246" i="7"/>
  <c r="W246" i="7" s="1"/>
  <c r="V246" i="7"/>
  <c r="U247" i="7"/>
  <c r="W247" i="7" s="1"/>
  <c r="V247" i="7"/>
  <c r="U248" i="7"/>
  <c r="W248" i="7" s="1"/>
  <c r="V248" i="7"/>
  <c r="U249" i="7"/>
  <c r="W249" i="7" s="1"/>
  <c r="V249" i="7"/>
  <c r="U250" i="7"/>
  <c r="W250" i="7" s="1"/>
  <c r="V250" i="7"/>
  <c r="U251" i="7"/>
  <c r="W251" i="7" s="1"/>
  <c r="V251" i="7"/>
  <c r="U252" i="7"/>
  <c r="W252" i="7" s="1"/>
  <c r="V252" i="7"/>
  <c r="U253" i="7"/>
  <c r="W253" i="7" s="1"/>
  <c r="V253" i="7"/>
  <c r="U254" i="7"/>
  <c r="W254" i="7" s="1"/>
  <c r="V254" i="7"/>
  <c r="U255" i="7"/>
  <c r="W255" i="7" s="1"/>
  <c r="V255" i="7"/>
  <c r="U256" i="7"/>
  <c r="W256" i="7" s="1"/>
  <c r="V256" i="7"/>
  <c r="U257" i="7"/>
  <c r="W257" i="7" s="1"/>
  <c r="V257" i="7"/>
  <c r="U258" i="7"/>
  <c r="W258" i="7" s="1"/>
  <c r="V258" i="7"/>
  <c r="U259" i="7"/>
  <c r="W259" i="7" s="1"/>
  <c r="V259" i="7"/>
  <c r="U260" i="7"/>
  <c r="W260" i="7" s="1"/>
  <c r="V260" i="7"/>
  <c r="U261" i="7"/>
  <c r="W261" i="7" s="1"/>
  <c r="V261" i="7"/>
  <c r="U262" i="7"/>
  <c r="W262" i="7" s="1"/>
  <c r="V262" i="7"/>
  <c r="U263" i="7"/>
  <c r="W263" i="7" s="1"/>
  <c r="V263" i="7"/>
  <c r="U264" i="7"/>
  <c r="W264" i="7" s="1"/>
  <c r="V264" i="7"/>
  <c r="U265" i="7"/>
  <c r="W265" i="7" s="1"/>
  <c r="V265" i="7"/>
  <c r="U266" i="7"/>
  <c r="W266" i="7" s="1"/>
  <c r="V266" i="7"/>
  <c r="U267" i="7"/>
  <c r="W267" i="7" s="1"/>
  <c r="V267" i="7"/>
  <c r="U268" i="7"/>
  <c r="W268" i="7" s="1"/>
  <c r="V268" i="7"/>
  <c r="U269" i="7"/>
  <c r="W269" i="7" s="1"/>
  <c r="V269" i="7"/>
  <c r="U270" i="7"/>
  <c r="W270" i="7" s="1"/>
  <c r="V270" i="7"/>
  <c r="U271" i="7"/>
  <c r="W271" i="7" s="1"/>
  <c r="V271" i="7"/>
  <c r="U272" i="7"/>
  <c r="W272" i="7" s="1"/>
  <c r="V272" i="7"/>
  <c r="U273" i="7"/>
  <c r="W273" i="7" s="1"/>
  <c r="V273" i="7"/>
  <c r="U274" i="7"/>
  <c r="W274" i="7" s="1"/>
  <c r="V274" i="7"/>
  <c r="U275" i="7"/>
  <c r="W275" i="7" s="1"/>
  <c r="V275" i="7"/>
  <c r="U276" i="7"/>
  <c r="W276" i="7" s="1"/>
  <c r="V276" i="7"/>
  <c r="U277" i="7"/>
  <c r="W277" i="7" s="1"/>
  <c r="V277" i="7"/>
  <c r="U278" i="7"/>
  <c r="W278" i="7" s="1"/>
  <c r="V278" i="7"/>
  <c r="U279" i="7"/>
  <c r="W279" i="7" s="1"/>
  <c r="V279" i="7"/>
  <c r="U280" i="7"/>
  <c r="W280" i="7" s="1"/>
  <c r="V280" i="7"/>
  <c r="U281" i="7"/>
  <c r="W281" i="7" s="1"/>
  <c r="V281" i="7"/>
  <c r="U282" i="7"/>
  <c r="W282" i="7" s="1"/>
  <c r="V282" i="7"/>
  <c r="U283" i="7"/>
  <c r="W283" i="7" s="1"/>
  <c r="V283" i="7"/>
  <c r="U284" i="7"/>
  <c r="W284" i="7" s="1"/>
  <c r="V284" i="7"/>
  <c r="U285" i="7"/>
  <c r="W285" i="7" s="1"/>
  <c r="V285" i="7"/>
  <c r="U286" i="7"/>
  <c r="W286" i="7" s="1"/>
  <c r="V286" i="7"/>
  <c r="U287" i="7"/>
  <c r="W287" i="7" s="1"/>
  <c r="V287" i="7"/>
  <c r="U288" i="7"/>
  <c r="W288" i="7" s="1"/>
  <c r="V288" i="7"/>
  <c r="U289" i="7"/>
  <c r="W289" i="7" s="1"/>
  <c r="V289" i="7"/>
  <c r="U290" i="7"/>
  <c r="W290" i="7" s="1"/>
  <c r="V290" i="7"/>
  <c r="U291" i="7"/>
  <c r="W291" i="7" s="1"/>
  <c r="V291" i="7"/>
  <c r="U292" i="7"/>
  <c r="W292" i="7" s="1"/>
  <c r="V292" i="7"/>
  <c r="U293" i="7"/>
  <c r="W293" i="7" s="1"/>
  <c r="V293" i="7"/>
  <c r="U294" i="7"/>
  <c r="W294" i="7" s="1"/>
  <c r="V294" i="7"/>
  <c r="U295" i="7"/>
  <c r="W295" i="7" s="1"/>
  <c r="V295" i="7"/>
  <c r="U296" i="7"/>
  <c r="W296" i="7" s="1"/>
  <c r="V296" i="7"/>
  <c r="U297" i="7"/>
  <c r="W297" i="7" s="1"/>
  <c r="V297" i="7"/>
  <c r="U298" i="7"/>
  <c r="W298" i="7" s="1"/>
  <c r="V298" i="7"/>
  <c r="U299" i="7"/>
  <c r="W299" i="7" s="1"/>
  <c r="V299" i="7"/>
  <c r="U300" i="7"/>
  <c r="W300" i="7" s="1"/>
  <c r="V300" i="7"/>
  <c r="U301" i="7"/>
  <c r="W301" i="7" s="1"/>
  <c r="V301" i="7"/>
  <c r="U302" i="7"/>
  <c r="W302" i="7" s="1"/>
  <c r="V302" i="7"/>
  <c r="U303" i="7"/>
  <c r="W303" i="7" s="1"/>
  <c r="V303" i="7"/>
  <c r="U304" i="7"/>
  <c r="W304" i="7" s="1"/>
  <c r="V304" i="7"/>
  <c r="U305" i="7"/>
  <c r="W305" i="7" s="1"/>
  <c r="V305" i="7"/>
  <c r="U306" i="7"/>
  <c r="W306" i="7" s="1"/>
  <c r="V306" i="7"/>
  <c r="U307" i="7"/>
  <c r="W307" i="7" s="1"/>
  <c r="V307" i="7"/>
  <c r="U308" i="7"/>
  <c r="W308" i="7" s="1"/>
  <c r="V308" i="7"/>
  <c r="U309" i="7"/>
  <c r="W309" i="7" s="1"/>
  <c r="V309" i="7"/>
  <c r="U310" i="7"/>
  <c r="W310" i="7" s="1"/>
  <c r="V310" i="7"/>
  <c r="U311" i="7"/>
  <c r="W311" i="7" s="1"/>
  <c r="V311" i="7"/>
  <c r="U312" i="7"/>
  <c r="W312" i="7" s="1"/>
  <c r="V312" i="7"/>
  <c r="U313" i="7"/>
  <c r="W313" i="7" s="1"/>
  <c r="V313" i="7"/>
  <c r="U314" i="7"/>
  <c r="W314" i="7" s="1"/>
  <c r="V314" i="7"/>
  <c r="U315" i="7"/>
  <c r="W315" i="7" s="1"/>
  <c r="V315" i="7"/>
  <c r="U316" i="7"/>
  <c r="W316" i="7" s="1"/>
  <c r="V316" i="7"/>
  <c r="U317" i="7"/>
  <c r="W317" i="7" s="1"/>
  <c r="V317" i="7"/>
  <c r="U318" i="7"/>
  <c r="W318" i="7" s="1"/>
  <c r="V318" i="7"/>
  <c r="U319" i="7"/>
  <c r="W319" i="7" s="1"/>
  <c r="V319" i="7"/>
  <c r="U320" i="7"/>
  <c r="W320" i="7" s="1"/>
  <c r="V320" i="7"/>
  <c r="U321" i="7"/>
  <c r="W321" i="7" s="1"/>
  <c r="V321" i="7"/>
  <c r="U322" i="7"/>
  <c r="W322" i="7" s="1"/>
  <c r="V322" i="7"/>
  <c r="U323" i="7"/>
  <c r="W323" i="7" s="1"/>
  <c r="V323" i="7"/>
  <c r="U324" i="7"/>
  <c r="W324" i="7" s="1"/>
  <c r="V324" i="7"/>
  <c r="U325" i="7"/>
  <c r="W325" i="7" s="1"/>
  <c r="V325" i="7"/>
  <c r="U326" i="7"/>
  <c r="W326" i="7" s="1"/>
  <c r="V326" i="7"/>
  <c r="U327" i="7"/>
  <c r="W327" i="7" s="1"/>
  <c r="V327" i="7"/>
  <c r="U328" i="7"/>
  <c r="W328" i="7" s="1"/>
  <c r="V328" i="7"/>
  <c r="U329" i="7"/>
  <c r="W329" i="7" s="1"/>
  <c r="V329" i="7"/>
  <c r="U330" i="7"/>
  <c r="W330" i="7" s="1"/>
  <c r="V330" i="7"/>
  <c r="U331" i="7"/>
  <c r="W331" i="7" s="1"/>
  <c r="V331" i="7"/>
  <c r="U332" i="7"/>
  <c r="W332" i="7" s="1"/>
  <c r="V332" i="7"/>
  <c r="U333" i="7"/>
  <c r="W333" i="7" s="1"/>
  <c r="V333" i="7"/>
  <c r="U334" i="7"/>
  <c r="W334" i="7" s="1"/>
  <c r="V334" i="7"/>
  <c r="U335" i="7"/>
  <c r="W335" i="7" s="1"/>
  <c r="V335" i="7"/>
  <c r="U336" i="7"/>
  <c r="W336" i="7" s="1"/>
  <c r="V336" i="7"/>
  <c r="U337" i="7"/>
  <c r="W337" i="7" s="1"/>
  <c r="V337" i="7"/>
  <c r="U338" i="7"/>
  <c r="W338" i="7" s="1"/>
  <c r="V338" i="7"/>
  <c r="U339" i="7"/>
  <c r="W339" i="7" s="1"/>
  <c r="V339" i="7"/>
  <c r="U340" i="7"/>
  <c r="W340" i="7" s="1"/>
  <c r="V340" i="7"/>
  <c r="U341" i="7"/>
  <c r="W341" i="7" s="1"/>
  <c r="V341" i="7"/>
  <c r="U342" i="7"/>
  <c r="W342" i="7" s="1"/>
  <c r="V342" i="7"/>
  <c r="U343" i="7"/>
  <c r="W343" i="7" s="1"/>
  <c r="V343" i="7"/>
  <c r="U344" i="7"/>
  <c r="W344" i="7" s="1"/>
  <c r="V344" i="7"/>
  <c r="U345" i="7"/>
  <c r="W345" i="7" s="1"/>
  <c r="V345" i="7"/>
  <c r="U346" i="7"/>
  <c r="W346" i="7" s="1"/>
  <c r="V346" i="7"/>
  <c r="U347" i="7"/>
  <c r="W347" i="7" s="1"/>
  <c r="V347" i="7"/>
  <c r="U348" i="7"/>
  <c r="W348" i="7" s="1"/>
  <c r="V348" i="7"/>
  <c r="U349" i="7"/>
  <c r="W349" i="7" s="1"/>
  <c r="V349" i="7"/>
  <c r="U350" i="7"/>
  <c r="W350" i="7" s="1"/>
  <c r="V350" i="7"/>
  <c r="U351" i="7"/>
  <c r="W351" i="7" s="1"/>
  <c r="V351" i="7"/>
  <c r="M76" i="7"/>
  <c r="N76" i="7"/>
  <c r="O76" i="7"/>
  <c r="P76" i="7"/>
  <c r="Q76" i="7"/>
  <c r="M77" i="7"/>
  <c r="N77" i="7"/>
  <c r="O77" i="7"/>
  <c r="P77" i="7"/>
  <c r="Q77" i="7"/>
  <c r="M78" i="7"/>
  <c r="N78" i="7"/>
  <c r="O78" i="7"/>
  <c r="P78" i="7"/>
  <c r="Q78" i="7"/>
  <c r="M79" i="7"/>
  <c r="N79" i="7"/>
  <c r="O79" i="7"/>
  <c r="P79" i="7"/>
  <c r="Q79" i="7"/>
  <c r="M80" i="7"/>
  <c r="N80" i="7"/>
  <c r="O80" i="7"/>
  <c r="P80" i="7"/>
  <c r="Q80" i="7"/>
  <c r="M81" i="7"/>
  <c r="N81" i="7"/>
  <c r="O81" i="7"/>
  <c r="P81" i="7"/>
  <c r="Q81" i="7"/>
  <c r="M82" i="7"/>
  <c r="N82" i="7"/>
  <c r="O82" i="7"/>
  <c r="P82" i="7"/>
  <c r="Q82" i="7"/>
  <c r="M83" i="7"/>
  <c r="N83" i="7"/>
  <c r="O83" i="7"/>
  <c r="P83" i="7"/>
  <c r="Q83" i="7"/>
  <c r="M84" i="7"/>
  <c r="N84" i="7"/>
  <c r="O84" i="7"/>
  <c r="P84" i="7"/>
  <c r="Q84" i="7"/>
  <c r="M85" i="7"/>
  <c r="N85" i="7"/>
  <c r="O85" i="7"/>
  <c r="P85" i="7"/>
  <c r="Q85" i="7"/>
  <c r="M86" i="7"/>
  <c r="N86" i="7"/>
  <c r="O86" i="7"/>
  <c r="P86" i="7"/>
  <c r="Q86" i="7"/>
  <c r="M87" i="7"/>
  <c r="N87" i="7"/>
  <c r="O87" i="7"/>
  <c r="P87" i="7"/>
  <c r="Q87" i="7"/>
  <c r="M88" i="7"/>
  <c r="N88" i="7"/>
  <c r="O88" i="7"/>
  <c r="P88" i="7"/>
  <c r="Q88" i="7"/>
  <c r="M89" i="7"/>
  <c r="N89" i="7"/>
  <c r="O89" i="7"/>
  <c r="P89" i="7"/>
  <c r="Q89" i="7"/>
  <c r="M90" i="7"/>
  <c r="N90" i="7"/>
  <c r="O90" i="7"/>
  <c r="P90" i="7"/>
  <c r="Q90" i="7"/>
  <c r="M91" i="7"/>
  <c r="N91" i="7"/>
  <c r="O91" i="7"/>
  <c r="P91" i="7"/>
  <c r="Q91" i="7"/>
  <c r="M92" i="7"/>
  <c r="N92" i="7"/>
  <c r="O92" i="7"/>
  <c r="P92" i="7"/>
  <c r="Q92" i="7"/>
  <c r="M93" i="7"/>
  <c r="N93" i="7"/>
  <c r="O93" i="7"/>
  <c r="P93" i="7"/>
  <c r="Q93" i="7"/>
  <c r="M94" i="7"/>
  <c r="N94" i="7"/>
  <c r="O94" i="7"/>
  <c r="P94" i="7"/>
  <c r="Q94" i="7"/>
  <c r="M95" i="7"/>
  <c r="N95" i="7"/>
  <c r="O95" i="7"/>
  <c r="P95" i="7"/>
  <c r="Q95" i="7"/>
  <c r="M96" i="7"/>
  <c r="N96" i="7"/>
  <c r="O96" i="7"/>
  <c r="P96" i="7"/>
  <c r="Q96" i="7"/>
  <c r="M97" i="7"/>
  <c r="N97" i="7"/>
  <c r="O97" i="7"/>
  <c r="P97" i="7"/>
  <c r="Q97" i="7"/>
  <c r="M98" i="7"/>
  <c r="N98" i="7"/>
  <c r="O98" i="7"/>
  <c r="P98" i="7"/>
  <c r="Q98" i="7"/>
  <c r="M99" i="7"/>
  <c r="N99" i="7"/>
  <c r="O99" i="7"/>
  <c r="P99" i="7"/>
  <c r="Q99" i="7"/>
  <c r="M100" i="7"/>
  <c r="N100" i="7"/>
  <c r="O100" i="7"/>
  <c r="P100" i="7"/>
  <c r="Q100" i="7"/>
  <c r="M101" i="7"/>
  <c r="N101" i="7"/>
  <c r="O101" i="7"/>
  <c r="P101" i="7"/>
  <c r="Q101" i="7"/>
  <c r="M102" i="7"/>
  <c r="N102" i="7"/>
  <c r="O102" i="7"/>
  <c r="P102" i="7"/>
  <c r="Q102" i="7"/>
  <c r="M103" i="7"/>
  <c r="N103" i="7"/>
  <c r="O103" i="7"/>
  <c r="P103" i="7"/>
  <c r="Q103" i="7"/>
  <c r="M104" i="7"/>
  <c r="N104" i="7"/>
  <c r="O104" i="7"/>
  <c r="P104" i="7"/>
  <c r="Q104" i="7"/>
  <c r="M105" i="7"/>
  <c r="N105" i="7"/>
  <c r="O105" i="7"/>
  <c r="P105" i="7"/>
  <c r="Q105" i="7"/>
  <c r="M106" i="7"/>
  <c r="N106" i="7"/>
  <c r="O106" i="7"/>
  <c r="P106" i="7"/>
  <c r="Q106" i="7"/>
  <c r="M107" i="7"/>
  <c r="N107" i="7"/>
  <c r="O107" i="7"/>
  <c r="P107" i="7"/>
  <c r="Q107" i="7"/>
  <c r="M108" i="7"/>
  <c r="N108" i="7"/>
  <c r="O108" i="7"/>
  <c r="P108" i="7"/>
  <c r="Q108" i="7"/>
  <c r="M109" i="7"/>
  <c r="N109" i="7"/>
  <c r="O109" i="7"/>
  <c r="P109" i="7"/>
  <c r="Q109" i="7"/>
  <c r="M110" i="7"/>
  <c r="N110" i="7"/>
  <c r="O110" i="7"/>
  <c r="P110" i="7"/>
  <c r="Q110" i="7"/>
  <c r="M111" i="7"/>
  <c r="N111" i="7"/>
  <c r="O111" i="7"/>
  <c r="P111" i="7"/>
  <c r="Q111" i="7"/>
  <c r="M112" i="7"/>
  <c r="N112" i="7"/>
  <c r="O112" i="7"/>
  <c r="P112" i="7"/>
  <c r="Q112" i="7"/>
  <c r="M113" i="7"/>
  <c r="N113" i="7"/>
  <c r="O113" i="7"/>
  <c r="P113" i="7"/>
  <c r="Q113" i="7"/>
  <c r="M114" i="7"/>
  <c r="N114" i="7"/>
  <c r="O114" i="7"/>
  <c r="P114" i="7"/>
  <c r="Q114" i="7"/>
  <c r="M115" i="7"/>
  <c r="N115" i="7"/>
  <c r="O115" i="7"/>
  <c r="P115" i="7"/>
  <c r="Q115" i="7"/>
  <c r="M116" i="7"/>
  <c r="N116" i="7"/>
  <c r="O116" i="7"/>
  <c r="P116" i="7"/>
  <c r="Q116" i="7"/>
  <c r="M117" i="7"/>
  <c r="N117" i="7"/>
  <c r="O117" i="7"/>
  <c r="P117" i="7"/>
  <c r="Q117" i="7"/>
  <c r="M118" i="7"/>
  <c r="N118" i="7"/>
  <c r="O118" i="7"/>
  <c r="P118" i="7"/>
  <c r="Q118" i="7"/>
  <c r="M119" i="7"/>
  <c r="N119" i="7"/>
  <c r="O119" i="7"/>
  <c r="P119" i="7"/>
  <c r="Q119" i="7"/>
  <c r="M120" i="7"/>
  <c r="N120" i="7"/>
  <c r="O120" i="7"/>
  <c r="P120" i="7"/>
  <c r="Q120" i="7"/>
  <c r="M121" i="7"/>
  <c r="N121" i="7"/>
  <c r="O121" i="7"/>
  <c r="P121" i="7"/>
  <c r="Q121" i="7"/>
  <c r="M122" i="7"/>
  <c r="N122" i="7"/>
  <c r="O122" i="7"/>
  <c r="P122" i="7"/>
  <c r="Q122" i="7"/>
  <c r="M123" i="7"/>
  <c r="N123" i="7"/>
  <c r="O123" i="7"/>
  <c r="P123" i="7"/>
  <c r="Q123" i="7"/>
  <c r="M124" i="7"/>
  <c r="N124" i="7"/>
  <c r="O124" i="7"/>
  <c r="P124" i="7"/>
  <c r="Q124" i="7"/>
  <c r="M125" i="7"/>
  <c r="N125" i="7"/>
  <c r="O125" i="7"/>
  <c r="P125" i="7"/>
  <c r="Q125" i="7"/>
  <c r="M126" i="7"/>
  <c r="N126" i="7"/>
  <c r="O126" i="7"/>
  <c r="P126" i="7"/>
  <c r="Q126" i="7"/>
  <c r="M127" i="7"/>
  <c r="N127" i="7"/>
  <c r="O127" i="7"/>
  <c r="P127" i="7"/>
  <c r="Q127" i="7"/>
  <c r="M128" i="7"/>
  <c r="N128" i="7"/>
  <c r="O128" i="7"/>
  <c r="P128" i="7"/>
  <c r="Q128" i="7"/>
  <c r="M129" i="7"/>
  <c r="N129" i="7"/>
  <c r="O129" i="7"/>
  <c r="P129" i="7"/>
  <c r="Q129" i="7"/>
  <c r="M130" i="7"/>
  <c r="N130" i="7"/>
  <c r="O130" i="7"/>
  <c r="P130" i="7"/>
  <c r="Q130" i="7"/>
  <c r="M131" i="7"/>
  <c r="N131" i="7"/>
  <c r="O131" i="7"/>
  <c r="P131" i="7"/>
  <c r="Q131" i="7"/>
  <c r="M132" i="7"/>
  <c r="N132" i="7"/>
  <c r="O132" i="7"/>
  <c r="P132" i="7"/>
  <c r="Q132" i="7"/>
  <c r="M133" i="7"/>
  <c r="N133" i="7"/>
  <c r="O133" i="7"/>
  <c r="P133" i="7"/>
  <c r="Q133" i="7"/>
  <c r="M134" i="7"/>
  <c r="N134" i="7"/>
  <c r="O134" i="7"/>
  <c r="P134" i="7"/>
  <c r="Q134" i="7"/>
  <c r="M135" i="7"/>
  <c r="N135" i="7"/>
  <c r="O135" i="7"/>
  <c r="P135" i="7"/>
  <c r="Q135" i="7"/>
  <c r="M136" i="7"/>
  <c r="N136" i="7"/>
  <c r="O136" i="7"/>
  <c r="P136" i="7"/>
  <c r="Q136" i="7"/>
  <c r="M137" i="7"/>
  <c r="N137" i="7"/>
  <c r="O137" i="7"/>
  <c r="P137" i="7"/>
  <c r="Q137" i="7"/>
  <c r="M138" i="7"/>
  <c r="N138" i="7"/>
  <c r="O138" i="7"/>
  <c r="P138" i="7"/>
  <c r="Q138" i="7"/>
  <c r="M139" i="7"/>
  <c r="N139" i="7"/>
  <c r="O139" i="7"/>
  <c r="P139" i="7"/>
  <c r="Q139" i="7"/>
  <c r="M140" i="7"/>
  <c r="N140" i="7"/>
  <c r="O140" i="7"/>
  <c r="P140" i="7"/>
  <c r="Q140" i="7"/>
  <c r="M141" i="7"/>
  <c r="N141" i="7"/>
  <c r="O141" i="7"/>
  <c r="P141" i="7"/>
  <c r="Q141" i="7"/>
  <c r="M142" i="7"/>
  <c r="N142" i="7"/>
  <c r="O142" i="7"/>
  <c r="P142" i="7"/>
  <c r="Q142" i="7"/>
  <c r="M143" i="7"/>
  <c r="N143" i="7"/>
  <c r="O143" i="7"/>
  <c r="P143" i="7"/>
  <c r="Q143" i="7"/>
  <c r="M144" i="7"/>
  <c r="N144" i="7"/>
  <c r="O144" i="7"/>
  <c r="P144" i="7"/>
  <c r="Q144" i="7"/>
  <c r="M145" i="7"/>
  <c r="N145" i="7"/>
  <c r="O145" i="7"/>
  <c r="P145" i="7"/>
  <c r="Q145" i="7"/>
  <c r="M146" i="7"/>
  <c r="N146" i="7"/>
  <c r="O146" i="7"/>
  <c r="P146" i="7"/>
  <c r="Q146" i="7"/>
  <c r="M147" i="7"/>
  <c r="N147" i="7"/>
  <c r="O147" i="7"/>
  <c r="P147" i="7"/>
  <c r="Q147" i="7"/>
  <c r="M148" i="7"/>
  <c r="N148" i="7"/>
  <c r="O148" i="7"/>
  <c r="P148" i="7"/>
  <c r="Q148" i="7"/>
  <c r="M149" i="7"/>
  <c r="N149" i="7"/>
  <c r="O149" i="7"/>
  <c r="P149" i="7"/>
  <c r="Q149" i="7"/>
  <c r="M150" i="7"/>
  <c r="N150" i="7"/>
  <c r="O150" i="7"/>
  <c r="P150" i="7"/>
  <c r="Q150" i="7"/>
  <c r="M151" i="7"/>
  <c r="N151" i="7"/>
  <c r="O151" i="7"/>
  <c r="P151" i="7"/>
  <c r="Q151" i="7"/>
  <c r="M152" i="7"/>
  <c r="N152" i="7"/>
  <c r="O152" i="7"/>
  <c r="P152" i="7"/>
  <c r="Q152" i="7"/>
  <c r="M153" i="7"/>
  <c r="N153" i="7"/>
  <c r="O153" i="7"/>
  <c r="P153" i="7"/>
  <c r="Q153" i="7"/>
  <c r="M154" i="7"/>
  <c r="N154" i="7"/>
  <c r="O154" i="7"/>
  <c r="P154" i="7"/>
  <c r="Q154" i="7"/>
  <c r="M155" i="7"/>
  <c r="N155" i="7"/>
  <c r="O155" i="7"/>
  <c r="P155" i="7"/>
  <c r="Q155" i="7"/>
  <c r="M156" i="7"/>
  <c r="N156" i="7"/>
  <c r="O156" i="7"/>
  <c r="P156" i="7"/>
  <c r="Q156" i="7"/>
  <c r="M157" i="7"/>
  <c r="N157" i="7"/>
  <c r="O157" i="7"/>
  <c r="P157" i="7"/>
  <c r="Q157" i="7"/>
  <c r="M158" i="7"/>
  <c r="N158" i="7"/>
  <c r="O158" i="7"/>
  <c r="P158" i="7"/>
  <c r="Q158" i="7"/>
  <c r="M159" i="7"/>
  <c r="N159" i="7"/>
  <c r="O159" i="7"/>
  <c r="P159" i="7"/>
  <c r="Q159" i="7"/>
  <c r="M160" i="7"/>
  <c r="N160" i="7"/>
  <c r="O160" i="7"/>
  <c r="P160" i="7"/>
  <c r="Q160" i="7"/>
  <c r="M161" i="7"/>
  <c r="N161" i="7"/>
  <c r="O161" i="7"/>
  <c r="P161" i="7"/>
  <c r="Q161" i="7"/>
  <c r="M162" i="7"/>
  <c r="N162" i="7"/>
  <c r="O162" i="7"/>
  <c r="P162" i="7"/>
  <c r="Q162" i="7"/>
  <c r="M163" i="7"/>
  <c r="N163" i="7"/>
  <c r="O163" i="7"/>
  <c r="P163" i="7"/>
  <c r="Q163" i="7"/>
  <c r="M164" i="7"/>
  <c r="N164" i="7"/>
  <c r="O164" i="7"/>
  <c r="P164" i="7"/>
  <c r="Q164" i="7"/>
  <c r="M165" i="7"/>
  <c r="N165" i="7"/>
  <c r="O165" i="7"/>
  <c r="P165" i="7"/>
  <c r="Q165" i="7"/>
  <c r="M166" i="7"/>
  <c r="N166" i="7"/>
  <c r="O166" i="7"/>
  <c r="P166" i="7"/>
  <c r="Q166" i="7"/>
  <c r="M167" i="7"/>
  <c r="N167" i="7"/>
  <c r="O167" i="7"/>
  <c r="P167" i="7"/>
  <c r="Q167" i="7"/>
  <c r="M168" i="7"/>
  <c r="N168" i="7"/>
  <c r="O168" i="7"/>
  <c r="P168" i="7"/>
  <c r="Q168" i="7"/>
  <c r="M169" i="7"/>
  <c r="N169" i="7"/>
  <c r="O169" i="7"/>
  <c r="P169" i="7"/>
  <c r="Q169" i="7"/>
  <c r="M170" i="7"/>
  <c r="N170" i="7"/>
  <c r="O170" i="7"/>
  <c r="P170" i="7"/>
  <c r="Q170" i="7"/>
  <c r="M171" i="7"/>
  <c r="N171" i="7"/>
  <c r="O171" i="7"/>
  <c r="P171" i="7"/>
  <c r="Q171" i="7"/>
  <c r="M172" i="7"/>
  <c r="N172" i="7"/>
  <c r="O172" i="7"/>
  <c r="P172" i="7"/>
  <c r="Q172" i="7"/>
  <c r="M173" i="7"/>
  <c r="N173" i="7"/>
  <c r="O173" i="7"/>
  <c r="P173" i="7"/>
  <c r="Q173" i="7"/>
  <c r="M174" i="7"/>
  <c r="N174" i="7"/>
  <c r="O174" i="7"/>
  <c r="P174" i="7"/>
  <c r="Q174" i="7"/>
  <c r="M175" i="7"/>
  <c r="N175" i="7"/>
  <c r="O175" i="7"/>
  <c r="P175" i="7"/>
  <c r="Q175" i="7"/>
  <c r="M176" i="7"/>
  <c r="N176" i="7"/>
  <c r="O176" i="7"/>
  <c r="P176" i="7"/>
  <c r="Q176" i="7"/>
  <c r="M177" i="7"/>
  <c r="N177" i="7"/>
  <c r="O177" i="7"/>
  <c r="P177" i="7"/>
  <c r="Q177" i="7"/>
  <c r="M178" i="7"/>
  <c r="N178" i="7"/>
  <c r="O178" i="7"/>
  <c r="P178" i="7"/>
  <c r="Q178" i="7"/>
  <c r="M179" i="7"/>
  <c r="N179" i="7"/>
  <c r="O179" i="7"/>
  <c r="P179" i="7"/>
  <c r="Q179" i="7"/>
  <c r="M180" i="7"/>
  <c r="N180" i="7"/>
  <c r="O180" i="7"/>
  <c r="P180" i="7"/>
  <c r="Q180" i="7"/>
  <c r="M181" i="7"/>
  <c r="N181" i="7"/>
  <c r="O181" i="7"/>
  <c r="P181" i="7"/>
  <c r="Q181" i="7"/>
  <c r="M182" i="7"/>
  <c r="N182" i="7"/>
  <c r="O182" i="7"/>
  <c r="P182" i="7"/>
  <c r="Q182" i="7"/>
  <c r="M183" i="7"/>
  <c r="N183" i="7"/>
  <c r="O183" i="7"/>
  <c r="P183" i="7"/>
  <c r="Q183" i="7"/>
  <c r="M184" i="7"/>
  <c r="N184" i="7"/>
  <c r="O184" i="7"/>
  <c r="P184" i="7"/>
  <c r="Q184" i="7"/>
  <c r="M185" i="7"/>
  <c r="N185" i="7"/>
  <c r="O185" i="7"/>
  <c r="P185" i="7"/>
  <c r="Q185" i="7"/>
  <c r="M186" i="7"/>
  <c r="N186" i="7"/>
  <c r="O186" i="7"/>
  <c r="P186" i="7"/>
  <c r="Q186" i="7"/>
  <c r="M187" i="7"/>
  <c r="N187" i="7"/>
  <c r="O187" i="7"/>
  <c r="P187" i="7"/>
  <c r="Q187" i="7"/>
  <c r="M188" i="7"/>
  <c r="N188" i="7"/>
  <c r="O188" i="7"/>
  <c r="P188" i="7"/>
  <c r="Q188" i="7"/>
  <c r="M189" i="7"/>
  <c r="N189" i="7"/>
  <c r="O189" i="7"/>
  <c r="P189" i="7"/>
  <c r="Q189" i="7"/>
  <c r="M190" i="7"/>
  <c r="N190" i="7"/>
  <c r="O190" i="7"/>
  <c r="P190" i="7"/>
  <c r="Q190" i="7"/>
  <c r="M191" i="7"/>
  <c r="N191" i="7"/>
  <c r="O191" i="7"/>
  <c r="P191" i="7"/>
  <c r="Q191" i="7"/>
  <c r="M192" i="7"/>
  <c r="N192" i="7"/>
  <c r="O192" i="7"/>
  <c r="P192" i="7"/>
  <c r="Q192" i="7"/>
  <c r="M193" i="7"/>
  <c r="N193" i="7"/>
  <c r="O193" i="7"/>
  <c r="P193" i="7"/>
  <c r="Q193" i="7"/>
  <c r="M194" i="7"/>
  <c r="N194" i="7"/>
  <c r="O194" i="7"/>
  <c r="P194" i="7"/>
  <c r="Q194" i="7"/>
  <c r="M195" i="7"/>
  <c r="N195" i="7"/>
  <c r="O195" i="7"/>
  <c r="P195" i="7"/>
  <c r="Q195" i="7"/>
  <c r="M196" i="7"/>
  <c r="N196" i="7"/>
  <c r="O196" i="7"/>
  <c r="P196" i="7"/>
  <c r="Q196" i="7"/>
  <c r="M197" i="7"/>
  <c r="N197" i="7"/>
  <c r="O197" i="7"/>
  <c r="P197" i="7"/>
  <c r="Q197" i="7"/>
  <c r="M198" i="7"/>
  <c r="N198" i="7"/>
  <c r="O198" i="7"/>
  <c r="P198" i="7"/>
  <c r="Q198" i="7"/>
  <c r="M199" i="7"/>
  <c r="N199" i="7"/>
  <c r="O199" i="7"/>
  <c r="P199" i="7"/>
  <c r="Q199" i="7"/>
  <c r="M200" i="7"/>
  <c r="N200" i="7"/>
  <c r="O200" i="7"/>
  <c r="P200" i="7"/>
  <c r="Q200" i="7"/>
  <c r="M201" i="7"/>
  <c r="N201" i="7"/>
  <c r="O201" i="7"/>
  <c r="P201" i="7"/>
  <c r="Q201" i="7"/>
  <c r="M202" i="7"/>
  <c r="N202" i="7"/>
  <c r="O202" i="7"/>
  <c r="P202" i="7"/>
  <c r="Q202" i="7"/>
  <c r="M203" i="7"/>
  <c r="N203" i="7"/>
  <c r="O203" i="7"/>
  <c r="P203" i="7"/>
  <c r="Q203" i="7"/>
  <c r="M204" i="7"/>
  <c r="N204" i="7"/>
  <c r="O204" i="7"/>
  <c r="P204" i="7"/>
  <c r="Q204" i="7"/>
  <c r="M205" i="7"/>
  <c r="N205" i="7"/>
  <c r="O205" i="7"/>
  <c r="P205" i="7"/>
  <c r="Q205" i="7"/>
  <c r="M206" i="7"/>
  <c r="N206" i="7"/>
  <c r="O206" i="7"/>
  <c r="P206" i="7"/>
  <c r="Q206" i="7"/>
  <c r="M207" i="7"/>
  <c r="N207" i="7"/>
  <c r="O207" i="7"/>
  <c r="P207" i="7"/>
  <c r="Q207" i="7"/>
  <c r="M208" i="7"/>
  <c r="N208" i="7"/>
  <c r="O208" i="7"/>
  <c r="P208" i="7"/>
  <c r="Q208" i="7"/>
  <c r="M209" i="7"/>
  <c r="N209" i="7"/>
  <c r="O209" i="7"/>
  <c r="P209" i="7"/>
  <c r="Q209" i="7"/>
  <c r="M210" i="7"/>
  <c r="N210" i="7"/>
  <c r="O210" i="7"/>
  <c r="P210" i="7"/>
  <c r="Q210" i="7"/>
  <c r="M211" i="7"/>
  <c r="N211" i="7"/>
  <c r="O211" i="7"/>
  <c r="P211" i="7"/>
  <c r="Q211" i="7"/>
  <c r="M212" i="7"/>
  <c r="N212" i="7"/>
  <c r="O212" i="7"/>
  <c r="P212" i="7"/>
  <c r="Q212" i="7"/>
  <c r="M213" i="7"/>
  <c r="N213" i="7"/>
  <c r="O213" i="7"/>
  <c r="P213" i="7"/>
  <c r="Q213" i="7"/>
  <c r="M214" i="7"/>
  <c r="N214" i="7"/>
  <c r="O214" i="7"/>
  <c r="P214" i="7"/>
  <c r="Q214" i="7"/>
  <c r="M215" i="7"/>
  <c r="N215" i="7"/>
  <c r="O215" i="7"/>
  <c r="P215" i="7"/>
  <c r="Q215" i="7"/>
  <c r="M216" i="7"/>
  <c r="N216" i="7"/>
  <c r="O216" i="7"/>
  <c r="P216" i="7"/>
  <c r="Q216" i="7"/>
  <c r="M217" i="7"/>
  <c r="N217" i="7"/>
  <c r="O217" i="7"/>
  <c r="P217" i="7"/>
  <c r="Q217" i="7"/>
  <c r="M218" i="7"/>
  <c r="N218" i="7"/>
  <c r="O218" i="7"/>
  <c r="P218" i="7"/>
  <c r="Q218" i="7"/>
  <c r="M219" i="7"/>
  <c r="N219" i="7"/>
  <c r="O219" i="7"/>
  <c r="P219" i="7"/>
  <c r="Q219" i="7"/>
  <c r="M220" i="7"/>
  <c r="N220" i="7"/>
  <c r="O220" i="7"/>
  <c r="P220" i="7"/>
  <c r="Q220" i="7"/>
  <c r="M221" i="7"/>
  <c r="N221" i="7"/>
  <c r="O221" i="7"/>
  <c r="P221" i="7"/>
  <c r="Q221" i="7"/>
  <c r="M222" i="7"/>
  <c r="N222" i="7"/>
  <c r="O222" i="7"/>
  <c r="P222" i="7"/>
  <c r="Q222" i="7"/>
  <c r="M223" i="7"/>
  <c r="N223" i="7"/>
  <c r="O223" i="7"/>
  <c r="P223" i="7"/>
  <c r="Q223" i="7"/>
  <c r="M224" i="7"/>
  <c r="N224" i="7"/>
  <c r="O224" i="7"/>
  <c r="P224" i="7"/>
  <c r="Q224" i="7"/>
  <c r="M225" i="7"/>
  <c r="N225" i="7"/>
  <c r="O225" i="7"/>
  <c r="P225" i="7"/>
  <c r="Q225" i="7"/>
  <c r="M226" i="7"/>
  <c r="N226" i="7"/>
  <c r="O226" i="7"/>
  <c r="P226" i="7"/>
  <c r="Q226" i="7"/>
  <c r="M227" i="7"/>
  <c r="N227" i="7"/>
  <c r="O227" i="7"/>
  <c r="P227" i="7"/>
  <c r="Q227" i="7"/>
  <c r="M228" i="7"/>
  <c r="N228" i="7"/>
  <c r="O228" i="7"/>
  <c r="P228" i="7"/>
  <c r="Q228" i="7"/>
  <c r="M229" i="7"/>
  <c r="N229" i="7"/>
  <c r="O229" i="7"/>
  <c r="P229" i="7"/>
  <c r="Q229" i="7"/>
  <c r="M230" i="7"/>
  <c r="N230" i="7"/>
  <c r="O230" i="7"/>
  <c r="P230" i="7"/>
  <c r="Q230" i="7"/>
  <c r="M231" i="7"/>
  <c r="N231" i="7"/>
  <c r="O231" i="7"/>
  <c r="P231" i="7"/>
  <c r="Q231" i="7"/>
  <c r="M232" i="7"/>
  <c r="N232" i="7"/>
  <c r="O232" i="7"/>
  <c r="P232" i="7"/>
  <c r="Q232" i="7"/>
  <c r="M233" i="7"/>
  <c r="N233" i="7"/>
  <c r="O233" i="7"/>
  <c r="P233" i="7"/>
  <c r="Q233" i="7"/>
  <c r="M234" i="7"/>
  <c r="N234" i="7"/>
  <c r="O234" i="7"/>
  <c r="P234" i="7"/>
  <c r="Q234" i="7"/>
  <c r="M235" i="7"/>
  <c r="N235" i="7"/>
  <c r="O235" i="7"/>
  <c r="P235" i="7"/>
  <c r="Q235" i="7"/>
  <c r="M236" i="7"/>
  <c r="N236" i="7"/>
  <c r="O236" i="7"/>
  <c r="P236" i="7"/>
  <c r="Q236" i="7"/>
  <c r="M237" i="7"/>
  <c r="N237" i="7"/>
  <c r="O237" i="7"/>
  <c r="P237" i="7"/>
  <c r="Q237" i="7"/>
  <c r="M238" i="7"/>
  <c r="N238" i="7"/>
  <c r="O238" i="7"/>
  <c r="P238" i="7"/>
  <c r="Q238" i="7"/>
  <c r="M239" i="7"/>
  <c r="N239" i="7"/>
  <c r="O239" i="7"/>
  <c r="P239" i="7"/>
  <c r="Q239" i="7"/>
  <c r="M240" i="7"/>
  <c r="N240" i="7"/>
  <c r="O240" i="7"/>
  <c r="P240" i="7"/>
  <c r="Q240" i="7"/>
  <c r="M241" i="7"/>
  <c r="N241" i="7"/>
  <c r="O241" i="7"/>
  <c r="P241" i="7"/>
  <c r="Q241" i="7"/>
  <c r="M242" i="7"/>
  <c r="N242" i="7"/>
  <c r="O242" i="7"/>
  <c r="P242" i="7"/>
  <c r="Q242" i="7"/>
  <c r="M243" i="7"/>
  <c r="N243" i="7"/>
  <c r="O243" i="7"/>
  <c r="P243" i="7"/>
  <c r="Q243" i="7"/>
  <c r="M244" i="7"/>
  <c r="N244" i="7"/>
  <c r="O244" i="7"/>
  <c r="P244" i="7"/>
  <c r="Q244" i="7"/>
  <c r="M245" i="7"/>
  <c r="N245" i="7"/>
  <c r="O245" i="7"/>
  <c r="P245" i="7"/>
  <c r="Q245" i="7"/>
  <c r="M246" i="7"/>
  <c r="N246" i="7"/>
  <c r="O246" i="7"/>
  <c r="P246" i="7"/>
  <c r="Q246" i="7"/>
  <c r="M247" i="7"/>
  <c r="N247" i="7"/>
  <c r="O247" i="7"/>
  <c r="P247" i="7"/>
  <c r="Q247" i="7"/>
  <c r="M248" i="7"/>
  <c r="N248" i="7"/>
  <c r="O248" i="7"/>
  <c r="P248" i="7"/>
  <c r="Q248" i="7"/>
  <c r="M249" i="7"/>
  <c r="N249" i="7"/>
  <c r="O249" i="7"/>
  <c r="P249" i="7"/>
  <c r="Q249" i="7"/>
  <c r="M250" i="7"/>
  <c r="N250" i="7"/>
  <c r="O250" i="7"/>
  <c r="P250" i="7"/>
  <c r="Q250" i="7"/>
  <c r="M251" i="7"/>
  <c r="N251" i="7"/>
  <c r="O251" i="7"/>
  <c r="P251" i="7"/>
  <c r="Q251" i="7"/>
  <c r="M252" i="7"/>
  <c r="N252" i="7"/>
  <c r="O252" i="7"/>
  <c r="P252" i="7"/>
  <c r="Q252" i="7"/>
  <c r="M253" i="7"/>
  <c r="N253" i="7"/>
  <c r="O253" i="7"/>
  <c r="P253" i="7"/>
  <c r="Q253" i="7"/>
  <c r="M254" i="7"/>
  <c r="N254" i="7"/>
  <c r="O254" i="7"/>
  <c r="P254" i="7"/>
  <c r="Q254" i="7"/>
  <c r="M255" i="7"/>
  <c r="N255" i="7"/>
  <c r="O255" i="7"/>
  <c r="P255" i="7"/>
  <c r="Q255" i="7"/>
  <c r="M256" i="7"/>
  <c r="N256" i="7"/>
  <c r="O256" i="7"/>
  <c r="P256" i="7"/>
  <c r="Q256" i="7"/>
  <c r="M257" i="7"/>
  <c r="N257" i="7"/>
  <c r="O257" i="7"/>
  <c r="P257" i="7"/>
  <c r="Q257" i="7"/>
  <c r="M258" i="7"/>
  <c r="N258" i="7"/>
  <c r="O258" i="7"/>
  <c r="P258" i="7"/>
  <c r="Q258" i="7"/>
  <c r="M259" i="7"/>
  <c r="N259" i="7"/>
  <c r="O259" i="7"/>
  <c r="P259" i="7"/>
  <c r="Q259" i="7"/>
  <c r="M260" i="7"/>
  <c r="N260" i="7"/>
  <c r="O260" i="7"/>
  <c r="P260" i="7"/>
  <c r="Q260" i="7"/>
  <c r="M261" i="7"/>
  <c r="N261" i="7"/>
  <c r="O261" i="7"/>
  <c r="P261" i="7"/>
  <c r="Q261" i="7"/>
  <c r="M262" i="7"/>
  <c r="N262" i="7"/>
  <c r="O262" i="7"/>
  <c r="P262" i="7"/>
  <c r="Q262" i="7"/>
  <c r="M263" i="7"/>
  <c r="N263" i="7"/>
  <c r="O263" i="7"/>
  <c r="P263" i="7"/>
  <c r="Q263" i="7"/>
  <c r="M264" i="7"/>
  <c r="N264" i="7"/>
  <c r="O264" i="7"/>
  <c r="P264" i="7"/>
  <c r="Q264" i="7"/>
  <c r="M265" i="7"/>
  <c r="N265" i="7"/>
  <c r="O265" i="7"/>
  <c r="P265" i="7"/>
  <c r="Q265" i="7"/>
  <c r="M266" i="7"/>
  <c r="N266" i="7"/>
  <c r="O266" i="7"/>
  <c r="P266" i="7"/>
  <c r="Q266" i="7"/>
  <c r="M267" i="7"/>
  <c r="N267" i="7"/>
  <c r="O267" i="7"/>
  <c r="P267" i="7"/>
  <c r="Q267" i="7"/>
  <c r="M268" i="7"/>
  <c r="N268" i="7"/>
  <c r="O268" i="7"/>
  <c r="P268" i="7"/>
  <c r="Q268" i="7"/>
  <c r="M269" i="7"/>
  <c r="N269" i="7"/>
  <c r="O269" i="7"/>
  <c r="P269" i="7"/>
  <c r="Q269" i="7"/>
  <c r="M270" i="7"/>
  <c r="N270" i="7"/>
  <c r="O270" i="7"/>
  <c r="P270" i="7"/>
  <c r="Q270" i="7"/>
  <c r="M271" i="7"/>
  <c r="N271" i="7"/>
  <c r="O271" i="7"/>
  <c r="P271" i="7"/>
  <c r="Q271" i="7"/>
  <c r="M272" i="7"/>
  <c r="N272" i="7"/>
  <c r="O272" i="7"/>
  <c r="P272" i="7"/>
  <c r="Q272" i="7"/>
  <c r="M273" i="7"/>
  <c r="N273" i="7"/>
  <c r="O273" i="7"/>
  <c r="P273" i="7"/>
  <c r="Q273" i="7"/>
  <c r="M274" i="7"/>
  <c r="N274" i="7"/>
  <c r="O274" i="7"/>
  <c r="P274" i="7"/>
  <c r="Q274" i="7"/>
  <c r="M275" i="7"/>
  <c r="N275" i="7"/>
  <c r="O275" i="7"/>
  <c r="P275" i="7"/>
  <c r="Q275" i="7"/>
  <c r="M276" i="7"/>
  <c r="N276" i="7"/>
  <c r="O276" i="7"/>
  <c r="P276" i="7"/>
  <c r="Q276" i="7"/>
  <c r="M277" i="7"/>
  <c r="N277" i="7"/>
  <c r="O277" i="7"/>
  <c r="P277" i="7"/>
  <c r="Q277" i="7"/>
  <c r="M278" i="7"/>
  <c r="N278" i="7"/>
  <c r="O278" i="7"/>
  <c r="P278" i="7"/>
  <c r="Q278" i="7"/>
  <c r="M279" i="7"/>
  <c r="N279" i="7"/>
  <c r="O279" i="7"/>
  <c r="P279" i="7"/>
  <c r="Q279" i="7"/>
  <c r="M280" i="7"/>
  <c r="N280" i="7"/>
  <c r="O280" i="7"/>
  <c r="P280" i="7"/>
  <c r="Q280" i="7"/>
  <c r="M281" i="7"/>
  <c r="N281" i="7"/>
  <c r="O281" i="7"/>
  <c r="P281" i="7"/>
  <c r="Q281" i="7"/>
  <c r="M282" i="7"/>
  <c r="N282" i="7"/>
  <c r="O282" i="7"/>
  <c r="P282" i="7"/>
  <c r="Q282" i="7"/>
  <c r="M283" i="7"/>
  <c r="N283" i="7"/>
  <c r="O283" i="7"/>
  <c r="P283" i="7"/>
  <c r="Q283" i="7"/>
  <c r="M284" i="7"/>
  <c r="N284" i="7"/>
  <c r="O284" i="7"/>
  <c r="P284" i="7"/>
  <c r="Q284" i="7"/>
  <c r="M285" i="7"/>
  <c r="N285" i="7"/>
  <c r="O285" i="7"/>
  <c r="P285" i="7"/>
  <c r="Q285" i="7"/>
  <c r="M286" i="7"/>
  <c r="N286" i="7"/>
  <c r="O286" i="7"/>
  <c r="P286" i="7"/>
  <c r="Q286" i="7"/>
  <c r="M287" i="7"/>
  <c r="N287" i="7"/>
  <c r="O287" i="7"/>
  <c r="P287" i="7"/>
  <c r="Q287" i="7"/>
  <c r="M288" i="7"/>
  <c r="N288" i="7"/>
  <c r="O288" i="7"/>
  <c r="P288" i="7"/>
  <c r="Q288" i="7"/>
  <c r="M289" i="7"/>
  <c r="N289" i="7"/>
  <c r="O289" i="7"/>
  <c r="P289" i="7"/>
  <c r="Q289" i="7"/>
  <c r="M290" i="7"/>
  <c r="N290" i="7"/>
  <c r="O290" i="7"/>
  <c r="P290" i="7"/>
  <c r="Q290" i="7"/>
  <c r="M291" i="7"/>
  <c r="N291" i="7"/>
  <c r="O291" i="7"/>
  <c r="P291" i="7"/>
  <c r="Q291" i="7"/>
  <c r="M292" i="7"/>
  <c r="N292" i="7"/>
  <c r="O292" i="7"/>
  <c r="P292" i="7"/>
  <c r="Q292" i="7"/>
  <c r="M293" i="7"/>
  <c r="N293" i="7"/>
  <c r="O293" i="7"/>
  <c r="P293" i="7"/>
  <c r="Q293" i="7"/>
  <c r="M294" i="7"/>
  <c r="N294" i="7"/>
  <c r="O294" i="7"/>
  <c r="P294" i="7"/>
  <c r="Q294" i="7"/>
  <c r="M295" i="7"/>
  <c r="N295" i="7"/>
  <c r="O295" i="7"/>
  <c r="P295" i="7"/>
  <c r="Q295" i="7"/>
  <c r="M296" i="7"/>
  <c r="N296" i="7"/>
  <c r="O296" i="7"/>
  <c r="P296" i="7"/>
  <c r="Q296" i="7"/>
  <c r="M297" i="7"/>
  <c r="N297" i="7"/>
  <c r="O297" i="7"/>
  <c r="P297" i="7"/>
  <c r="Q297" i="7"/>
  <c r="M298" i="7"/>
  <c r="N298" i="7"/>
  <c r="O298" i="7"/>
  <c r="P298" i="7"/>
  <c r="Q298" i="7"/>
  <c r="M299" i="7"/>
  <c r="N299" i="7"/>
  <c r="O299" i="7"/>
  <c r="P299" i="7"/>
  <c r="Q299" i="7"/>
  <c r="M300" i="7"/>
  <c r="N300" i="7"/>
  <c r="O300" i="7"/>
  <c r="P300" i="7"/>
  <c r="Q300" i="7"/>
  <c r="M301" i="7"/>
  <c r="N301" i="7"/>
  <c r="O301" i="7"/>
  <c r="P301" i="7"/>
  <c r="Q301" i="7"/>
  <c r="M302" i="7"/>
  <c r="N302" i="7"/>
  <c r="O302" i="7"/>
  <c r="P302" i="7"/>
  <c r="Q302" i="7"/>
  <c r="M303" i="7"/>
  <c r="N303" i="7"/>
  <c r="O303" i="7"/>
  <c r="P303" i="7"/>
  <c r="Q303" i="7"/>
  <c r="M304" i="7"/>
  <c r="N304" i="7"/>
  <c r="O304" i="7"/>
  <c r="P304" i="7"/>
  <c r="Q304" i="7"/>
  <c r="M305" i="7"/>
  <c r="N305" i="7"/>
  <c r="O305" i="7"/>
  <c r="P305" i="7"/>
  <c r="Q305" i="7"/>
  <c r="M306" i="7"/>
  <c r="N306" i="7"/>
  <c r="O306" i="7"/>
  <c r="P306" i="7"/>
  <c r="Q306" i="7"/>
  <c r="M307" i="7"/>
  <c r="N307" i="7"/>
  <c r="O307" i="7"/>
  <c r="P307" i="7"/>
  <c r="Q307" i="7"/>
  <c r="M308" i="7"/>
  <c r="N308" i="7"/>
  <c r="O308" i="7"/>
  <c r="P308" i="7"/>
  <c r="Q308" i="7"/>
  <c r="M309" i="7"/>
  <c r="N309" i="7"/>
  <c r="O309" i="7"/>
  <c r="P309" i="7"/>
  <c r="Q309" i="7"/>
  <c r="M310" i="7"/>
  <c r="N310" i="7"/>
  <c r="O310" i="7"/>
  <c r="P310" i="7"/>
  <c r="Q310" i="7"/>
  <c r="M311" i="7"/>
  <c r="N311" i="7"/>
  <c r="O311" i="7"/>
  <c r="P311" i="7"/>
  <c r="Q311" i="7"/>
  <c r="M312" i="7"/>
  <c r="N312" i="7"/>
  <c r="O312" i="7"/>
  <c r="P312" i="7"/>
  <c r="Q312" i="7"/>
  <c r="M313" i="7"/>
  <c r="N313" i="7"/>
  <c r="O313" i="7"/>
  <c r="P313" i="7"/>
  <c r="Q313" i="7"/>
  <c r="M314" i="7"/>
  <c r="N314" i="7"/>
  <c r="O314" i="7"/>
  <c r="P314" i="7"/>
  <c r="Q314" i="7"/>
  <c r="M315" i="7"/>
  <c r="N315" i="7"/>
  <c r="O315" i="7"/>
  <c r="P315" i="7"/>
  <c r="Q315" i="7"/>
  <c r="M316" i="7"/>
  <c r="N316" i="7"/>
  <c r="O316" i="7"/>
  <c r="P316" i="7"/>
  <c r="Q316" i="7"/>
  <c r="M317" i="7"/>
  <c r="N317" i="7"/>
  <c r="O317" i="7"/>
  <c r="P317" i="7"/>
  <c r="Q317" i="7"/>
  <c r="M318" i="7"/>
  <c r="N318" i="7"/>
  <c r="O318" i="7"/>
  <c r="P318" i="7"/>
  <c r="Q318" i="7"/>
  <c r="M319" i="7"/>
  <c r="N319" i="7"/>
  <c r="O319" i="7"/>
  <c r="P319" i="7"/>
  <c r="Q319" i="7"/>
  <c r="M320" i="7"/>
  <c r="N320" i="7"/>
  <c r="O320" i="7"/>
  <c r="P320" i="7"/>
  <c r="Q320" i="7"/>
  <c r="M321" i="7"/>
  <c r="N321" i="7"/>
  <c r="O321" i="7"/>
  <c r="P321" i="7"/>
  <c r="Q321" i="7"/>
  <c r="M322" i="7"/>
  <c r="N322" i="7"/>
  <c r="O322" i="7"/>
  <c r="P322" i="7"/>
  <c r="Q322" i="7"/>
  <c r="M323" i="7"/>
  <c r="N323" i="7"/>
  <c r="O323" i="7"/>
  <c r="P323" i="7"/>
  <c r="Q323" i="7"/>
  <c r="M324" i="7"/>
  <c r="N324" i="7"/>
  <c r="O324" i="7"/>
  <c r="P324" i="7"/>
  <c r="Q324" i="7"/>
  <c r="M325" i="7"/>
  <c r="N325" i="7"/>
  <c r="O325" i="7"/>
  <c r="P325" i="7"/>
  <c r="Q325" i="7"/>
  <c r="M326" i="7"/>
  <c r="N326" i="7"/>
  <c r="O326" i="7"/>
  <c r="P326" i="7"/>
  <c r="Q326" i="7"/>
  <c r="M327" i="7"/>
  <c r="N327" i="7"/>
  <c r="O327" i="7"/>
  <c r="P327" i="7"/>
  <c r="Q327" i="7"/>
  <c r="M328" i="7"/>
  <c r="N328" i="7"/>
  <c r="O328" i="7"/>
  <c r="P328" i="7"/>
  <c r="Q328" i="7"/>
  <c r="M329" i="7"/>
  <c r="N329" i="7"/>
  <c r="O329" i="7"/>
  <c r="P329" i="7"/>
  <c r="Q329" i="7"/>
  <c r="M330" i="7"/>
  <c r="N330" i="7"/>
  <c r="O330" i="7"/>
  <c r="P330" i="7"/>
  <c r="Q330" i="7"/>
  <c r="M331" i="7"/>
  <c r="N331" i="7"/>
  <c r="O331" i="7"/>
  <c r="P331" i="7"/>
  <c r="Q331" i="7"/>
  <c r="M332" i="7"/>
  <c r="N332" i="7"/>
  <c r="O332" i="7"/>
  <c r="P332" i="7"/>
  <c r="Q332" i="7"/>
  <c r="M333" i="7"/>
  <c r="N333" i="7"/>
  <c r="O333" i="7"/>
  <c r="P333" i="7"/>
  <c r="Q333" i="7"/>
  <c r="M334" i="7"/>
  <c r="N334" i="7"/>
  <c r="O334" i="7"/>
  <c r="P334" i="7"/>
  <c r="Q334" i="7"/>
  <c r="M335" i="7"/>
  <c r="N335" i="7"/>
  <c r="O335" i="7"/>
  <c r="P335" i="7"/>
  <c r="Q335" i="7"/>
  <c r="M336" i="7"/>
  <c r="N336" i="7"/>
  <c r="O336" i="7"/>
  <c r="P336" i="7"/>
  <c r="Q336" i="7"/>
  <c r="M337" i="7"/>
  <c r="N337" i="7"/>
  <c r="O337" i="7"/>
  <c r="P337" i="7"/>
  <c r="Q337" i="7"/>
  <c r="M338" i="7"/>
  <c r="N338" i="7"/>
  <c r="O338" i="7"/>
  <c r="P338" i="7"/>
  <c r="Q338" i="7"/>
  <c r="M339" i="7"/>
  <c r="N339" i="7"/>
  <c r="O339" i="7"/>
  <c r="P339" i="7"/>
  <c r="Q339" i="7"/>
  <c r="M340" i="7"/>
  <c r="N340" i="7"/>
  <c r="O340" i="7"/>
  <c r="P340" i="7"/>
  <c r="Q340" i="7"/>
  <c r="M341" i="7"/>
  <c r="N341" i="7"/>
  <c r="O341" i="7"/>
  <c r="P341" i="7"/>
  <c r="Q341" i="7"/>
  <c r="M342" i="7"/>
  <c r="N342" i="7"/>
  <c r="O342" i="7"/>
  <c r="P342" i="7"/>
  <c r="Q342" i="7"/>
  <c r="M343" i="7"/>
  <c r="N343" i="7"/>
  <c r="O343" i="7"/>
  <c r="P343" i="7"/>
  <c r="Q343" i="7"/>
  <c r="M344" i="7"/>
  <c r="N344" i="7"/>
  <c r="O344" i="7"/>
  <c r="P344" i="7"/>
  <c r="Q344" i="7"/>
  <c r="M345" i="7"/>
  <c r="N345" i="7"/>
  <c r="O345" i="7"/>
  <c r="P345" i="7"/>
  <c r="Q345" i="7"/>
  <c r="M346" i="7"/>
  <c r="N346" i="7"/>
  <c r="O346" i="7"/>
  <c r="P346" i="7"/>
  <c r="Q346" i="7"/>
  <c r="M347" i="7"/>
  <c r="N347" i="7"/>
  <c r="O347" i="7"/>
  <c r="P347" i="7"/>
  <c r="Q347" i="7"/>
  <c r="M348" i="7"/>
  <c r="N348" i="7"/>
  <c r="O348" i="7"/>
  <c r="P348" i="7"/>
  <c r="Q348" i="7"/>
  <c r="M349" i="7"/>
  <c r="N349" i="7"/>
  <c r="O349" i="7"/>
  <c r="P349" i="7"/>
  <c r="Q349" i="7"/>
  <c r="M350" i="7"/>
  <c r="N350" i="7"/>
  <c r="O350" i="7"/>
  <c r="P350" i="7"/>
  <c r="Q350" i="7"/>
  <c r="M351" i="7"/>
  <c r="N351" i="7"/>
  <c r="O351" i="7"/>
  <c r="P351" i="7"/>
  <c r="Q351" i="7"/>
  <c r="J76" i="7"/>
  <c r="J79" i="7"/>
  <c r="J82" i="7"/>
  <c r="J85" i="7"/>
  <c r="J88" i="7"/>
  <c r="J91" i="7"/>
  <c r="J94" i="7"/>
  <c r="J97" i="7"/>
  <c r="J100" i="7"/>
  <c r="J103" i="7"/>
  <c r="J106" i="7"/>
  <c r="J109" i="7"/>
  <c r="J112" i="7"/>
  <c r="J115" i="7"/>
  <c r="J118" i="7"/>
  <c r="J121" i="7"/>
  <c r="J124" i="7"/>
  <c r="J127" i="7"/>
  <c r="J130" i="7"/>
  <c r="J133" i="7"/>
  <c r="J136" i="7"/>
  <c r="J139" i="7"/>
  <c r="J142" i="7"/>
  <c r="J145" i="7"/>
  <c r="J148" i="7"/>
  <c r="J151" i="7"/>
  <c r="J154" i="7"/>
  <c r="J157" i="7"/>
  <c r="J160" i="7"/>
  <c r="J163" i="7"/>
  <c r="J166" i="7"/>
  <c r="J169" i="7"/>
  <c r="J172" i="7"/>
  <c r="J175" i="7"/>
  <c r="J178" i="7"/>
  <c r="J181" i="7"/>
  <c r="J184" i="7"/>
  <c r="J187" i="7"/>
  <c r="J190" i="7"/>
  <c r="J193" i="7"/>
  <c r="J196" i="7"/>
  <c r="J199" i="7"/>
  <c r="J202" i="7"/>
  <c r="J205" i="7"/>
  <c r="J208" i="7"/>
  <c r="J211" i="7"/>
  <c r="J214" i="7"/>
  <c r="J217" i="7"/>
  <c r="J220" i="7"/>
  <c r="J223" i="7"/>
  <c r="J226" i="7"/>
  <c r="J229" i="7"/>
  <c r="J232" i="7"/>
  <c r="J235" i="7"/>
  <c r="J238" i="7"/>
  <c r="J241" i="7"/>
  <c r="J244" i="7"/>
  <c r="J247" i="7"/>
  <c r="J250" i="7"/>
  <c r="J253" i="7"/>
  <c r="J256" i="7"/>
  <c r="J259" i="7"/>
  <c r="J262" i="7"/>
  <c r="J265" i="7"/>
  <c r="J268" i="7"/>
  <c r="J271" i="7"/>
  <c r="J274" i="7"/>
  <c r="J277" i="7"/>
  <c r="J280" i="7"/>
  <c r="J283" i="7"/>
  <c r="J286" i="7"/>
  <c r="J289" i="7"/>
  <c r="J292" i="7"/>
  <c r="J295" i="7"/>
  <c r="J298" i="7"/>
  <c r="J301" i="7"/>
  <c r="J304" i="7"/>
  <c r="J307" i="7"/>
  <c r="J310" i="7"/>
  <c r="J313" i="7"/>
  <c r="J316" i="7"/>
  <c r="J319" i="7"/>
  <c r="J322" i="7"/>
  <c r="J325" i="7"/>
  <c r="J328" i="7"/>
  <c r="J331" i="7"/>
  <c r="J334" i="7"/>
  <c r="J337" i="7"/>
  <c r="J340" i="7"/>
  <c r="C79" i="7"/>
  <c r="D79" i="7"/>
  <c r="E79" i="7"/>
  <c r="F79" i="7"/>
  <c r="G79" i="7"/>
  <c r="H79" i="7"/>
  <c r="G80" i="7"/>
  <c r="G81" i="7"/>
  <c r="C82" i="7"/>
  <c r="D82" i="7"/>
  <c r="E82" i="7"/>
  <c r="F82" i="7"/>
  <c r="G82" i="7"/>
  <c r="H82" i="7"/>
  <c r="G83" i="7"/>
  <c r="G84" i="7"/>
  <c r="C85" i="7"/>
  <c r="D85" i="7"/>
  <c r="E85" i="7"/>
  <c r="F85" i="7"/>
  <c r="G85" i="7"/>
  <c r="H85" i="7"/>
  <c r="G86" i="7"/>
  <c r="G87" i="7"/>
  <c r="C88" i="7"/>
  <c r="D88" i="7"/>
  <c r="E88" i="7"/>
  <c r="F88" i="7"/>
  <c r="G88" i="7"/>
  <c r="H88" i="7"/>
  <c r="G89" i="7"/>
  <c r="G90" i="7"/>
  <c r="C91" i="7"/>
  <c r="D91" i="7"/>
  <c r="E91" i="7"/>
  <c r="F91" i="7"/>
  <c r="G91" i="7"/>
  <c r="H91" i="7"/>
  <c r="G92" i="7"/>
  <c r="G93" i="7"/>
  <c r="C94" i="7"/>
  <c r="D94" i="7"/>
  <c r="E94" i="7"/>
  <c r="F94" i="7"/>
  <c r="G94" i="7"/>
  <c r="H94" i="7"/>
  <c r="G95" i="7"/>
  <c r="G96" i="7"/>
  <c r="C97" i="7"/>
  <c r="D97" i="7"/>
  <c r="E97" i="7"/>
  <c r="F97" i="7"/>
  <c r="G97" i="7"/>
  <c r="H97" i="7"/>
  <c r="G98" i="7"/>
  <c r="G99" i="7"/>
  <c r="C100" i="7"/>
  <c r="D100" i="7"/>
  <c r="E100" i="7"/>
  <c r="F100" i="7"/>
  <c r="G100" i="7"/>
  <c r="H100" i="7"/>
  <c r="G101" i="7"/>
  <c r="G102" i="7"/>
  <c r="C103" i="7"/>
  <c r="D103" i="7"/>
  <c r="E103" i="7"/>
  <c r="F103" i="7"/>
  <c r="G103" i="7"/>
  <c r="H103" i="7"/>
  <c r="G104" i="7"/>
  <c r="G105" i="7"/>
  <c r="C106" i="7"/>
  <c r="D106" i="7"/>
  <c r="E106" i="7"/>
  <c r="F106" i="7"/>
  <c r="G106" i="7"/>
  <c r="H106" i="7"/>
  <c r="G107" i="7"/>
  <c r="G108" i="7"/>
  <c r="C109" i="7"/>
  <c r="D109" i="7"/>
  <c r="E109" i="7"/>
  <c r="F109" i="7"/>
  <c r="G109" i="7"/>
  <c r="H109" i="7"/>
  <c r="G110" i="7"/>
  <c r="G111" i="7"/>
  <c r="C112" i="7"/>
  <c r="D112" i="7"/>
  <c r="E112" i="7"/>
  <c r="F112" i="7"/>
  <c r="G112" i="7"/>
  <c r="H112" i="7"/>
  <c r="G113" i="7"/>
  <c r="G114" i="7"/>
  <c r="C115" i="7"/>
  <c r="D115" i="7"/>
  <c r="E115" i="7"/>
  <c r="F115" i="7"/>
  <c r="G115" i="7"/>
  <c r="H115" i="7"/>
  <c r="G116" i="7"/>
  <c r="G117" i="7"/>
  <c r="C118" i="7"/>
  <c r="D118" i="7"/>
  <c r="E118" i="7"/>
  <c r="F118" i="7"/>
  <c r="G118" i="7"/>
  <c r="H118" i="7"/>
  <c r="G119" i="7"/>
  <c r="G120" i="7"/>
  <c r="C121" i="7"/>
  <c r="D121" i="7"/>
  <c r="E121" i="7"/>
  <c r="F121" i="7"/>
  <c r="G121" i="7"/>
  <c r="H121" i="7"/>
  <c r="G122" i="7"/>
  <c r="G123" i="7"/>
  <c r="C124" i="7"/>
  <c r="D124" i="7"/>
  <c r="E124" i="7"/>
  <c r="F124" i="7"/>
  <c r="G124" i="7"/>
  <c r="H124" i="7"/>
  <c r="G125" i="7"/>
  <c r="G126" i="7"/>
  <c r="C127" i="7"/>
  <c r="D127" i="7"/>
  <c r="E127" i="7"/>
  <c r="F127" i="7"/>
  <c r="G127" i="7"/>
  <c r="H127" i="7"/>
  <c r="G128" i="7"/>
  <c r="G129" i="7"/>
  <c r="C130" i="7"/>
  <c r="D130" i="7"/>
  <c r="E130" i="7"/>
  <c r="F130" i="7"/>
  <c r="G130" i="7"/>
  <c r="H130" i="7"/>
  <c r="G131" i="7"/>
  <c r="G132" i="7"/>
  <c r="C133" i="7"/>
  <c r="D133" i="7"/>
  <c r="E133" i="7"/>
  <c r="F133" i="7"/>
  <c r="G133" i="7"/>
  <c r="H133" i="7"/>
  <c r="G134" i="7"/>
  <c r="G135" i="7"/>
  <c r="C136" i="7"/>
  <c r="D136" i="7"/>
  <c r="E136" i="7"/>
  <c r="F136" i="7"/>
  <c r="G136" i="7"/>
  <c r="H136" i="7"/>
  <c r="G137" i="7"/>
  <c r="G138" i="7"/>
  <c r="C139" i="7"/>
  <c r="D139" i="7"/>
  <c r="E139" i="7"/>
  <c r="F139" i="7"/>
  <c r="G139" i="7"/>
  <c r="H139" i="7"/>
  <c r="G140" i="7"/>
  <c r="G141" i="7"/>
  <c r="C142" i="7"/>
  <c r="D142" i="7"/>
  <c r="E142" i="7"/>
  <c r="F142" i="7"/>
  <c r="G142" i="7"/>
  <c r="H142" i="7"/>
  <c r="G143" i="7"/>
  <c r="G144" i="7"/>
  <c r="C145" i="7"/>
  <c r="D145" i="7"/>
  <c r="E145" i="7"/>
  <c r="F145" i="7"/>
  <c r="G145" i="7"/>
  <c r="H145" i="7"/>
  <c r="G146" i="7"/>
  <c r="G147" i="7"/>
  <c r="C148" i="7"/>
  <c r="D148" i="7"/>
  <c r="E148" i="7"/>
  <c r="F148" i="7"/>
  <c r="G148" i="7"/>
  <c r="H148" i="7"/>
  <c r="G149" i="7"/>
  <c r="G150" i="7"/>
  <c r="C151" i="7"/>
  <c r="D151" i="7"/>
  <c r="E151" i="7"/>
  <c r="F151" i="7"/>
  <c r="G151" i="7"/>
  <c r="H151" i="7"/>
  <c r="G152" i="7"/>
  <c r="G153" i="7"/>
  <c r="C154" i="7"/>
  <c r="D154" i="7"/>
  <c r="E154" i="7"/>
  <c r="F154" i="7"/>
  <c r="G154" i="7"/>
  <c r="H154" i="7"/>
  <c r="G155" i="7"/>
  <c r="G156" i="7"/>
  <c r="C157" i="7"/>
  <c r="D157" i="7"/>
  <c r="E157" i="7"/>
  <c r="F157" i="7"/>
  <c r="G157" i="7"/>
  <c r="H157" i="7"/>
  <c r="G158" i="7"/>
  <c r="G159" i="7"/>
  <c r="C160" i="7"/>
  <c r="D160" i="7"/>
  <c r="E160" i="7"/>
  <c r="F160" i="7"/>
  <c r="G160" i="7"/>
  <c r="H160" i="7"/>
  <c r="G161" i="7"/>
  <c r="G162" i="7"/>
  <c r="C163" i="7"/>
  <c r="D163" i="7"/>
  <c r="E163" i="7"/>
  <c r="F163" i="7"/>
  <c r="G163" i="7"/>
  <c r="H163" i="7"/>
  <c r="G164" i="7"/>
  <c r="G165" i="7"/>
  <c r="C166" i="7"/>
  <c r="D166" i="7"/>
  <c r="E166" i="7"/>
  <c r="F166" i="7"/>
  <c r="G166" i="7"/>
  <c r="H166" i="7"/>
  <c r="G167" i="7"/>
  <c r="G168" i="7"/>
  <c r="C169" i="7"/>
  <c r="D169" i="7"/>
  <c r="E169" i="7"/>
  <c r="F169" i="7"/>
  <c r="G169" i="7"/>
  <c r="H169" i="7"/>
  <c r="G170" i="7"/>
  <c r="G171" i="7"/>
  <c r="C172" i="7"/>
  <c r="D172" i="7"/>
  <c r="E172" i="7"/>
  <c r="F172" i="7"/>
  <c r="G172" i="7"/>
  <c r="H172" i="7"/>
  <c r="G173" i="7"/>
  <c r="G174" i="7"/>
  <c r="C175" i="7"/>
  <c r="D175" i="7"/>
  <c r="E175" i="7"/>
  <c r="F175" i="7"/>
  <c r="G175" i="7"/>
  <c r="H175" i="7"/>
  <c r="G176" i="7"/>
  <c r="G177" i="7"/>
  <c r="C178" i="7"/>
  <c r="D178" i="7"/>
  <c r="E178" i="7"/>
  <c r="F178" i="7"/>
  <c r="G178" i="7"/>
  <c r="H178" i="7"/>
  <c r="G179" i="7"/>
  <c r="G180" i="7"/>
  <c r="C181" i="7"/>
  <c r="D181" i="7"/>
  <c r="E181" i="7"/>
  <c r="F181" i="7"/>
  <c r="G181" i="7"/>
  <c r="H181" i="7"/>
  <c r="G182" i="7"/>
  <c r="G183" i="7"/>
  <c r="C184" i="7"/>
  <c r="D184" i="7"/>
  <c r="E184" i="7"/>
  <c r="F184" i="7"/>
  <c r="G184" i="7"/>
  <c r="H184" i="7"/>
  <c r="G185" i="7"/>
  <c r="G186" i="7"/>
  <c r="C187" i="7"/>
  <c r="D187" i="7"/>
  <c r="E187" i="7"/>
  <c r="F187" i="7"/>
  <c r="G187" i="7"/>
  <c r="H187" i="7"/>
  <c r="G188" i="7"/>
  <c r="G189" i="7"/>
  <c r="C190" i="7"/>
  <c r="D190" i="7"/>
  <c r="E190" i="7"/>
  <c r="F190" i="7"/>
  <c r="G190" i="7"/>
  <c r="H190" i="7"/>
  <c r="G191" i="7"/>
  <c r="G192" i="7"/>
  <c r="C193" i="7"/>
  <c r="D193" i="7"/>
  <c r="E193" i="7"/>
  <c r="F193" i="7"/>
  <c r="G193" i="7"/>
  <c r="H193" i="7"/>
  <c r="G194" i="7"/>
  <c r="G195" i="7"/>
  <c r="C196" i="7"/>
  <c r="D196" i="7"/>
  <c r="E196" i="7"/>
  <c r="F196" i="7"/>
  <c r="G196" i="7"/>
  <c r="H196" i="7"/>
  <c r="G197" i="7"/>
  <c r="G198" i="7"/>
  <c r="C199" i="7"/>
  <c r="D199" i="7"/>
  <c r="E199" i="7"/>
  <c r="F199" i="7"/>
  <c r="G199" i="7"/>
  <c r="H199" i="7"/>
  <c r="G200" i="7"/>
  <c r="G201" i="7"/>
  <c r="C202" i="7"/>
  <c r="D202" i="7"/>
  <c r="E202" i="7"/>
  <c r="F202" i="7"/>
  <c r="G202" i="7"/>
  <c r="H202" i="7"/>
  <c r="G203" i="7"/>
  <c r="G204" i="7"/>
  <c r="C205" i="7"/>
  <c r="D205" i="7"/>
  <c r="E205" i="7"/>
  <c r="F205" i="7"/>
  <c r="G205" i="7"/>
  <c r="H205" i="7"/>
  <c r="G206" i="7"/>
  <c r="G207" i="7"/>
  <c r="C208" i="7"/>
  <c r="D208" i="7"/>
  <c r="E208" i="7"/>
  <c r="F208" i="7"/>
  <c r="G208" i="7"/>
  <c r="H208" i="7"/>
  <c r="G209" i="7"/>
  <c r="G210" i="7"/>
  <c r="C211" i="7"/>
  <c r="D211" i="7"/>
  <c r="E211" i="7"/>
  <c r="F211" i="7"/>
  <c r="G211" i="7"/>
  <c r="H211" i="7"/>
  <c r="G212" i="7"/>
  <c r="G213" i="7"/>
  <c r="C214" i="7"/>
  <c r="D214" i="7"/>
  <c r="E214" i="7"/>
  <c r="F214" i="7"/>
  <c r="G214" i="7"/>
  <c r="H214" i="7"/>
  <c r="G215" i="7"/>
  <c r="G216" i="7"/>
  <c r="C217" i="7"/>
  <c r="D217" i="7"/>
  <c r="E217" i="7"/>
  <c r="F217" i="7"/>
  <c r="G217" i="7"/>
  <c r="H217" i="7"/>
  <c r="G218" i="7"/>
  <c r="G219" i="7"/>
  <c r="C220" i="7"/>
  <c r="D220" i="7"/>
  <c r="E220" i="7"/>
  <c r="F220" i="7"/>
  <c r="G220" i="7"/>
  <c r="H220" i="7"/>
  <c r="G221" i="7"/>
  <c r="G222" i="7"/>
  <c r="C223" i="7"/>
  <c r="D223" i="7"/>
  <c r="E223" i="7"/>
  <c r="F223" i="7"/>
  <c r="G223" i="7"/>
  <c r="H223" i="7"/>
  <c r="G224" i="7"/>
  <c r="G225" i="7"/>
  <c r="C226" i="7"/>
  <c r="D226" i="7"/>
  <c r="E226" i="7"/>
  <c r="F226" i="7"/>
  <c r="G226" i="7"/>
  <c r="H226" i="7"/>
  <c r="G227" i="7"/>
  <c r="G228" i="7"/>
  <c r="C229" i="7"/>
  <c r="D229" i="7"/>
  <c r="E229" i="7"/>
  <c r="F229" i="7"/>
  <c r="G229" i="7"/>
  <c r="H229" i="7"/>
  <c r="G230" i="7"/>
  <c r="G231" i="7"/>
  <c r="C232" i="7"/>
  <c r="D232" i="7"/>
  <c r="E232" i="7"/>
  <c r="F232" i="7"/>
  <c r="G232" i="7"/>
  <c r="H232" i="7"/>
  <c r="G233" i="7"/>
  <c r="G234" i="7"/>
  <c r="C235" i="7"/>
  <c r="D235" i="7"/>
  <c r="E235" i="7"/>
  <c r="F235" i="7"/>
  <c r="G235" i="7"/>
  <c r="H235" i="7"/>
  <c r="G236" i="7"/>
  <c r="G237" i="7"/>
  <c r="C238" i="7"/>
  <c r="D238" i="7"/>
  <c r="E238" i="7"/>
  <c r="F238" i="7"/>
  <c r="G238" i="7"/>
  <c r="H238" i="7"/>
  <c r="G239" i="7"/>
  <c r="G240" i="7"/>
  <c r="C241" i="7"/>
  <c r="D241" i="7"/>
  <c r="E241" i="7"/>
  <c r="F241" i="7"/>
  <c r="G241" i="7"/>
  <c r="H241" i="7"/>
  <c r="G242" i="7"/>
  <c r="G243" i="7"/>
  <c r="C244" i="7"/>
  <c r="D244" i="7"/>
  <c r="E244" i="7"/>
  <c r="F244" i="7"/>
  <c r="G244" i="7"/>
  <c r="H244" i="7"/>
  <c r="G245" i="7"/>
  <c r="G246" i="7"/>
  <c r="C247" i="7"/>
  <c r="D247" i="7"/>
  <c r="E247" i="7"/>
  <c r="F247" i="7"/>
  <c r="G247" i="7"/>
  <c r="H247" i="7"/>
  <c r="G248" i="7"/>
  <c r="G249" i="7"/>
  <c r="C250" i="7"/>
  <c r="D250" i="7"/>
  <c r="E250" i="7"/>
  <c r="F250" i="7"/>
  <c r="G250" i="7"/>
  <c r="H250" i="7"/>
  <c r="G251" i="7"/>
  <c r="G252" i="7"/>
  <c r="C253" i="7"/>
  <c r="D253" i="7"/>
  <c r="E253" i="7"/>
  <c r="F253" i="7"/>
  <c r="G253" i="7"/>
  <c r="H253" i="7"/>
  <c r="G254" i="7"/>
  <c r="G255" i="7"/>
  <c r="C256" i="7"/>
  <c r="D256" i="7"/>
  <c r="E256" i="7"/>
  <c r="F256" i="7"/>
  <c r="G256" i="7"/>
  <c r="H256" i="7"/>
  <c r="G257" i="7"/>
  <c r="G258" i="7"/>
  <c r="C259" i="7"/>
  <c r="D259" i="7"/>
  <c r="E259" i="7"/>
  <c r="F259" i="7"/>
  <c r="G259" i="7"/>
  <c r="H259" i="7"/>
  <c r="G260" i="7"/>
  <c r="G261" i="7"/>
  <c r="C262" i="7"/>
  <c r="D262" i="7"/>
  <c r="E262" i="7"/>
  <c r="F262" i="7"/>
  <c r="G262" i="7"/>
  <c r="H262" i="7"/>
  <c r="G263" i="7"/>
  <c r="G264" i="7"/>
  <c r="C265" i="7"/>
  <c r="D265" i="7"/>
  <c r="E265" i="7"/>
  <c r="F265" i="7"/>
  <c r="G265" i="7"/>
  <c r="H265" i="7"/>
  <c r="G266" i="7"/>
  <c r="G267" i="7"/>
  <c r="C268" i="7"/>
  <c r="D268" i="7"/>
  <c r="E268" i="7"/>
  <c r="F268" i="7"/>
  <c r="G268" i="7"/>
  <c r="H268" i="7"/>
  <c r="G269" i="7"/>
  <c r="G270" i="7"/>
  <c r="C271" i="7"/>
  <c r="D271" i="7"/>
  <c r="E271" i="7"/>
  <c r="F271" i="7"/>
  <c r="G271" i="7"/>
  <c r="H271" i="7"/>
  <c r="G272" i="7"/>
  <c r="G273" i="7"/>
  <c r="C274" i="7"/>
  <c r="D274" i="7"/>
  <c r="E274" i="7"/>
  <c r="F274" i="7"/>
  <c r="G274" i="7"/>
  <c r="H274" i="7"/>
  <c r="G275" i="7"/>
  <c r="G276" i="7"/>
  <c r="C277" i="7"/>
  <c r="D277" i="7"/>
  <c r="E277" i="7"/>
  <c r="F277" i="7"/>
  <c r="G277" i="7"/>
  <c r="H277" i="7"/>
  <c r="G278" i="7"/>
  <c r="G279" i="7"/>
  <c r="C280" i="7"/>
  <c r="D280" i="7"/>
  <c r="E280" i="7"/>
  <c r="F280" i="7"/>
  <c r="G280" i="7"/>
  <c r="H280" i="7"/>
  <c r="G281" i="7"/>
  <c r="G282" i="7"/>
  <c r="C283" i="7"/>
  <c r="D283" i="7"/>
  <c r="E283" i="7"/>
  <c r="F283" i="7"/>
  <c r="G283" i="7"/>
  <c r="H283" i="7"/>
  <c r="G284" i="7"/>
  <c r="G285" i="7"/>
  <c r="C286" i="7"/>
  <c r="D286" i="7"/>
  <c r="E286" i="7"/>
  <c r="F286" i="7"/>
  <c r="G286" i="7"/>
  <c r="H286" i="7"/>
  <c r="G287" i="7"/>
  <c r="G288" i="7"/>
  <c r="C289" i="7"/>
  <c r="D289" i="7"/>
  <c r="E289" i="7"/>
  <c r="F289" i="7"/>
  <c r="G289" i="7"/>
  <c r="H289" i="7"/>
  <c r="G290" i="7"/>
  <c r="G291" i="7"/>
  <c r="C292" i="7"/>
  <c r="D292" i="7"/>
  <c r="E292" i="7"/>
  <c r="F292" i="7"/>
  <c r="G292" i="7"/>
  <c r="H292" i="7"/>
  <c r="G293" i="7"/>
  <c r="G294" i="7"/>
  <c r="C295" i="7"/>
  <c r="D295" i="7"/>
  <c r="E295" i="7"/>
  <c r="F295" i="7"/>
  <c r="G295" i="7"/>
  <c r="H295" i="7"/>
  <c r="G296" i="7"/>
  <c r="G297" i="7"/>
  <c r="C298" i="7"/>
  <c r="D298" i="7"/>
  <c r="E298" i="7"/>
  <c r="F298" i="7"/>
  <c r="G298" i="7"/>
  <c r="H298" i="7"/>
  <c r="G299" i="7"/>
  <c r="G300" i="7"/>
  <c r="C301" i="7"/>
  <c r="D301" i="7"/>
  <c r="E301" i="7"/>
  <c r="F301" i="7"/>
  <c r="G301" i="7"/>
  <c r="H301" i="7"/>
  <c r="G302" i="7"/>
  <c r="G303" i="7"/>
  <c r="C304" i="7"/>
  <c r="D304" i="7"/>
  <c r="E304" i="7"/>
  <c r="F304" i="7"/>
  <c r="G304" i="7"/>
  <c r="H304" i="7"/>
  <c r="G305" i="7"/>
  <c r="G306" i="7"/>
  <c r="C307" i="7"/>
  <c r="D307" i="7"/>
  <c r="E307" i="7"/>
  <c r="F307" i="7"/>
  <c r="G307" i="7"/>
  <c r="H307" i="7"/>
  <c r="G308" i="7"/>
  <c r="G309" i="7"/>
  <c r="C310" i="7"/>
  <c r="D310" i="7"/>
  <c r="E310" i="7"/>
  <c r="F310" i="7"/>
  <c r="G310" i="7"/>
  <c r="H310" i="7"/>
  <c r="G311" i="7"/>
  <c r="G312" i="7"/>
  <c r="C313" i="7"/>
  <c r="D313" i="7"/>
  <c r="E313" i="7"/>
  <c r="F313" i="7"/>
  <c r="G313" i="7"/>
  <c r="H313" i="7"/>
  <c r="G314" i="7"/>
  <c r="G315" i="7"/>
  <c r="C316" i="7"/>
  <c r="D316" i="7"/>
  <c r="E316" i="7"/>
  <c r="F316" i="7"/>
  <c r="G316" i="7"/>
  <c r="H316" i="7"/>
  <c r="G317" i="7"/>
  <c r="G318" i="7"/>
  <c r="C319" i="7"/>
  <c r="D319" i="7"/>
  <c r="E319" i="7"/>
  <c r="F319" i="7"/>
  <c r="G319" i="7"/>
  <c r="H319" i="7"/>
  <c r="G320" i="7"/>
  <c r="G321" i="7"/>
  <c r="C322" i="7"/>
  <c r="D322" i="7"/>
  <c r="E322" i="7"/>
  <c r="F322" i="7"/>
  <c r="G322" i="7"/>
  <c r="H322" i="7"/>
  <c r="G323" i="7"/>
  <c r="G324" i="7"/>
  <c r="C325" i="7"/>
  <c r="D325" i="7"/>
  <c r="E325" i="7"/>
  <c r="F325" i="7"/>
  <c r="G325" i="7"/>
  <c r="H325" i="7"/>
  <c r="G326" i="7"/>
  <c r="G327" i="7"/>
  <c r="C328" i="7"/>
  <c r="D328" i="7"/>
  <c r="E328" i="7"/>
  <c r="F328" i="7"/>
  <c r="G328" i="7"/>
  <c r="H328" i="7"/>
  <c r="G329" i="7"/>
  <c r="G330" i="7"/>
  <c r="C331" i="7"/>
  <c r="D331" i="7"/>
  <c r="E331" i="7"/>
  <c r="F331" i="7"/>
  <c r="G331" i="7"/>
  <c r="H331" i="7"/>
  <c r="G332" i="7"/>
  <c r="G333" i="7"/>
  <c r="C334" i="7"/>
  <c r="D334" i="7"/>
  <c r="E334" i="7"/>
  <c r="F334" i="7"/>
  <c r="G334" i="7"/>
  <c r="H334" i="7"/>
  <c r="G335" i="7"/>
  <c r="G336" i="7"/>
  <c r="C337" i="7"/>
  <c r="D337" i="7"/>
  <c r="E337" i="7"/>
  <c r="F337" i="7"/>
  <c r="G337" i="7"/>
  <c r="H337" i="7"/>
  <c r="G338" i="7"/>
  <c r="G339" i="7"/>
  <c r="C340" i="7"/>
  <c r="D340" i="7"/>
  <c r="E340" i="7"/>
  <c r="F340" i="7"/>
  <c r="G340" i="7"/>
  <c r="H340" i="7"/>
  <c r="G341" i="7"/>
  <c r="G342" i="7"/>
  <c r="C76" i="7"/>
  <c r="D76" i="7"/>
  <c r="E76" i="7"/>
  <c r="F76" i="7"/>
  <c r="G76" i="7"/>
  <c r="H76" i="7"/>
  <c r="G77" i="7"/>
  <c r="G78" i="7"/>
  <c r="B76" i="7"/>
  <c r="B79" i="7"/>
  <c r="B82" i="7"/>
  <c r="B85" i="7"/>
  <c r="B88" i="7"/>
  <c r="B91" i="7"/>
  <c r="B94" i="7"/>
  <c r="B97" i="7"/>
  <c r="B100" i="7"/>
  <c r="B103" i="7"/>
  <c r="B106" i="7"/>
  <c r="B109" i="7"/>
  <c r="B112" i="7"/>
  <c r="B115" i="7"/>
  <c r="B118" i="7"/>
  <c r="B121" i="7"/>
  <c r="B124" i="7"/>
  <c r="B127" i="7"/>
  <c r="B130" i="7"/>
  <c r="B133" i="7"/>
  <c r="B136" i="7"/>
  <c r="B139" i="7"/>
  <c r="B142" i="7"/>
  <c r="B145" i="7"/>
  <c r="B148" i="7"/>
  <c r="B151" i="7"/>
  <c r="B154" i="7"/>
  <c r="B157" i="7"/>
  <c r="B160" i="7"/>
  <c r="B163" i="7"/>
  <c r="B166" i="7"/>
  <c r="B169" i="7"/>
  <c r="B172" i="7"/>
  <c r="B175" i="7"/>
  <c r="B178" i="7"/>
  <c r="B181" i="7"/>
  <c r="B184" i="7"/>
  <c r="B187" i="7"/>
  <c r="B190" i="7"/>
  <c r="B193" i="7"/>
  <c r="B196" i="7"/>
  <c r="B199" i="7"/>
  <c r="B202" i="7"/>
  <c r="B205" i="7"/>
  <c r="B208" i="7"/>
  <c r="B211" i="7"/>
  <c r="B214" i="7"/>
  <c r="B217" i="7"/>
  <c r="B220" i="7"/>
  <c r="B223" i="7"/>
  <c r="B226" i="7"/>
  <c r="B229" i="7"/>
  <c r="B232" i="7"/>
  <c r="B235" i="7"/>
  <c r="B238" i="7"/>
  <c r="B241" i="7"/>
  <c r="B244" i="7"/>
  <c r="B247" i="7"/>
  <c r="B250" i="7"/>
  <c r="B253" i="7"/>
  <c r="B256" i="7"/>
  <c r="B259" i="7"/>
  <c r="B262" i="7"/>
  <c r="B265" i="7"/>
  <c r="B268" i="7"/>
  <c r="B271" i="7"/>
  <c r="B274" i="7"/>
  <c r="B277" i="7"/>
  <c r="B280" i="7"/>
  <c r="B283" i="7"/>
  <c r="B286" i="7"/>
  <c r="B289" i="7"/>
  <c r="B292" i="7"/>
  <c r="B295" i="7"/>
  <c r="B298" i="7"/>
  <c r="B301" i="7"/>
  <c r="B304" i="7"/>
  <c r="B307" i="7"/>
  <c r="B310" i="7"/>
  <c r="B313" i="7"/>
  <c r="B316" i="7"/>
  <c r="B319" i="7"/>
  <c r="B322" i="7"/>
  <c r="B325" i="7"/>
  <c r="B328" i="7"/>
  <c r="B331" i="7"/>
  <c r="B334" i="7"/>
  <c r="B337" i="7"/>
  <c r="B340" i="7"/>
  <c r="B343" i="7"/>
  <c r="B346" i="7"/>
  <c r="B349" i="7"/>
  <c r="O491" i="12" l="1"/>
  <c r="Q491" i="12"/>
  <c r="T491" i="12"/>
  <c r="Z491" i="12"/>
  <c r="AE491" i="12"/>
  <c r="AJ491" i="12"/>
  <c r="AO491" i="12"/>
  <c r="T492" i="12"/>
  <c r="Z492" i="12"/>
  <c r="AE492" i="12"/>
  <c r="AJ492" i="12"/>
  <c r="AO492" i="12"/>
  <c r="T493" i="12"/>
  <c r="Z493" i="12"/>
  <c r="AE493" i="12"/>
  <c r="AJ493" i="12"/>
  <c r="AO493" i="12"/>
  <c r="C494" i="12"/>
  <c r="O494" i="12"/>
  <c r="Q494" i="12"/>
  <c r="T494" i="12"/>
  <c r="Z494" i="12"/>
  <c r="AE494" i="12"/>
  <c r="AJ494" i="12"/>
  <c r="AO494" i="12"/>
  <c r="T495" i="12"/>
  <c r="Z495" i="12"/>
  <c r="AE495" i="12"/>
  <c r="AJ495" i="12"/>
  <c r="AO495" i="12"/>
  <c r="T496" i="12"/>
  <c r="Z496" i="12"/>
  <c r="AE496" i="12"/>
  <c r="AJ496" i="12"/>
  <c r="AO496" i="12"/>
  <c r="C476" i="12"/>
  <c r="O476" i="12"/>
  <c r="Q476" i="12"/>
  <c r="T476" i="12"/>
  <c r="Z476" i="12"/>
  <c r="AE476" i="12"/>
  <c r="AJ476" i="12"/>
  <c r="AO476" i="12"/>
  <c r="T477" i="12"/>
  <c r="Z477" i="12"/>
  <c r="AE477" i="12"/>
  <c r="AJ477" i="12"/>
  <c r="AO477" i="12"/>
  <c r="T478" i="12"/>
  <c r="Z478" i="12"/>
  <c r="AE478" i="12"/>
  <c r="AJ478" i="12"/>
  <c r="AO478" i="12"/>
  <c r="C479" i="12"/>
  <c r="O479" i="12"/>
  <c r="Q479" i="12"/>
  <c r="T479" i="12"/>
  <c r="Z479" i="12"/>
  <c r="AE479" i="12"/>
  <c r="AJ479" i="12"/>
  <c r="AO479" i="12"/>
  <c r="T480" i="12"/>
  <c r="Z480" i="12"/>
  <c r="AE480" i="12"/>
  <c r="AJ480" i="12"/>
  <c r="AO480" i="12"/>
  <c r="T481" i="12"/>
  <c r="Z481" i="12"/>
  <c r="AE481" i="12"/>
  <c r="AJ481" i="12"/>
  <c r="AO481" i="12"/>
  <c r="C482" i="12"/>
  <c r="O482" i="12"/>
  <c r="Q482" i="12"/>
  <c r="T482" i="12"/>
  <c r="Z482" i="12"/>
  <c r="AE482" i="12"/>
  <c r="AJ482" i="12"/>
  <c r="AO482" i="12"/>
  <c r="T483" i="12"/>
  <c r="Z483" i="12"/>
  <c r="AE483" i="12"/>
  <c r="AJ483" i="12"/>
  <c r="AO483" i="12"/>
  <c r="T484" i="12"/>
  <c r="Z484" i="12"/>
  <c r="AE484" i="12"/>
  <c r="AJ484" i="12"/>
  <c r="AO484" i="12"/>
  <c r="C485" i="12"/>
  <c r="O485" i="12"/>
  <c r="Q485" i="12"/>
  <c r="T485" i="12"/>
  <c r="Z485" i="12"/>
  <c r="AE485" i="12"/>
  <c r="AJ485" i="12"/>
  <c r="AO485" i="12"/>
  <c r="T486" i="12"/>
  <c r="Z486" i="12"/>
  <c r="AE486" i="12"/>
  <c r="AJ486" i="12"/>
  <c r="AO486" i="12"/>
  <c r="T487" i="12"/>
  <c r="Z487" i="12"/>
  <c r="AE487" i="12"/>
  <c r="AJ487" i="12"/>
  <c r="AO487" i="12"/>
  <c r="C488" i="12"/>
  <c r="O488" i="12"/>
  <c r="Q488" i="12"/>
  <c r="T488" i="12"/>
  <c r="Z488" i="12"/>
  <c r="AE488" i="12"/>
  <c r="AJ488" i="12"/>
  <c r="AO488" i="12"/>
  <c r="T489" i="12"/>
  <c r="Z489" i="12"/>
  <c r="AE489" i="12"/>
  <c r="AJ489" i="12"/>
  <c r="AO489" i="12"/>
  <c r="T490" i="12"/>
  <c r="Z490" i="12"/>
  <c r="AE490" i="12"/>
  <c r="AJ490" i="12"/>
  <c r="AO490" i="12"/>
  <c r="C464" i="12"/>
  <c r="O464" i="12"/>
  <c r="Q464" i="12"/>
  <c r="T464" i="12"/>
  <c r="Z464" i="12"/>
  <c r="AE464" i="12"/>
  <c r="AJ464" i="12"/>
  <c r="AO464" i="12"/>
  <c r="T465" i="12"/>
  <c r="Z465" i="12"/>
  <c r="AE465" i="12"/>
  <c r="AJ465" i="12"/>
  <c r="AO465" i="12"/>
  <c r="T466" i="12"/>
  <c r="Z466" i="12"/>
  <c r="AE466" i="12"/>
  <c r="AJ466" i="12"/>
  <c r="AO466" i="12"/>
  <c r="C467" i="12"/>
  <c r="O467" i="12"/>
  <c r="Q467" i="12"/>
  <c r="T467" i="12"/>
  <c r="Z467" i="12"/>
  <c r="AE467" i="12"/>
  <c r="AJ467" i="12"/>
  <c r="AO467" i="12"/>
  <c r="T468" i="12"/>
  <c r="Z468" i="12"/>
  <c r="AE468" i="12"/>
  <c r="AJ468" i="12"/>
  <c r="AO468" i="12"/>
  <c r="T469" i="12"/>
  <c r="Z469" i="12"/>
  <c r="AE469" i="12"/>
  <c r="AJ469" i="12"/>
  <c r="AO469" i="12"/>
  <c r="C470" i="12"/>
  <c r="O470" i="12"/>
  <c r="Q470" i="12"/>
  <c r="T470" i="12"/>
  <c r="Z470" i="12"/>
  <c r="AE470" i="12"/>
  <c r="AJ470" i="12"/>
  <c r="AO470" i="12"/>
  <c r="T471" i="12"/>
  <c r="Z471" i="12"/>
  <c r="AE471" i="12"/>
  <c r="AJ471" i="12"/>
  <c r="AO471" i="12"/>
  <c r="T472" i="12"/>
  <c r="Z472" i="12"/>
  <c r="AE472" i="12"/>
  <c r="AJ472" i="12"/>
  <c r="AO472" i="12"/>
  <c r="C473" i="12"/>
  <c r="O473" i="12"/>
  <c r="Q473" i="12"/>
  <c r="T473" i="12"/>
  <c r="Z473" i="12"/>
  <c r="AE473" i="12"/>
  <c r="AJ473" i="12"/>
  <c r="AO473" i="12"/>
  <c r="T474" i="12"/>
  <c r="Z474" i="12"/>
  <c r="AE474" i="12"/>
  <c r="AJ474" i="12"/>
  <c r="AO474" i="12"/>
  <c r="T475" i="12"/>
  <c r="Z475" i="12"/>
  <c r="AE475" i="12"/>
  <c r="AJ475" i="12"/>
  <c r="AO475" i="12"/>
  <c r="C383" i="12"/>
  <c r="O383" i="12"/>
  <c r="Q383" i="12"/>
  <c r="T383" i="12"/>
  <c r="Z383" i="12"/>
  <c r="AE383" i="12"/>
  <c r="AJ383" i="12"/>
  <c r="AO383" i="12"/>
  <c r="T384" i="12"/>
  <c r="Z384" i="12"/>
  <c r="AE384" i="12"/>
  <c r="AJ384" i="12"/>
  <c r="AO384" i="12"/>
  <c r="T385" i="12"/>
  <c r="Z385" i="12"/>
  <c r="AE385" i="12"/>
  <c r="AJ385" i="12"/>
  <c r="AO385" i="12"/>
  <c r="C386" i="12"/>
  <c r="O386" i="12"/>
  <c r="Q386" i="12"/>
  <c r="T386" i="12"/>
  <c r="Z386" i="12"/>
  <c r="AE386" i="12"/>
  <c r="AJ386" i="12"/>
  <c r="AO386" i="12"/>
  <c r="T387" i="12"/>
  <c r="Z387" i="12"/>
  <c r="AE387" i="12"/>
  <c r="AJ387" i="12"/>
  <c r="AO387" i="12"/>
  <c r="T388" i="12"/>
  <c r="Z388" i="12"/>
  <c r="AE388" i="12"/>
  <c r="AJ388" i="12"/>
  <c r="AO388" i="12"/>
  <c r="C389" i="12"/>
  <c r="O389" i="12"/>
  <c r="Q389" i="12"/>
  <c r="T389" i="12"/>
  <c r="Z389" i="12"/>
  <c r="AE389" i="12"/>
  <c r="AJ389" i="12"/>
  <c r="AO389" i="12"/>
  <c r="T390" i="12"/>
  <c r="Z390" i="12"/>
  <c r="AE390" i="12"/>
  <c r="AJ390" i="12"/>
  <c r="AO390" i="12"/>
  <c r="T391" i="12"/>
  <c r="Z391" i="12"/>
  <c r="AE391" i="12"/>
  <c r="AJ391" i="12"/>
  <c r="AO391" i="12"/>
  <c r="C392" i="12"/>
  <c r="O392" i="12"/>
  <c r="Q392" i="12"/>
  <c r="T392" i="12"/>
  <c r="Z392" i="12"/>
  <c r="AE392" i="12"/>
  <c r="AJ392" i="12"/>
  <c r="AO392" i="12"/>
  <c r="T393" i="12"/>
  <c r="Z393" i="12"/>
  <c r="AE393" i="12"/>
  <c r="AJ393" i="12"/>
  <c r="AO393" i="12"/>
  <c r="T394" i="12"/>
  <c r="Z394" i="12"/>
  <c r="AE394" i="12"/>
  <c r="AJ394" i="12"/>
  <c r="AO394" i="12"/>
  <c r="C395" i="12"/>
  <c r="O395" i="12"/>
  <c r="Q395" i="12"/>
  <c r="T395" i="12"/>
  <c r="Z395" i="12"/>
  <c r="AE395" i="12"/>
  <c r="AJ395" i="12"/>
  <c r="AO395" i="12"/>
  <c r="T396" i="12"/>
  <c r="Z396" i="12"/>
  <c r="AE396" i="12"/>
  <c r="AJ396" i="12"/>
  <c r="AO396" i="12"/>
  <c r="T397" i="12"/>
  <c r="Z397" i="12"/>
  <c r="AE397" i="12"/>
  <c r="AJ397" i="12"/>
  <c r="AO397" i="12"/>
  <c r="C398" i="12"/>
  <c r="O398" i="12"/>
  <c r="Q398" i="12"/>
  <c r="T398" i="12"/>
  <c r="Z398" i="12"/>
  <c r="AE398" i="12"/>
  <c r="AJ398" i="12"/>
  <c r="AO398" i="12"/>
  <c r="T399" i="12"/>
  <c r="Z399" i="12"/>
  <c r="AE399" i="12"/>
  <c r="AJ399" i="12"/>
  <c r="AO399" i="12"/>
  <c r="T400" i="12"/>
  <c r="Z400" i="12"/>
  <c r="AE400" i="12"/>
  <c r="AJ400" i="12"/>
  <c r="AO400" i="12"/>
  <c r="C401" i="12"/>
  <c r="O401" i="12"/>
  <c r="Q401" i="12"/>
  <c r="T401" i="12"/>
  <c r="Z401" i="12"/>
  <c r="AE401" i="12"/>
  <c r="AJ401" i="12"/>
  <c r="AO401" i="12"/>
  <c r="T402" i="12"/>
  <c r="Z402" i="12"/>
  <c r="AE402" i="12"/>
  <c r="AJ402" i="12"/>
  <c r="AO402" i="12"/>
  <c r="T403" i="12"/>
  <c r="Z403" i="12"/>
  <c r="AE403" i="12"/>
  <c r="AJ403" i="12"/>
  <c r="AO403" i="12"/>
  <c r="C404" i="12"/>
  <c r="O404" i="12"/>
  <c r="Q404" i="12"/>
  <c r="T404" i="12"/>
  <c r="Z404" i="12"/>
  <c r="AE404" i="12"/>
  <c r="AJ404" i="12"/>
  <c r="AO404" i="12"/>
  <c r="T405" i="12"/>
  <c r="Z405" i="12"/>
  <c r="AE405" i="12"/>
  <c r="AJ405" i="12"/>
  <c r="AO405" i="12"/>
  <c r="T406" i="12"/>
  <c r="Z406" i="12"/>
  <c r="AE406" i="12"/>
  <c r="AJ406" i="12"/>
  <c r="AO406" i="12"/>
  <c r="C407" i="12"/>
  <c r="O407" i="12"/>
  <c r="Q407" i="12"/>
  <c r="T407" i="12"/>
  <c r="Z407" i="12"/>
  <c r="AE407" i="12"/>
  <c r="AJ407" i="12"/>
  <c r="AO407" i="12"/>
  <c r="T408" i="12"/>
  <c r="Z408" i="12"/>
  <c r="AE408" i="12"/>
  <c r="AJ408" i="12"/>
  <c r="AO408" i="12"/>
  <c r="T409" i="12"/>
  <c r="Z409" i="12"/>
  <c r="AE409" i="12"/>
  <c r="AJ409" i="12"/>
  <c r="AO409" i="12"/>
  <c r="C410" i="12"/>
  <c r="O410" i="12"/>
  <c r="Q410" i="12"/>
  <c r="T410" i="12"/>
  <c r="Z410" i="12"/>
  <c r="AE410" i="12"/>
  <c r="AJ410" i="12"/>
  <c r="AO410" i="12"/>
  <c r="T411" i="12"/>
  <c r="Z411" i="12"/>
  <c r="AE411" i="12"/>
  <c r="AJ411" i="12"/>
  <c r="AO411" i="12"/>
  <c r="T412" i="12"/>
  <c r="Z412" i="12"/>
  <c r="AE412" i="12"/>
  <c r="AJ412" i="12"/>
  <c r="AO412" i="12"/>
  <c r="C413" i="12"/>
  <c r="O413" i="12"/>
  <c r="Q413" i="12"/>
  <c r="T413" i="12"/>
  <c r="Z413" i="12"/>
  <c r="AE413" i="12"/>
  <c r="AJ413" i="12"/>
  <c r="AO413" i="12"/>
  <c r="T414" i="12"/>
  <c r="Z414" i="12"/>
  <c r="AE414" i="12"/>
  <c r="AJ414" i="12"/>
  <c r="AO414" i="12"/>
  <c r="T415" i="12"/>
  <c r="Z415" i="12"/>
  <c r="AE415" i="12"/>
  <c r="AJ415" i="12"/>
  <c r="AO415" i="12"/>
  <c r="C416" i="12"/>
  <c r="O416" i="12"/>
  <c r="Q416" i="12"/>
  <c r="T416" i="12"/>
  <c r="Z416" i="12"/>
  <c r="AE416" i="12"/>
  <c r="AJ416" i="12"/>
  <c r="AO416" i="12"/>
  <c r="T417" i="12"/>
  <c r="Z417" i="12"/>
  <c r="AE417" i="12"/>
  <c r="AJ417" i="12"/>
  <c r="AO417" i="12"/>
  <c r="T418" i="12"/>
  <c r="Z418" i="12"/>
  <c r="AE418" i="12"/>
  <c r="AJ418" i="12"/>
  <c r="AO418" i="12"/>
  <c r="C419" i="12"/>
  <c r="O419" i="12"/>
  <c r="Q419" i="12"/>
  <c r="T419" i="12"/>
  <c r="Z419" i="12"/>
  <c r="AE419" i="12"/>
  <c r="AJ419" i="12"/>
  <c r="AO419" i="12"/>
  <c r="T420" i="12"/>
  <c r="Z420" i="12"/>
  <c r="AE420" i="12"/>
  <c r="AJ420" i="12"/>
  <c r="AO420" i="12"/>
  <c r="T421" i="12"/>
  <c r="Z421" i="12"/>
  <c r="AE421" i="12"/>
  <c r="AJ421" i="12"/>
  <c r="AO421" i="12"/>
  <c r="C422" i="12"/>
  <c r="O422" i="12"/>
  <c r="Q422" i="12"/>
  <c r="T422" i="12"/>
  <c r="Z422" i="12"/>
  <c r="AE422" i="12"/>
  <c r="AJ422" i="12"/>
  <c r="AO422" i="12"/>
  <c r="T423" i="12"/>
  <c r="Z423" i="12"/>
  <c r="AE423" i="12"/>
  <c r="AJ423" i="12"/>
  <c r="AO423" i="12"/>
  <c r="T424" i="12"/>
  <c r="Z424" i="12"/>
  <c r="AE424" i="12"/>
  <c r="AJ424" i="12"/>
  <c r="AO424" i="12"/>
  <c r="C425" i="12"/>
  <c r="O425" i="12"/>
  <c r="Q425" i="12"/>
  <c r="T425" i="12"/>
  <c r="Z425" i="12"/>
  <c r="AE425" i="12"/>
  <c r="AJ425" i="12"/>
  <c r="AO425" i="12"/>
  <c r="T426" i="12"/>
  <c r="Z426" i="12"/>
  <c r="AE426" i="12"/>
  <c r="AJ426" i="12"/>
  <c r="AO426" i="12"/>
  <c r="T427" i="12"/>
  <c r="Z427" i="12"/>
  <c r="AE427" i="12"/>
  <c r="AJ427" i="12"/>
  <c r="AO427" i="12"/>
  <c r="C428" i="12"/>
  <c r="O428" i="12"/>
  <c r="Q428" i="12"/>
  <c r="T428" i="12"/>
  <c r="Z428" i="12"/>
  <c r="AE428" i="12"/>
  <c r="AJ428" i="12"/>
  <c r="AO428" i="12"/>
  <c r="T429" i="12"/>
  <c r="Z429" i="12"/>
  <c r="AE429" i="12"/>
  <c r="AJ429" i="12"/>
  <c r="AO429" i="12"/>
  <c r="T430" i="12"/>
  <c r="Z430" i="12"/>
  <c r="AE430" i="12"/>
  <c r="AJ430" i="12"/>
  <c r="AO430" i="12"/>
  <c r="C431" i="12"/>
  <c r="O431" i="12"/>
  <c r="Q431" i="12"/>
  <c r="T431" i="12"/>
  <c r="Z431" i="12"/>
  <c r="AE431" i="12"/>
  <c r="AJ431" i="12"/>
  <c r="AO431" i="12"/>
  <c r="T432" i="12"/>
  <c r="Z432" i="12"/>
  <c r="AE432" i="12"/>
  <c r="AJ432" i="12"/>
  <c r="AO432" i="12"/>
  <c r="T433" i="12"/>
  <c r="Z433" i="12"/>
  <c r="AE433" i="12"/>
  <c r="AJ433" i="12"/>
  <c r="AO433" i="12"/>
  <c r="C434" i="12"/>
  <c r="O434" i="12"/>
  <c r="Q434" i="12"/>
  <c r="T434" i="12"/>
  <c r="Z434" i="12"/>
  <c r="AE434" i="12"/>
  <c r="AJ434" i="12"/>
  <c r="AO434" i="12"/>
  <c r="T435" i="12"/>
  <c r="Z435" i="12"/>
  <c r="AE435" i="12"/>
  <c r="AJ435" i="12"/>
  <c r="AO435" i="12"/>
  <c r="T436" i="12"/>
  <c r="Z436" i="12"/>
  <c r="AE436" i="12"/>
  <c r="AJ436" i="12"/>
  <c r="AO436" i="12"/>
  <c r="C437" i="12"/>
  <c r="O437" i="12"/>
  <c r="Q437" i="12"/>
  <c r="T437" i="12"/>
  <c r="Z437" i="12"/>
  <c r="AE437" i="12"/>
  <c r="AJ437" i="12"/>
  <c r="AO437" i="12"/>
  <c r="T438" i="12"/>
  <c r="Z438" i="12"/>
  <c r="AE438" i="12"/>
  <c r="AJ438" i="12"/>
  <c r="AO438" i="12"/>
  <c r="T439" i="12"/>
  <c r="Z439" i="12"/>
  <c r="AE439" i="12"/>
  <c r="AJ439" i="12"/>
  <c r="AO439" i="12"/>
  <c r="C440" i="12"/>
  <c r="O440" i="12"/>
  <c r="Q440" i="12"/>
  <c r="T440" i="12"/>
  <c r="Z440" i="12"/>
  <c r="AE440" i="12"/>
  <c r="AJ440" i="12"/>
  <c r="AO440" i="12"/>
  <c r="T441" i="12"/>
  <c r="Z441" i="12"/>
  <c r="AE441" i="12"/>
  <c r="AJ441" i="12"/>
  <c r="AO441" i="12"/>
  <c r="T442" i="12"/>
  <c r="Z442" i="12"/>
  <c r="AE442" i="12"/>
  <c r="AJ442" i="12"/>
  <c r="AO442" i="12"/>
  <c r="C443" i="12"/>
  <c r="O443" i="12"/>
  <c r="Q443" i="12"/>
  <c r="T443" i="12"/>
  <c r="Z443" i="12"/>
  <c r="AE443" i="12"/>
  <c r="AJ443" i="12"/>
  <c r="AO443" i="12"/>
  <c r="T444" i="12"/>
  <c r="Z444" i="12"/>
  <c r="AE444" i="12"/>
  <c r="AJ444" i="12"/>
  <c r="AO444" i="12"/>
  <c r="T445" i="12"/>
  <c r="Z445" i="12"/>
  <c r="AE445" i="12"/>
  <c r="AJ445" i="12"/>
  <c r="AO445" i="12"/>
  <c r="C446" i="12"/>
  <c r="O446" i="12"/>
  <c r="Q446" i="12"/>
  <c r="T446" i="12"/>
  <c r="Z446" i="12"/>
  <c r="AE446" i="12"/>
  <c r="AJ446" i="12"/>
  <c r="AO446" i="12"/>
  <c r="T447" i="12"/>
  <c r="Z447" i="12"/>
  <c r="AE447" i="12"/>
  <c r="AJ447" i="12"/>
  <c r="AO447" i="12"/>
  <c r="T448" i="12"/>
  <c r="Z448" i="12"/>
  <c r="AE448" i="12"/>
  <c r="AJ448" i="12"/>
  <c r="AO448" i="12"/>
  <c r="C449" i="12"/>
  <c r="O449" i="12"/>
  <c r="Q449" i="12"/>
  <c r="T449" i="12"/>
  <c r="Z449" i="12"/>
  <c r="AE449" i="12"/>
  <c r="AJ449" i="12"/>
  <c r="AO449" i="12"/>
  <c r="T450" i="12"/>
  <c r="Z450" i="12"/>
  <c r="AE450" i="12"/>
  <c r="AJ450" i="12"/>
  <c r="AO450" i="12"/>
  <c r="T451" i="12"/>
  <c r="Z451" i="12"/>
  <c r="AE451" i="12"/>
  <c r="AJ451" i="12"/>
  <c r="AO451" i="12"/>
  <c r="C452" i="12"/>
  <c r="O452" i="12"/>
  <c r="Q452" i="12"/>
  <c r="T452" i="12"/>
  <c r="Z452" i="12"/>
  <c r="AE452" i="12"/>
  <c r="AJ452" i="12"/>
  <c r="AO452" i="12"/>
  <c r="T453" i="12"/>
  <c r="Z453" i="12"/>
  <c r="AE453" i="12"/>
  <c r="AJ453" i="12"/>
  <c r="AO453" i="12"/>
  <c r="T454" i="12"/>
  <c r="Z454" i="12"/>
  <c r="AE454" i="12"/>
  <c r="AJ454" i="12"/>
  <c r="AO454" i="12"/>
  <c r="C455" i="12"/>
  <c r="O455" i="12"/>
  <c r="Q455" i="12"/>
  <c r="T455" i="12"/>
  <c r="Z455" i="12"/>
  <c r="AE455" i="12"/>
  <c r="AJ455" i="12"/>
  <c r="AO455" i="12"/>
  <c r="T456" i="12"/>
  <c r="Z456" i="12"/>
  <c r="AE456" i="12"/>
  <c r="AJ456" i="12"/>
  <c r="AO456" i="12"/>
  <c r="T457" i="12"/>
  <c r="Z457" i="12"/>
  <c r="AE457" i="12"/>
  <c r="AJ457" i="12"/>
  <c r="AO457" i="12"/>
  <c r="C458" i="12"/>
  <c r="O458" i="12"/>
  <c r="Q458" i="12"/>
  <c r="T458" i="12"/>
  <c r="Z458" i="12"/>
  <c r="AE458" i="12"/>
  <c r="AJ458" i="12"/>
  <c r="AO458" i="12"/>
  <c r="T459" i="12"/>
  <c r="Z459" i="12"/>
  <c r="AE459" i="12"/>
  <c r="AJ459" i="12"/>
  <c r="AO459" i="12"/>
  <c r="T460" i="12"/>
  <c r="Z460" i="12"/>
  <c r="AE460" i="12"/>
  <c r="AJ460" i="12"/>
  <c r="AO460" i="12"/>
  <c r="C461" i="12"/>
  <c r="O461" i="12"/>
  <c r="Q461" i="12"/>
  <c r="T461" i="12"/>
  <c r="Z461" i="12"/>
  <c r="AE461" i="12"/>
  <c r="AJ461" i="12"/>
  <c r="AO461" i="12"/>
  <c r="T462" i="12"/>
  <c r="Z462" i="12"/>
  <c r="AE462" i="12"/>
  <c r="AJ462" i="12"/>
  <c r="AO462" i="12"/>
  <c r="T463" i="12"/>
  <c r="Z463" i="12"/>
  <c r="AE463" i="12"/>
  <c r="AJ463" i="12"/>
  <c r="AO463" i="12"/>
  <c r="C329" i="12"/>
  <c r="O329" i="12"/>
  <c r="Q329" i="12"/>
  <c r="T329" i="12"/>
  <c r="Z329" i="12"/>
  <c r="AE329" i="12"/>
  <c r="AJ329" i="12"/>
  <c r="AO329" i="12"/>
  <c r="T330" i="12"/>
  <c r="Z330" i="12"/>
  <c r="AE330" i="12"/>
  <c r="AJ330" i="12"/>
  <c r="AO330" i="12"/>
  <c r="T331" i="12"/>
  <c r="Z331" i="12"/>
  <c r="AE331" i="12"/>
  <c r="AJ331" i="12"/>
  <c r="AO331" i="12"/>
  <c r="C332" i="12"/>
  <c r="O332" i="12"/>
  <c r="Q332" i="12"/>
  <c r="T332" i="12"/>
  <c r="Z332" i="12"/>
  <c r="AE332" i="12"/>
  <c r="AJ332" i="12"/>
  <c r="AO332" i="12"/>
  <c r="T333" i="12"/>
  <c r="Z333" i="12"/>
  <c r="AE333" i="12"/>
  <c r="AJ333" i="12"/>
  <c r="AO333" i="12"/>
  <c r="T334" i="12"/>
  <c r="Z334" i="12"/>
  <c r="AE334" i="12"/>
  <c r="AJ334" i="12"/>
  <c r="AO334" i="12"/>
  <c r="C335" i="12"/>
  <c r="O335" i="12"/>
  <c r="Q335" i="12"/>
  <c r="T335" i="12"/>
  <c r="Z335" i="12"/>
  <c r="AE335" i="12"/>
  <c r="AJ335" i="12"/>
  <c r="AO335" i="12"/>
  <c r="T336" i="12"/>
  <c r="Z336" i="12"/>
  <c r="AE336" i="12"/>
  <c r="AJ336" i="12"/>
  <c r="AO336" i="12"/>
  <c r="T337" i="12"/>
  <c r="Z337" i="12"/>
  <c r="AE337" i="12"/>
  <c r="AJ337" i="12"/>
  <c r="AO337" i="12"/>
  <c r="C338" i="12"/>
  <c r="O338" i="12"/>
  <c r="Q338" i="12"/>
  <c r="T338" i="12"/>
  <c r="Z338" i="12"/>
  <c r="AE338" i="12"/>
  <c r="AJ338" i="12"/>
  <c r="AO338" i="12"/>
  <c r="T339" i="12"/>
  <c r="Z339" i="12"/>
  <c r="AE339" i="12"/>
  <c r="AJ339" i="12"/>
  <c r="AO339" i="12"/>
  <c r="T340" i="12"/>
  <c r="Z340" i="12"/>
  <c r="AE340" i="12"/>
  <c r="AJ340" i="12"/>
  <c r="AO340" i="12"/>
  <c r="C341" i="12"/>
  <c r="O341" i="12"/>
  <c r="Q341" i="12"/>
  <c r="T341" i="12"/>
  <c r="Z341" i="12"/>
  <c r="AE341" i="12"/>
  <c r="AJ341" i="12"/>
  <c r="AO341" i="12"/>
  <c r="T342" i="12"/>
  <c r="Z342" i="12"/>
  <c r="AE342" i="12"/>
  <c r="AJ342" i="12"/>
  <c r="AO342" i="12"/>
  <c r="T343" i="12"/>
  <c r="Z343" i="12"/>
  <c r="AE343" i="12"/>
  <c r="AJ343" i="12"/>
  <c r="AO343" i="12"/>
  <c r="C344" i="12"/>
  <c r="O344" i="12"/>
  <c r="Q344" i="12"/>
  <c r="T344" i="12"/>
  <c r="Z344" i="12"/>
  <c r="AE344" i="12"/>
  <c r="AJ344" i="12"/>
  <c r="AO344" i="12"/>
  <c r="T345" i="12"/>
  <c r="Z345" i="12"/>
  <c r="AE345" i="12"/>
  <c r="AJ345" i="12"/>
  <c r="AO345" i="12"/>
  <c r="T346" i="12"/>
  <c r="Z346" i="12"/>
  <c r="AE346" i="12"/>
  <c r="AJ346" i="12"/>
  <c r="AO346" i="12"/>
  <c r="C347" i="12"/>
  <c r="O347" i="12"/>
  <c r="Q347" i="12"/>
  <c r="T347" i="12"/>
  <c r="Z347" i="12"/>
  <c r="AE347" i="12"/>
  <c r="AJ347" i="12"/>
  <c r="AO347" i="12"/>
  <c r="T348" i="12"/>
  <c r="Z348" i="12"/>
  <c r="AE348" i="12"/>
  <c r="AJ348" i="12"/>
  <c r="AO348" i="12"/>
  <c r="T349" i="12"/>
  <c r="Z349" i="12"/>
  <c r="AE349" i="12"/>
  <c r="AJ349" i="12"/>
  <c r="AO349" i="12"/>
  <c r="C350" i="12"/>
  <c r="O350" i="12"/>
  <c r="Q350" i="12"/>
  <c r="T350" i="12"/>
  <c r="Z350" i="12"/>
  <c r="AE350" i="12"/>
  <c r="AJ350" i="12"/>
  <c r="AO350" i="12"/>
  <c r="T351" i="12"/>
  <c r="Z351" i="12"/>
  <c r="AE351" i="12"/>
  <c r="AJ351" i="12"/>
  <c r="AO351" i="12"/>
  <c r="T352" i="12"/>
  <c r="Z352" i="12"/>
  <c r="AE352" i="12"/>
  <c r="AJ352" i="12"/>
  <c r="AO352" i="12"/>
  <c r="C353" i="12"/>
  <c r="O353" i="12"/>
  <c r="Q353" i="12"/>
  <c r="T353" i="12"/>
  <c r="Z353" i="12"/>
  <c r="AE353" i="12"/>
  <c r="AJ353" i="12"/>
  <c r="AO353" i="12"/>
  <c r="T354" i="12"/>
  <c r="Z354" i="12"/>
  <c r="AE354" i="12"/>
  <c r="AJ354" i="12"/>
  <c r="AO354" i="12"/>
  <c r="T355" i="12"/>
  <c r="Z355" i="12"/>
  <c r="AE355" i="12"/>
  <c r="AJ355" i="12"/>
  <c r="AO355" i="12"/>
  <c r="C356" i="12"/>
  <c r="O356" i="12"/>
  <c r="Q356" i="12"/>
  <c r="T356" i="12"/>
  <c r="Z356" i="12"/>
  <c r="AE356" i="12"/>
  <c r="AJ356" i="12"/>
  <c r="AO356" i="12"/>
  <c r="T357" i="12"/>
  <c r="Z357" i="12"/>
  <c r="AE357" i="12"/>
  <c r="AJ357" i="12"/>
  <c r="AO357" i="12"/>
  <c r="T358" i="12"/>
  <c r="Z358" i="12"/>
  <c r="AE358" i="12"/>
  <c r="AJ358" i="12"/>
  <c r="AO358" i="12"/>
  <c r="C359" i="12"/>
  <c r="O359" i="12"/>
  <c r="Q359" i="12"/>
  <c r="T359" i="12"/>
  <c r="Z359" i="12"/>
  <c r="AE359" i="12"/>
  <c r="AJ359" i="12"/>
  <c r="AO359" i="12"/>
  <c r="T360" i="12"/>
  <c r="Z360" i="12"/>
  <c r="AE360" i="12"/>
  <c r="AJ360" i="12"/>
  <c r="AO360" i="12"/>
  <c r="T361" i="12"/>
  <c r="Z361" i="12"/>
  <c r="AE361" i="12"/>
  <c r="AJ361" i="12"/>
  <c r="AO361" i="12"/>
  <c r="C362" i="12"/>
  <c r="O362" i="12"/>
  <c r="Q362" i="12"/>
  <c r="T362" i="12"/>
  <c r="Z362" i="12"/>
  <c r="AE362" i="12"/>
  <c r="AJ362" i="12"/>
  <c r="AO362" i="12"/>
  <c r="T363" i="12"/>
  <c r="Z363" i="12"/>
  <c r="AE363" i="12"/>
  <c r="AJ363" i="12"/>
  <c r="AO363" i="12"/>
  <c r="T364" i="12"/>
  <c r="Z364" i="12"/>
  <c r="AE364" i="12"/>
  <c r="AJ364" i="12"/>
  <c r="AO364" i="12"/>
  <c r="C365" i="12"/>
  <c r="O365" i="12"/>
  <c r="Q365" i="12"/>
  <c r="T365" i="12"/>
  <c r="Z365" i="12"/>
  <c r="AE365" i="12"/>
  <c r="AJ365" i="12"/>
  <c r="AO365" i="12"/>
  <c r="T366" i="12"/>
  <c r="Z366" i="12"/>
  <c r="AE366" i="12"/>
  <c r="AJ366" i="12"/>
  <c r="AO366" i="12"/>
  <c r="T367" i="12"/>
  <c r="Z367" i="12"/>
  <c r="AE367" i="12"/>
  <c r="AJ367" i="12"/>
  <c r="AO367" i="12"/>
  <c r="C368" i="12"/>
  <c r="O368" i="12"/>
  <c r="Q368" i="12"/>
  <c r="T368" i="12"/>
  <c r="Z368" i="12"/>
  <c r="AE368" i="12"/>
  <c r="AJ368" i="12"/>
  <c r="AO368" i="12"/>
  <c r="T369" i="12"/>
  <c r="Z369" i="12"/>
  <c r="AE369" i="12"/>
  <c r="AJ369" i="12"/>
  <c r="AO369" i="12"/>
  <c r="T370" i="12"/>
  <c r="Z370" i="12"/>
  <c r="AE370" i="12"/>
  <c r="AJ370" i="12"/>
  <c r="AO370" i="12"/>
  <c r="C371" i="12"/>
  <c r="O371" i="12"/>
  <c r="Q371" i="12"/>
  <c r="T371" i="12"/>
  <c r="Z371" i="12"/>
  <c r="AE371" i="12"/>
  <c r="AJ371" i="12"/>
  <c r="AO371" i="12"/>
  <c r="T372" i="12"/>
  <c r="Z372" i="12"/>
  <c r="AE372" i="12"/>
  <c r="AJ372" i="12"/>
  <c r="AO372" i="12"/>
  <c r="T373" i="12"/>
  <c r="Z373" i="12"/>
  <c r="AE373" i="12"/>
  <c r="AJ373" i="12"/>
  <c r="AO373" i="12"/>
  <c r="C374" i="12"/>
  <c r="O374" i="12"/>
  <c r="Q374" i="12"/>
  <c r="T374" i="12"/>
  <c r="Z374" i="12"/>
  <c r="AE374" i="12"/>
  <c r="AJ374" i="12"/>
  <c r="AO374" i="12"/>
  <c r="T375" i="12"/>
  <c r="Z375" i="12"/>
  <c r="AE375" i="12"/>
  <c r="AJ375" i="12"/>
  <c r="AO375" i="12"/>
  <c r="T376" i="12"/>
  <c r="Z376" i="12"/>
  <c r="AE376" i="12"/>
  <c r="AJ376" i="12"/>
  <c r="AO376" i="12"/>
  <c r="C377" i="12"/>
  <c r="O377" i="12"/>
  <c r="Q377" i="12"/>
  <c r="T377" i="12"/>
  <c r="Z377" i="12"/>
  <c r="AE377" i="12"/>
  <c r="AJ377" i="12"/>
  <c r="AO377" i="12"/>
  <c r="T378" i="12"/>
  <c r="Z378" i="12"/>
  <c r="AE378" i="12"/>
  <c r="AJ378" i="12"/>
  <c r="AO378" i="12"/>
  <c r="T379" i="12"/>
  <c r="Z379" i="12"/>
  <c r="AE379" i="12"/>
  <c r="AJ379" i="12"/>
  <c r="AO379" i="12"/>
  <c r="C380" i="12"/>
  <c r="O380" i="12"/>
  <c r="Q380" i="12"/>
  <c r="T380" i="12"/>
  <c r="Z380" i="12"/>
  <c r="AE380" i="12"/>
  <c r="AJ380" i="12"/>
  <c r="AO380" i="12"/>
  <c r="T381" i="12"/>
  <c r="Z381" i="12"/>
  <c r="AE381" i="12"/>
  <c r="AJ381" i="12"/>
  <c r="AO381" i="12"/>
  <c r="T382" i="12"/>
  <c r="Z382" i="12"/>
  <c r="AE382" i="12"/>
  <c r="AJ382" i="12"/>
  <c r="AO382" i="12"/>
  <c r="C314" i="12"/>
  <c r="O314" i="12"/>
  <c r="Q314" i="12"/>
  <c r="T314" i="12"/>
  <c r="Z314" i="12"/>
  <c r="AE314" i="12"/>
  <c r="AJ314" i="12"/>
  <c r="AO314" i="12"/>
  <c r="T315" i="12"/>
  <c r="Z315" i="12"/>
  <c r="AE315" i="12"/>
  <c r="AJ315" i="12"/>
  <c r="AO315" i="12"/>
  <c r="T316" i="12"/>
  <c r="Z316" i="12"/>
  <c r="AE316" i="12"/>
  <c r="AJ316" i="12"/>
  <c r="AO316" i="12"/>
  <c r="C317" i="12"/>
  <c r="O317" i="12"/>
  <c r="Q317" i="12"/>
  <c r="T317" i="12"/>
  <c r="Z317" i="12"/>
  <c r="AE317" i="12"/>
  <c r="AJ317" i="12"/>
  <c r="AO317" i="12"/>
  <c r="T318" i="12"/>
  <c r="Z318" i="12"/>
  <c r="AE318" i="12"/>
  <c r="AJ318" i="12"/>
  <c r="AO318" i="12"/>
  <c r="T319" i="12"/>
  <c r="Z319" i="12"/>
  <c r="AE319" i="12"/>
  <c r="AJ319" i="12"/>
  <c r="AO319" i="12"/>
  <c r="C320" i="12"/>
  <c r="O320" i="12"/>
  <c r="Q320" i="12"/>
  <c r="T320" i="12"/>
  <c r="Z320" i="12"/>
  <c r="AE320" i="12"/>
  <c r="AJ320" i="12"/>
  <c r="AO320" i="12"/>
  <c r="T321" i="12"/>
  <c r="Z321" i="12"/>
  <c r="AE321" i="12"/>
  <c r="AJ321" i="12"/>
  <c r="AO321" i="12"/>
  <c r="T322" i="12"/>
  <c r="Z322" i="12"/>
  <c r="AE322" i="12"/>
  <c r="AJ322" i="12"/>
  <c r="AO322" i="12"/>
  <c r="C323" i="12"/>
  <c r="O323" i="12"/>
  <c r="Q323" i="12"/>
  <c r="T323" i="12"/>
  <c r="Z323" i="12"/>
  <c r="AE323" i="12"/>
  <c r="AJ323" i="12"/>
  <c r="AO323" i="12"/>
  <c r="T324" i="12"/>
  <c r="Z324" i="12"/>
  <c r="AE324" i="12"/>
  <c r="AJ324" i="12"/>
  <c r="AO324" i="12"/>
  <c r="T325" i="12"/>
  <c r="Z325" i="12"/>
  <c r="AE325" i="12"/>
  <c r="AJ325" i="12"/>
  <c r="AO325" i="12"/>
  <c r="C326" i="12"/>
  <c r="O326" i="12"/>
  <c r="Q326" i="12"/>
  <c r="T326" i="12"/>
  <c r="Z326" i="12"/>
  <c r="AE326" i="12"/>
  <c r="AJ326" i="12"/>
  <c r="AO326" i="12"/>
  <c r="T327" i="12"/>
  <c r="Z327" i="12"/>
  <c r="AE327" i="12"/>
  <c r="AJ327" i="12"/>
  <c r="AO327" i="12"/>
  <c r="T328" i="12"/>
  <c r="Z328" i="12"/>
  <c r="AE328" i="12"/>
  <c r="AJ328" i="12"/>
  <c r="AO328" i="12"/>
  <c r="C308" i="12"/>
  <c r="O308" i="12"/>
  <c r="Q308" i="12"/>
  <c r="T308" i="12"/>
  <c r="Z308" i="12"/>
  <c r="AE308" i="12"/>
  <c r="AJ308" i="12"/>
  <c r="AO308" i="12"/>
  <c r="T309" i="12"/>
  <c r="Z309" i="12"/>
  <c r="AE309" i="12"/>
  <c r="AJ309" i="12"/>
  <c r="AO309" i="12"/>
  <c r="T310" i="12"/>
  <c r="Z310" i="12"/>
  <c r="AE310" i="12"/>
  <c r="AJ310" i="12"/>
  <c r="AO310" i="12"/>
  <c r="C311" i="12"/>
  <c r="O311" i="12"/>
  <c r="Q311" i="12"/>
  <c r="T311" i="12"/>
  <c r="Z311" i="12"/>
  <c r="AE311" i="12"/>
  <c r="AJ311" i="12"/>
  <c r="AO311" i="12"/>
  <c r="T312" i="12"/>
  <c r="Z312" i="12"/>
  <c r="AE312" i="12"/>
  <c r="AJ312" i="12"/>
  <c r="AO312" i="12"/>
  <c r="T313" i="12"/>
  <c r="Z313" i="12"/>
  <c r="AE313" i="12"/>
  <c r="AJ313" i="12"/>
  <c r="AO313" i="12"/>
  <c r="AO307" i="12"/>
  <c r="AJ307" i="12"/>
  <c r="AE307" i="12"/>
  <c r="Z307" i="12"/>
  <c r="T307" i="12"/>
  <c r="AO306" i="12"/>
  <c r="AJ306" i="12"/>
  <c r="AE306" i="12"/>
  <c r="Z306" i="12"/>
  <c r="T306" i="12"/>
  <c r="AO305" i="12"/>
  <c r="AJ305" i="12"/>
  <c r="AE305" i="12"/>
  <c r="Z305" i="12"/>
  <c r="T305" i="12"/>
  <c r="Q305" i="12"/>
  <c r="O305" i="12"/>
  <c r="C305" i="12"/>
  <c r="R338" i="12" l="1"/>
  <c r="R398" i="12"/>
  <c r="R482" i="12"/>
  <c r="R380" i="12"/>
  <c r="R368" i="12"/>
  <c r="AI317" i="12"/>
  <c r="AH317" i="12" s="1"/>
  <c r="U425" i="12"/>
  <c r="V425" i="12" s="1"/>
  <c r="U377" i="12"/>
  <c r="V377" i="12" s="1"/>
  <c r="U365" i="12"/>
  <c r="V365" i="12" s="1"/>
  <c r="AN359" i="12"/>
  <c r="AM359" i="12" s="1"/>
  <c r="Y347" i="12"/>
  <c r="X347" i="12" s="1"/>
  <c r="AI455" i="12"/>
  <c r="AH455" i="12" s="1"/>
  <c r="AI407" i="12"/>
  <c r="AH407" i="12" s="1"/>
  <c r="U404" i="12"/>
  <c r="R326" i="12"/>
  <c r="AI347" i="12"/>
  <c r="AH347" i="12" s="1"/>
  <c r="AN443" i="12"/>
  <c r="AM443" i="12" s="1"/>
  <c r="U437" i="12"/>
  <c r="V437" i="12" s="1"/>
  <c r="AN401" i="12"/>
  <c r="AM401" i="12" s="1"/>
  <c r="U362" i="12"/>
  <c r="U350" i="12"/>
  <c r="AI467" i="12"/>
  <c r="AH467" i="12" s="1"/>
  <c r="AD464" i="12"/>
  <c r="AC464" i="12" s="1"/>
  <c r="U305" i="12"/>
  <c r="V305" i="12" s="1"/>
  <c r="R374" i="12"/>
  <c r="Y371" i="12"/>
  <c r="X371" i="12" s="1"/>
  <c r="U353" i="12"/>
  <c r="V353" i="12" s="1"/>
  <c r="AI332" i="12"/>
  <c r="AH332" i="12" s="1"/>
  <c r="U395" i="12"/>
  <c r="AI386" i="12"/>
  <c r="AH386" i="12" s="1"/>
  <c r="U464" i="12"/>
  <c r="V464" i="12" s="1"/>
  <c r="AI314" i="12"/>
  <c r="AH314" i="12" s="1"/>
  <c r="U311" i="12"/>
  <c r="V311" i="12" s="1"/>
  <c r="U323" i="12"/>
  <c r="V323" i="12" s="1"/>
  <c r="AD359" i="12"/>
  <c r="AC359" i="12" s="1"/>
  <c r="U332" i="12"/>
  <c r="AD332" i="12"/>
  <c r="AC332" i="12" s="1"/>
  <c r="AN395" i="12"/>
  <c r="AM395" i="12" s="1"/>
  <c r="Y392" i="12"/>
  <c r="X392" i="12" s="1"/>
  <c r="AN374" i="12"/>
  <c r="AM374" i="12" s="1"/>
  <c r="AI329" i="12"/>
  <c r="AH329" i="12" s="1"/>
  <c r="R434" i="12"/>
  <c r="AN419" i="12"/>
  <c r="AM419" i="12" s="1"/>
  <c r="AD389" i="12"/>
  <c r="AC389" i="12" s="1"/>
  <c r="AN386" i="12"/>
  <c r="AM386" i="12" s="1"/>
  <c r="AN437" i="12"/>
  <c r="AM437" i="12" s="1"/>
  <c r="Y434" i="12"/>
  <c r="X434" i="12" s="1"/>
  <c r="U368" i="12"/>
  <c r="V368" i="12" s="1"/>
  <c r="R353" i="12"/>
  <c r="U329" i="12"/>
  <c r="V329" i="12" s="1"/>
  <c r="U383" i="12"/>
  <c r="V383" i="12" s="1"/>
  <c r="AD473" i="12"/>
  <c r="AC473" i="12" s="1"/>
  <c r="AI494" i="12"/>
  <c r="AH494" i="12" s="1"/>
  <c r="AI491" i="12"/>
  <c r="AH491" i="12" s="1"/>
  <c r="R494" i="12"/>
  <c r="AN476" i="12"/>
  <c r="AM476" i="12" s="1"/>
  <c r="AI476" i="12"/>
  <c r="AH476" i="12" s="1"/>
  <c r="AI488" i="12"/>
  <c r="AH488" i="12" s="1"/>
  <c r="Y485" i="12"/>
  <c r="X485" i="12" s="1"/>
  <c r="AI482" i="12"/>
  <c r="AH482" i="12" s="1"/>
  <c r="Y488" i="12"/>
  <c r="X488" i="12" s="1"/>
  <c r="U485" i="12"/>
  <c r="V485" i="12" s="1"/>
  <c r="AN479" i="12"/>
  <c r="AM479" i="12" s="1"/>
  <c r="AI479" i="12"/>
  <c r="AH479" i="12" s="1"/>
  <c r="AN473" i="12"/>
  <c r="AM473" i="12" s="1"/>
  <c r="AN488" i="12"/>
  <c r="AM488" i="12" s="1"/>
  <c r="R488" i="12"/>
  <c r="R476" i="12"/>
  <c r="AN470" i="12"/>
  <c r="AM470" i="12" s="1"/>
  <c r="AD452" i="12"/>
  <c r="AC452" i="12" s="1"/>
  <c r="Y461" i="12"/>
  <c r="X461" i="12" s="1"/>
  <c r="AD455" i="12"/>
  <c r="AC455" i="12" s="1"/>
  <c r="AN467" i="12"/>
  <c r="AM467" i="12" s="1"/>
  <c r="AI464" i="12"/>
  <c r="AH464" i="12" s="1"/>
  <c r="AD461" i="12"/>
  <c r="AC461" i="12" s="1"/>
  <c r="AN458" i="12"/>
  <c r="AM458" i="12" s="1"/>
  <c r="AD467" i="12"/>
  <c r="AC467" i="12" s="1"/>
  <c r="U461" i="12"/>
  <c r="V461" i="12" s="1"/>
  <c r="AN455" i="12"/>
  <c r="AM455" i="12" s="1"/>
  <c r="U467" i="12"/>
  <c r="V467" i="12" s="1"/>
  <c r="R470" i="12"/>
  <c r="R467" i="12"/>
  <c r="R464" i="12"/>
  <c r="R458" i="12"/>
  <c r="AI443" i="12"/>
  <c r="AH443" i="12" s="1"/>
  <c r="U443" i="12"/>
  <c r="V443" i="12" s="1"/>
  <c r="U440" i="12"/>
  <c r="V440" i="12" s="1"/>
  <c r="AI449" i="12"/>
  <c r="AH449" i="12" s="1"/>
  <c r="U449" i="12"/>
  <c r="V449" i="12" s="1"/>
  <c r="Y440" i="12"/>
  <c r="X440" i="12" s="1"/>
  <c r="Y449" i="12"/>
  <c r="X449" i="12" s="1"/>
  <c r="AD437" i="12"/>
  <c r="AC437" i="12" s="1"/>
  <c r="R446" i="12"/>
  <c r="R443" i="12"/>
  <c r="R440" i="12"/>
  <c r="R437" i="12"/>
  <c r="U434" i="12"/>
  <c r="V434" i="12" s="1"/>
  <c r="AN434" i="12"/>
  <c r="AM434" i="12" s="1"/>
  <c r="AD434" i="12"/>
  <c r="AC434" i="12" s="1"/>
  <c r="AN413" i="12"/>
  <c r="AM413" i="12" s="1"/>
  <c r="AN425" i="12"/>
  <c r="AM425" i="12" s="1"/>
  <c r="AI419" i="12"/>
  <c r="AH419" i="12" s="1"/>
  <c r="Y422" i="12"/>
  <c r="X422" i="12" s="1"/>
  <c r="U431" i="12"/>
  <c r="V431" i="12" s="1"/>
  <c r="AD428" i="12"/>
  <c r="AC428" i="12" s="1"/>
  <c r="AN431" i="12"/>
  <c r="AM431" i="12" s="1"/>
  <c r="AI425" i="12"/>
  <c r="AH425" i="12" s="1"/>
  <c r="U419" i="12"/>
  <c r="AI431" i="12"/>
  <c r="AH431" i="12" s="1"/>
  <c r="AD422" i="12"/>
  <c r="AC422" i="12" s="1"/>
  <c r="Y416" i="12"/>
  <c r="X416" i="12" s="1"/>
  <c r="U413" i="12"/>
  <c r="V413" i="12" s="1"/>
  <c r="AI428" i="12"/>
  <c r="AH428" i="12" s="1"/>
  <c r="AD413" i="12"/>
  <c r="AC413" i="12" s="1"/>
  <c r="R425" i="12"/>
  <c r="R422" i="12"/>
  <c r="R416" i="12"/>
  <c r="AD398" i="12"/>
  <c r="AC398" i="12" s="1"/>
  <c r="AD404" i="12"/>
  <c r="AC404" i="12" s="1"/>
  <c r="AD410" i="12"/>
  <c r="AC410" i="12" s="1"/>
  <c r="R410" i="12"/>
  <c r="U407" i="12"/>
  <c r="AI410" i="12"/>
  <c r="AH410" i="12" s="1"/>
  <c r="U401" i="12"/>
  <c r="V401" i="12" s="1"/>
  <c r="AN410" i="12"/>
  <c r="AM410" i="12" s="1"/>
  <c r="AN407" i="12"/>
  <c r="AM407" i="12" s="1"/>
  <c r="R407" i="12"/>
  <c r="R401" i="12"/>
  <c r="AI395" i="12"/>
  <c r="AH395" i="12" s="1"/>
  <c r="U389" i="12"/>
  <c r="V389" i="12" s="1"/>
  <c r="AN389" i="12"/>
  <c r="AM389" i="12" s="1"/>
  <c r="AD395" i="12"/>
  <c r="AC395" i="12" s="1"/>
  <c r="Y389" i="12"/>
  <c r="X389" i="12" s="1"/>
  <c r="R392" i="12"/>
  <c r="AN377" i="12"/>
  <c r="AM377" i="12" s="1"/>
  <c r="AI383" i="12"/>
  <c r="AH383" i="12" s="1"/>
  <c r="AD380" i="12"/>
  <c r="AC380" i="12" s="1"/>
  <c r="AI371" i="12"/>
  <c r="AH371" i="12" s="1"/>
  <c r="U380" i="12"/>
  <c r="V380" i="12" s="1"/>
  <c r="AD377" i="12"/>
  <c r="AC377" i="12" s="1"/>
  <c r="AD386" i="12"/>
  <c r="AC386" i="12" s="1"/>
  <c r="AN371" i="12"/>
  <c r="AM371" i="12" s="1"/>
  <c r="Y383" i="12"/>
  <c r="X383" i="12" s="1"/>
  <c r="Y377" i="12"/>
  <c r="X377" i="12" s="1"/>
  <c r="R386" i="12"/>
  <c r="R383" i="12"/>
  <c r="R377" i="12"/>
  <c r="AN362" i="12"/>
  <c r="AM362" i="12" s="1"/>
  <c r="AD368" i="12"/>
  <c r="AC368" i="12" s="1"/>
  <c r="AI368" i="12"/>
  <c r="AH368" i="12" s="1"/>
  <c r="AI365" i="12"/>
  <c r="AH365" i="12" s="1"/>
  <c r="Y368" i="12"/>
  <c r="X368" i="12" s="1"/>
  <c r="AN350" i="12"/>
  <c r="AM350" i="12" s="1"/>
  <c r="AN353" i="12"/>
  <c r="AM353" i="12" s="1"/>
  <c r="AN356" i="12"/>
  <c r="AM356" i="12" s="1"/>
  <c r="AI356" i="12"/>
  <c r="AH356" i="12" s="1"/>
  <c r="AD356" i="12"/>
  <c r="AC356" i="12" s="1"/>
  <c r="AD353" i="12"/>
  <c r="AC353" i="12" s="1"/>
  <c r="Y350" i="12"/>
  <c r="X350" i="12" s="1"/>
  <c r="U356" i="12"/>
  <c r="V356" i="12" s="1"/>
  <c r="Y353" i="12"/>
  <c r="X353" i="12" s="1"/>
  <c r="R359" i="12"/>
  <c r="R356" i="12"/>
  <c r="AN347" i="12"/>
  <c r="AM347" i="12" s="1"/>
  <c r="AD344" i="12"/>
  <c r="AC344" i="12" s="1"/>
  <c r="U344" i="12"/>
  <c r="V344" i="12" s="1"/>
  <c r="AI344" i="12"/>
  <c r="AH344" i="12" s="1"/>
  <c r="Y344" i="12"/>
  <c r="X344" i="12" s="1"/>
  <c r="R344" i="12"/>
  <c r="AN335" i="12"/>
  <c r="AM335" i="12" s="1"/>
  <c r="AI338" i="12"/>
  <c r="AH338" i="12" s="1"/>
  <c r="AI335" i="12"/>
  <c r="AH335" i="12" s="1"/>
  <c r="U341" i="12"/>
  <c r="Y338" i="12"/>
  <c r="X338" i="12" s="1"/>
  <c r="Y332" i="12"/>
  <c r="X332" i="12" s="1"/>
  <c r="R332" i="12"/>
  <c r="V332" i="12"/>
  <c r="Y407" i="12"/>
  <c r="X407" i="12" s="1"/>
  <c r="AN311" i="12"/>
  <c r="AM311" i="12" s="1"/>
  <c r="AD317" i="12"/>
  <c r="AC317" i="12" s="1"/>
  <c r="AI380" i="12"/>
  <c r="AH380" i="12" s="1"/>
  <c r="AD371" i="12"/>
  <c r="AC371" i="12" s="1"/>
  <c r="U371" i="12"/>
  <c r="V371" i="12" s="1"/>
  <c r="AN368" i="12"/>
  <c r="AM368" i="12" s="1"/>
  <c r="AD365" i="12"/>
  <c r="AC365" i="12" s="1"/>
  <c r="R362" i="12"/>
  <c r="Y356" i="12"/>
  <c r="X356" i="12" s="1"/>
  <c r="AI350" i="12"/>
  <c r="AH350" i="12" s="1"/>
  <c r="U347" i="12"/>
  <c r="V347" i="12" s="1"/>
  <c r="AN344" i="12"/>
  <c r="AM344" i="12" s="1"/>
  <c r="AN341" i="12"/>
  <c r="AM341" i="12" s="1"/>
  <c r="U338" i="12"/>
  <c r="V338" i="12" s="1"/>
  <c r="R461" i="12"/>
  <c r="AI458" i="12"/>
  <c r="AH458" i="12" s="1"/>
  <c r="Y455" i="12"/>
  <c r="X455" i="12" s="1"/>
  <c r="AD449" i="12"/>
  <c r="AC449" i="12" s="1"/>
  <c r="AN446" i="12"/>
  <c r="AM446" i="12" s="1"/>
  <c r="AD443" i="12"/>
  <c r="AC443" i="12" s="1"/>
  <c r="AD440" i="12"/>
  <c r="AC440" i="12" s="1"/>
  <c r="R431" i="12"/>
  <c r="AI422" i="12"/>
  <c r="AH422" i="12" s="1"/>
  <c r="AD416" i="12"/>
  <c r="AC416" i="12" s="1"/>
  <c r="Y410" i="12"/>
  <c r="X410" i="12" s="1"/>
  <c r="AD401" i="12"/>
  <c r="AC401" i="12" s="1"/>
  <c r="Y401" i="12"/>
  <c r="X401" i="12" s="1"/>
  <c r="R395" i="12"/>
  <c r="R389" i="12"/>
  <c r="AD383" i="12"/>
  <c r="AC383" i="12" s="1"/>
  <c r="R473" i="12"/>
  <c r="AI470" i="12"/>
  <c r="AH470" i="12" s="1"/>
  <c r="Y467" i="12"/>
  <c r="X467" i="12" s="1"/>
  <c r="Y464" i="12"/>
  <c r="X464" i="12" s="1"/>
  <c r="AI485" i="12"/>
  <c r="AH485" i="12" s="1"/>
  <c r="Y482" i="12"/>
  <c r="X482" i="12" s="1"/>
  <c r="Y476" i="12"/>
  <c r="X476" i="12" s="1"/>
  <c r="Y491" i="12"/>
  <c r="X491" i="12" s="1"/>
  <c r="R491" i="12"/>
  <c r="AD350" i="12"/>
  <c r="AC350" i="12" s="1"/>
  <c r="AI341" i="12"/>
  <c r="AH341" i="12" s="1"/>
  <c r="AN461" i="12"/>
  <c r="AM461" i="12" s="1"/>
  <c r="AD458" i="12"/>
  <c r="AC458" i="12" s="1"/>
  <c r="AI452" i="12"/>
  <c r="AH452" i="12" s="1"/>
  <c r="AI446" i="12"/>
  <c r="AH446" i="12" s="1"/>
  <c r="Y443" i="12"/>
  <c r="X443" i="12" s="1"/>
  <c r="AN440" i="12"/>
  <c r="AM440" i="12" s="1"/>
  <c r="AD419" i="12"/>
  <c r="AC419" i="12" s="1"/>
  <c r="AN416" i="12"/>
  <c r="AM416" i="12" s="1"/>
  <c r="AI413" i="12"/>
  <c r="AH413" i="12" s="1"/>
  <c r="U410" i="12"/>
  <c r="V410" i="12" s="1"/>
  <c r="AI404" i="12"/>
  <c r="AH404" i="12" s="1"/>
  <c r="AD470" i="12"/>
  <c r="AC470" i="12" s="1"/>
  <c r="AD479" i="12"/>
  <c r="AC479" i="12" s="1"/>
  <c r="U476" i="12"/>
  <c r="V476" i="12" s="1"/>
  <c r="AD494" i="12"/>
  <c r="AC494" i="12" s="1"/>
  <c r="U491" i="12"/>
  <c r="AI374" i="12"/>
  <c r="AH374" i="12" s="1"/>
  <c r="AN326" i="12"/>
  <c r="AM326" i="12" s="1"/>
  <c r="U317" i="12"/>
  <c r="V317" i="12" s="1"/>
  <c r="Y380" i="12"/>
  <c r="X380" i="12" s="1"/>
  <c r="AD374" i="12"/>
  <c r="AC374" i="12" s="1"/>
  <c r="R371" i="12"/>
  <c r="AI359" i="12"/>
  <c r="AH359" i="12" s="1"/>
  <c r="Y359" i="12"/>
  <c r="X359" i="12" s="1"/>
  <c r="R347" i="12"/>
  <c r="AD341" i="12"/>
  <c r="AC341" i="12" s="1"/>
  <c r="AD335" i="12"/>
  <c r="AC335" i="12" s="1"/>
  <c r="Y329" i="12"/>
  <c r="X329" i="12" s="1"/>
  <c r="R329" i="12"/>
  <c r="U455" i="12"/>
  <c r="R455" i="12"/>
  <c r="R449" i="12"/>
  <c r="AD446" i="12"/>
  <c r="AC446" i="12" s="1"/>
  <c r="AI437" i="12"/>
  <c r="AH437" i="12" s="1"/>
  <c r="Y437" i="12"/>
  <c r="X437" i="12" s="1"/>
  <c r="U428" i="12"/>
  <c r="V428" i="12" s="1"/>
  <c r="AN422" i="12"/>
  <c r="AM422" i="12" s="1"/>
  <c r="Y419" i="12"/>
  <c r="X419" i="12" s="1"/>
  <c r="U416" i="12"/>
  <c r="V416" i="12" s="1"/>
  <c r="AI398" i="12"/>
  <c r="AH398" i="12" s="1"/>
  <c r="AD392" i="12"/>
  <c r="AC392" i="12" s="1"/>
  <c r="Y386" i="12"/>
  <c r="X386" i="12" s="1"/>
  <c r="U473" i="12"/>
  <c r="V473" i="12" s="1"/>
  <c r="Y470" i="12"/>
  <c r="X470" i="12" s="1"/>
  <c r="AN464" i="12"/>
  <c r="AM464" i="12" s="1"/>
  <c r="AD488" i="12"/>
  <c r="AC488" i="12" s="1"/>
  <c r="AN482" i="12"/>
  <c r="AM482" i="12" s="1"/>
  <c r="Y479" i="12"/>
  <c r="X479" i="12" s="1"/>
  <c r="AD476" i="12"/>
  <c r="AC476" i="12" s="1"/>
  <c r="AD491" i="12"/>
  <c r="AC491" i="12" s="1"/>
  <c r="AN491" i="12"/>
  <c r="AM491" i="12" s="1"/>
  <c r="Y305" i="12"/>
  <c r="X305" i="12" s="1"/>
  <c r="Y374" i="12"/>
  <c r="X374" i="12" s="1"/>
  <c r="U359" i="12"/>
  <c r="V359" i="12" s="1"/>
  <c r="Y335" i="12"/>
  <c r="X335" i="12" s="1"/>
  <c r="U458" i="12"/>
  <c r="V458" i="12" s="1"/>
  <c r="AD431" i="12"/>
  <c r="AC431" i="12" s="1"/>
  <c r="Y413" i="12"/>
  <c r="X413" i="12" s="1"/>
  <c r="AN392" i="12"/>
  <c r="AM392" i="12" s="1"/>
  <c r="AI389" i="12"/>
  <c r="AH389" i="12" s="1"/>
  <c r="U386" i="12"/>
  <c r="V386" i="12" s="1"/>
  <c r="U470" i="12"/>
  <c r="V470" i="12" s="1"/>
  <c r="U479" i="12"/>
  <c r="V479" i="12" s="1"/>
  <c r="U494" i="12"/>
  <c r="V494" i="12" s="1"/>
  <c r="U320" i="12"/>
  <c r="V320" i="12" s="1"/>
  <c r="AI377" i="12"/>
  <c r="AH377" i="12" s="1"/>
  <c r="U374" i="12"/>
  <c r="V374" i="12" s="1"/>
  <c r="Y365" i="12"/>
  <c r="X365" i="12" s="1"/>
  <c r="R365" i="12"/>
  <c r="AI362" i="12"/>
  <c r="AH362" i="12" s="1"/>
  <c r="AI353" i="12"/>
  <c r="AH353" i="12" s="1"/>
  <c r="R350" i="12"/>
  <c r="AN338" i="12"/>
  <c r="AM338" i="12" s="1"/>
  <c r="U335" i="12"/>
  <c r="V335" i="12" s="1"/>
  <c r="AN329" i="12"/>
  <c r="AM329" i="12" s="1"/>
  <c r="AI461" i="12"/>
  <c r="AH461" i="12" s="1"/>
  <c r="Y458" i="12"/>
  <c r="X458" i="12" s="1"/>
  <c r="U452" i="12"/>
  <c r="V452" i="12" s="1"/>
  <c r="AN449" i="12"/>
  <c r="AM449" i="12" s="1"/>
  <c r="U446" i="12"/>
  <c r="V446" i="12" s="1"/>
  <c r="AI440" i="12"/>
  <c r="AH440" i="12" s="1"/>
  <c r="AI434" i="12"/>
  <c r="AH434" i="12" s="1"/>
  <c r="Y431" i="12"/>
  <c r="X431" i="12" s="1"/>
  <c r="AN428" i="12"/>
  <c r="AM428" i="12" s="1"/>
  <c r="Y428" i="12"/>
  <c r="X428" i="12" s="1"/>
  <c r="R428" i="12"/>
  <c r="U422" i="12"/>
  <c r="V422" i="12" s="1"/>
  <c r="AI416" i="12"/>
  <c r="AH416" i="12" s="1"/>
  <c r="AN398" i="12"/>
  <c r="AM398" i="12" s="1"/>
  <c r="Y395" i="12"/>
  <c r="X395" i="12" s="1"/>
  <c r="U392" i="12"/>
  <c r="V392" i="12" s="1"/>
  <c r="AI473" i="12"/>
  <c r="AH473" i="12" s="1"/>
  <c r="U488" i="12"/>
  <c r="V488" i="12" s="1"/>
  <c r="AN485" i="12"/>
  <c r="AM485" i="12" s="1"/>
  <c r="R485" i="12"/>
  <c r="AD482" i="12"/>
  <c r="AC482" i="12" s="1"/>
  <c r="R479" i="12"/>
  <c r="AN494" i="12"/>
  <c r="AM494" i="12" s="1"/>
  <c r="Y494" i="12"/>
  <c r="X494" i="12" s="1"/>
  <c r="AD362" i="12"/>
  <c r="AC362" i="12" s="1"/>
  <c r="Y398" i="12"/>
  <c r="X398" i="12" s="1"/>
  <c r="AN380" i="12"/>
  <c r="AM380" i="12" s="1"/>
  <c r="AN365" i="12"/>
  <c r="AM365" i="12" s="1"/>
  <c r="Y362" i="12"/>
  <c r="X362" i="12" s="1"/>
  <c r="AD347" i="12"/>
  <c r="AC347" i="12" s="1"/>
  <c r="Y341" i="12"/>
  <c r="X341" i="12" s="1"/>
  <c r="R341" i="12"/>
  <c r="AD338" i="12"/>
  <c r="AC338" i="12" s="1"/>
  <c r="R335" i="12"/>
  <c r="AN332" i="12"/>
  <c r="AM332" i="12" s="1"/>
  <c r="AD329" i="12"/>
  <c r="AC329" i="12" s="1"/>
  <c r="AN452" i="12"/>
  <c r="AM452" i="12" s="1"/>
  <c r="Y452" i="12"/>
  <c r="X452" i="12" s="1"/>
  <c r="R452" i="12"/>
  <c r="Y446" i="12"/>
  <c r="X446" i="12" s="1"/>
  <c r="AD425" i="12"/>
  <c r="AC425" i="12" s="1"/>
  <c r="Y425" i="12"/>
  <c r="X425" i="12" s="1"/>
  <c r="R419" i="12"/>
  <c r="R413" i="12"/>
  <c r="AD407" i="12"/>
  <c r="AC407" i="12" s="1"/>
  <c r="AN404" i="12"/>
  <c r="AM404" i="12" s="1"/>
  <c r="Y404" i="12"/>
  <c r="X404" i="12" s="1"/>
  <c r="R404" i="12"/>
  <c r="AI401" i="12"/>
  <c r="AH401" i="12" s="1"/>
  <c r="U398" i="12"/>
  <c r="V398" i="12" s="1"/>
  <c r="AI392" i="12"/>
  <c r="AH392" i="12" s="1"/>
  <c r="AN383" i="12"/>
  <c r="AM383" i="12" s="1"/>
  <c r="Y473" i="12"/>
  <c r="X473" i="12" s="1"/>
  <c r="AD485" i="12"/>
  <c r="AC485" i="12" s="1"/>
  <c r="U482" i="12"/>
  <c r="V482" i="12" s="1"/>
  <c r="AI326" i="12"/>
  <c r="AH326" i="12" s="1"/>
  <c r="Y326" i="12"/>
  <c r="X326" i="12" s="1"/>
  <c r="AD326" i="12"/>
  <c r="AC326" i="12" s="1"/>
  <c r="U326" i="12"/>
  <c r="V326" i="12" s="1"/>
  <c r="AI323" i="12"/>
  <c r="AH323" i="12" s="1"/>
  <c r="Y323" i="12"/>
  <c r="X323" i="12" s="1"/>
  <c r="AD323" i="12"/>
  <c r="AC323" i="12" s="1"/>
  <c r="AN323" i="12"/>
  <c r="AM323" i="12" s="1"/>
  <c r="R323" i="12"/>
  <c r="AN320" i="12"/>
  <c r="AM320" i="12" s="1"/>
  <c r="AI320" i="12"/>
  <c r="AH320" i="12" s="1"/>
  <c r="AD320" i="12"/>
  <c r="AC320" i="12" s="1"/>
  <c r="Y320" i="12"/>
  <c r="X320" i="12" s="1"/>
  <c r="R320" i="12"/>
  <c r="AN317" i="12"/>
  <c r="AM317" i="12" s="1"/>
  <c r="AI311" i="12"/>
  <c r="AH311" i="12" s="1"/>
  <c r="AI305" i="12"/>
  <c r="AH305" i="12" s="1"/>
  <c r="AD308" i="12"/>
  <c r="AC308" i="12" s="1"/>
  <c r="AD314" i="12"/>
  <c r="AC314" i="12" s="1"/>
  <c r="Y314" i="12"/>
  <c r="X314" i="12" s="1"/>
  <c r="Y317" i="12"/>
  <c r="X317" i="12" s="1"/>
  <c r="AN308" i="12"/>
  <c r="AM308" i="12" s="1"/>
  <c r="U314" i="12"/>
  <c r="V314" i="12" s="1"/>
  <c r="AD311" i="12"/>
  <c r="AC311" i="12" s="1"/>
  <c r="Y308" i="12"/>
  <c r="X308" i="12" s="1"/>
  <c r="AN305" i="12"/>
  <c r="AM305" i="12" s="1"/>
  <c r="Y311" i="12"/>
  <c r="X311" i="12" s="1"/>
  <c r="U308" i="12"/>
  <c r="V308" i="12" s="1"/>
  <c r="AI308" i="12"/>
  <c r="AH308" i="12" s="1"/>
  <c r="AN314" i="12"/>
  <c r="AM314" i="12" s="1"/>
  <c r="AD305" i="12"/>
  <c r="AC305" i="12" s="1"/>
  <c r="R314" i="12"/>
  <c r="R311" i="12"/>
  <c r="R317" i="12"/>
  <c r="R308" i="12"/>
  <c r="R305" i="12"/>
  <c r="V404" i="12"/>
  <c r="V419" i="12"/>
  <c r="V395" i="12"/>
  <c r="V362" i="12"/>
  <c r="V350" i="12"/>
  <c r="AO304" i="12"/>
  <c r="AJ304" i="12"/>
  <c r="AE304" i="12"/>
  <c r="Z304" i="12"/>
  <c r="T304" i="12"/>
  <c r="AO303" i="12"/>
  <c r="AJ303" i="12"/>
  <c r="AE303" i="12"/>
  <c r="Z303" i="12"/>
  <c r="T303" i="12"/>
  <c r="AO302" i="12"/>
  <c r="AJ302" i="12"/>
  <c r="AE302" i="12"/>
  <c r="Z302" i="12"/>
  <c r="T302" i="12"/>
  <c r="Q302" i="12"/>
  <c r="O302" i="12"/>
  <c r="C302" i="12"/>
  <c r="AO301" i="12"/>
  <c r="AJ301" i="12"/>
  <c r="AE301" i="12"/>
  <c r="Z301" i="12"/>
  <c r="T301" i="12"/>
  <c r="AO300" i="12"/>
  <c r="AJ300" i="12"/>
  <c r="AE300" i="12"/>
  <c r="Z300" i="12"/>
  <c r="T300" i="12"/>
  <c r="AO299" i="12"/>
  <c r="AJ299" i="12"/>
  <c r="AE299" i="12"/>
  <c r="Z299" i="12"/>
  <c r="T299" i="12"/>
  <c r="Q299" i="12"/>
  <c r="O299" i="12"/>
  <c r="C299" i="12"/>
  <c r="AO298" i="12"/>
  <c r="AJ298" i="12"/>
  <c r="AE298" i="12"/>
  <c r="Z298" i="12"/>
  <c r="T298" i="12"/>
  <c r="AO297" i="12"/>
  <c r="AJ297" i="12"/>
  <c r="AE297" i="12"/>
  <c r="Z297" i="12"/>
  <c r="T297" i="12"/>
  <c r="AO296" i="12"/>
  <c r="AJ296" i="12"/>
  <c r="AE296" i="12"/>
  <c r="Z296" i="12"/>
  <c r="T296" i="12"/>
  <c r="Q296" i="12"/>
  <c r="O296" i="12"/>
  <c r="C296" i="12"/>
  <c r="AO295" i="12"/>
  <c r="AJ295" i="12"/>
  <c r="AE295" i="12"/>
  <c r="Z295" i="12"/>
  <c r="T295" i="12"/>
  <c r="AO294" i="12"/>
  <c r="AJ294" i="12"/>
  <c r="AE294" i="12"/>
  <c r="Z294" i="12"/>
  <c r="T294" i="12"/>
  <c r="AO293" i="12"/>
  <c r="AJ293" i="12"/>
  <c r="AE293" i="12"/>
  <c r="Z293" i="12"/>
  <c r="T293" i="12"/>
  <c r="Q293" i="12"/>
  <c r="O293" i="12"/>
  <c r="C293" i="12"/>
  <c r="AO292" i="12"/>
  <c r="AJ292" i="12"/>
  <c r="AE292" i="12"/>
  <c r="Z292" i="12"/>
  <c r="T292" i="12"/>
  <c r="AO291" i="12"/>
  <c r="AJ291" i="12"/>
  <c r="AE291" i="12"/>
  <c r="Z291" i="12"/>
  <c r="T291" i="12"/>
  <c r="AO290" i="12"/>
  <c r="AJ290" i="12"/>
  <c r="AE290" i="12"/>
  <c r="Z290" i="12"/>
  <c r="T290" i="12"/>
  <c r="Q290" i="12"/>
  <c r="O290" i="12"/>
  <c r="C290" i="12"/>
  <c r="AO289" i="12"/>
  <c r="AJ289" i="12"/>
  <c r="AE289" i="12"/>
  <c r="Z289" i="12"/>
  <c r="T289" i="12"/>
  <c r="AO288" i="12"/>
  <c r="AJ288" i="12"/>
  <c r="AE288" i="12"/>
  <c r="Z288" i="12"/>
  <c r="T288" i="12"/>
  <c r="AO287" i="12"/>
  <c r="AJ287" i="12"/>
  <c r="AE287" i="12"/>
  <c r="Z287" i="12"/>
  <c r="T287" i="12"/>
  <c r="Q287" i="12"/>
  <c r="O287" i="12"/>
  <c r="C287" i="12"/>
  <c r="AO286" i="12"/>
  <c r="AJ286" i="12"/>
  <c r="AE286" i="12"/>
  <c r="Z286" i="12"/>
  <c r="T286" i="12"/>
  <c r="AO285" i="12"/>
  <c r="AJ285" i="12"/>
  <c r="AE285" i="12"/>
  <c r="Z285" i="12"/>
  <c r="T285" i="12"/>
  <c r="AO284" i="12"/>
  <c r="AJ284" i="12"/>
  <c r="AE284" i="12"/>
  <c r="Z284" i="12"/>
  <c r="T284" i="12"/>
  <c r="Q284" i="12"/>
  <c r="O284" i="12"/>
  <c r="C284" i="12"/>
  <c r="U284" i="12" l="1"/>
  <c r="AN290" i="12"/>
  <c r="AM290" i="12" s="1"/>
  <c r="Y299" i="12"/>
  <c r="X299" i="12" s="1"/>
  <c r="AN299" i="12"/>
  <c r="AM299" i="12" s="1"/>
  <c r="U302" i="12"/>
  <c r="V302" i="12" s="1"/>
  <c r="AI290" i="12"/>
  <c r="AH290" i="12" s="1"/>
  <c r="Y293" i="12"/>
  <c r="X293" i="12" s="1"/>
  <c r="AN296" i="12"/>
  <c r="AM296" i="12" s="1"/>
  <c r="U293" i="12"/>
  <c r="AQ494" i="12"/>
  <c r="AR494" i="12" s="1"/>
  <c r="AQ491" i="12"/>
  <c r="AR491" i="12" s="1"/>
  <c r="V491" i="12"/>
  <c r="AQ485" i="12"/>
  <c r="AR485" i="12" s="1"/>
  <c r="AQ482" i="12"/>
  <c r="AR482" i="12" s="1"/>
  <c r="AQ476" i="12"/>
  <c r="AR476" i="12" s="1"/>
  <c r="AQ473" i="12"/>
  <c r="AR473" i="12" s="1"/>
  <c r="AQ479" i="12"/>
  <c r="AR479" i="12" s="1"/>
  <c r="AQ458" i="12"/>
  <c r="AR458" i="12" s="1"/>
  <c r="AQ455" i="12"/>
  <c r="AR455" i="12" s="1"/>
  <c r="AQ452" i="12"/>
  <c r="AR452" i="12" s="1"/>
  <c r="V455" i="12"/>
  <c r="AQ461" i="12"/>
  <c r="AR461" i="12" s="1"/>
  <c r="AQ470" i="12"/>
  <c r="AR470" i="12" s="1"/>
  <c r="AQ467" i="12"/>
  <c r="AR467" i="12" s="1"/>
  <c r="AQ464" i="12"/>
  <c r="AR464" i="12" s="1"/>
  <c r="AQ440" i="12"/>
  <c r="AR440" i="12" s="1"/>
  <c r="AQ437" i="12"/>
  <c r="AR437" i="12" s="1"/>
  <c r="AQ446" i="12"/>
  <c r="AR446" i="12" s="1"/>
  <c r="AQ449" i="12"/>
  <c r="AR449" i="12" s="1"/>
  <c r="AQ443" i="12"/>
  <c r="AR443" i="12" s="1"/>
  <c r="AQ434" i="12"/>
  <c r="AR434" i="12" s="1"/>
  <c r="AQ428" i="12"/>
  <c r="AR428" i="12" s="1"/>
  <c r="AQ422" i="12"/>
  <c r="AR422" i="12" s="1"/>
  <c r="AQ416" i="12"/>
  <c r="AR416" i="12" s="1"/>
  <c r="AQ425" i="12"/>
  <c r="AR425" i="12" s="1"/>
  <c r="AQ431" i="12"/>
  <c r="AR431" i="12" s="1"/>
  <c r="AQ419" i="12"/>
  <c r="AR419" i="12" s="1"/>
  <c r="AQ413" i="12"/>
  <c r="AR413" i="12" s="1"/>
  <c r="AQ410" i="12"/>
  <c r="AR410" i="12" s="1"/>
  <c r="AQ407" i="12"/>
  <c r="AR407" i="12" s="1"/>
  <c r="AQ401" i="12"/>
  <c r="AR401" i="12" s="1"/>
  <c r="V407" i="12"/>
  <c r="AQ398" i="12"/>
  <c r="AQ404" i="12"/>
  <c r="AR404" i="12" s="1"/>
  <c r="AQ392" i="12"/>
  <c r="AR392" i="12" s="1"/>
  <c r="AQ389" i="12"/>
  <c r="AR389" i="12" s="1"/>
  <c r="AQ395" i="12"/>
  <c r="AR395" i="12" s="1"/>
  <c r="AQ371" i="12"/>
  <c r="AR371" i="12" s="1"/>
  <c r="AQ386" i="12"/>
  <c r="AR386" i="12" s="1"/>
  <c r="AQ374" i="12"/>
  <c r="AR374" i="12" s="1"/>
  <c r="AQ383" i="12"/>
  <c r="AR383" i="12" s="1"/>
  <c r="AQ380" i="12"/>
  <c r="AQ377" i="12"/>
  <c r="AR377" i="12" s="1"/>
  <c r="AQ365" i="12"/>
  <c r="AR365" i="12" s="1"/>
  <c r="AQ362" i="12"/>
  <c r="AR362" i="12" s="1"/>
  <c r="AQ368" i="12"/>
  <c r="AQ350" i="12"/>
  <c r="AR350" i="12" s="1"/>
  <c r="AQ356" i="12"/>
  <c r="AR356" i="12" s="1"/>
  <c r="AQ353" i="12"/>
  <c r="AQ359" i="12"/>
  <c r="AR359" i="12" s="1"/>
  <c r="AQ347" i="12"/>
  <c r="AR347" i="12" s="1"/>
  <c r="AQ344" i="12"/>
  <c r="AR344" i="12" s="1"/>
  <c r="AQ338" i="12"/>
  <c r="AR338" i="12" s="1"/>
  <c r="AQ335" i="12"/>
  <c r="AR335" i="12" s="1"/>
  <c r="AQ341" i="12"/>
  <c r="AR341" i="12" s="1"/>
  <c r="V341" i="12"/>
  <c r="AQ332" i="12"/>
  <c r="AR332" i="12" s="1"/>
  <c r="AQ329" i="12"/>
  <c r="AR329" i="12" s="1"/>
  <c r="AN284" i="12"/>
  <c r="AM284" i="12" s="1"/>
  <c r="AN287" i="12"/>
  <c r="AM287" i="12" s="1"/>
  <c r="AQ488" i="12"/>
  <c r="AR488" i="12" s="1"/>
  <c r="AD299" i="12"/>
  <c r="AC299" i="12" s="1"/>
  <c r="AD284" i="12"/>
  <c r="AC284" i="12" s="1"/>
  <c r="AI296" i="12"/>
  <c r="AH296" i="12" s="1"/>
  <c r="U299" i="12"/>
  <c r="V299" i="12" s="1"/>
  <c r="Y284" i="12"/>
  <c r="X284" i="12" s="1"/>
  <c r="AI284" i="12"/>
  <c r="AH284" i="12" s="1"/>
  <c r="AD293" i="12"/>
  <c r="AC293" i="12" s="1"/>
  <c r="AD296" i="12"/>
  <c r="AC296" i="12" s="1"/>
  <c r="AD290" i="12"/>
  <c r="AC290" i="12" s="1"/>
  <c r="U290" i="12"/>
  <c r="V290" i="12" s="1"/>
  <c r="AQ326" i="12"/>
  <c r="AR326" i="12" s="1"/>
  <c r="AQ323" i="12"/>
  <c r="AR323" i="12" s="1"/>
  <c r="AQ320" i="12"/>
  <c r="AR320" i="12" s="1"/>
  <c r="AQ317" i="12"/>
  <c r="AR317" i="12" s="1"/>
  <c r="AN302" i="12"/>
  <c r="AM302" i="12" s="1"/>
  <c r="AI302" i="12"/>
  <c r="AH302" i="12" s="1"/>
  <c r="AQ305" i="12"/>
  <c r="AR305" i="12" s="1"/>
  <c r="AQ311" i="12"/>
  <c r="AR311" i="12" s="1"/>
  <c r="Y302" i="12"/>
  <c r="X302" i="12" s="1"/>
  <c r="AQ314" i="12"/>
  <c r="AR314" i="12" s="1"/>
  <c r="AQ308" i="12"/>
  <c r="AR308" i="12" s="1"/>
  <c r="AD302" i="12"/>
  <c r="AC302" i="12" s="1"/>
  <c r="R302" i="12"/>
  <c r="AD287" i="12"/>
  <c r="AC287" i="12" s="1"/>
  <c r="Y287" i="12"/>
  <c r="X287" i="12" s="1"/>
  <c r="U287" i="12"/>
  <c r="V287" i="12" s="1"/>
  <c r="AI287" i="12"/>
  <c r="AH287" i="12" s="1"/>
  <c r="U296" i="12"/>
  <c r="V296" i="12" s="1"/>
  <c r="AI299" i="12"/>
  <c r="AH299" i="12" s="1"/>
  <c r="AI293" i="12"/>
  <c r="AH293" i="12" s="1"/>
  <c r="Y290" i="12"/>
  <c r="X290" i="12" s="1"/>
  <c r="AN293" i="12"/>
  <c r="AM293" i="12" s="1"/>
  <c r="Y296" i="12"/>
  <c r="X296" i="12" s="1"/>
  <c r="R299" i="12"/>
  <c r="R296" i="12"/>
  <c r="R293" i="12"/>
  <c r="R290" i="12"/>
  <c r="R287" i="12"/>
  <c r="R284" i="12"/>
  <c r="V293" i="12"/>
  <c r="V284" i="12"/>
  <c r="R361" i="7" l="1"/>
  <c r="R361" i="14"/>
  <c r="R469" i="7"/>
  <c r="R469" i="14"/>
  <c r="R442" i="7"/>
  <c r="R442" i="14"/>
  <c r="R418" i="7"/>
  <c r="R418" i="14"/>
  <c r="R304" i="7"/>
  <c r="R304" i="14"/>
  <c r="R334" i="7"/>
  <c r="R334" i="14"/>
  <c r="R370" i="7"/>
  <c r="R370" i="14"/>
  <c r="R406" i="7"/>
  <c r="R406" i="14"/>
  <c r="R427" i="7"/>
  <c r="R427" i="14"/>
  <c r="R466" i="7"/>
  <c r="R466" i="14"/>
  <c r="R472" i="7"/>
  <c r="R472" i="14"/>
  <c r="R337" i="7"/>
  <c r="R337" i="14"/>
  <c r="R388" i="7"/>
  <c r="R388" i="14"/>
  <c r="R403" i="7"/>
  <c r="R403" i="14"/>
  <c r="R430" i="7"/>
  <c r="R430" i="14"/>
  <c r="R445" i="7"/>
  <c r="R445" i="14"/>
  <c r="R451" i="7"/>
  <c r="R451" i="14"/>
  <c r="R487" i="7"/>
  <c r="R487" i="14"/>
  <c r="R433" i="7"/>
  <c r="R433" i="14"/>
  <c r="R364" i="7"/>
  <c r="R364" i="14"/>
  <c r="R481" i="7"/>
  <c r="R481" i="14"/>
  <c r="R316" i="7"/>
  <c r="R316" i="14"/>
  <c r="R376" i="7"/>
  <c r="R376" i="14"/>
  <c r="R484" i="7"/>
  <c r="R484" i="14"/>
  <c r="R313" i="7"/>
  <c r="R313" i="14"/>
  <c r="R322" i="7"/>
  <c r="R322" i="14"/>
  <c r="R331" i="7"/>
  <c r="R331" i="14"/>
  <c r="R382" i="7"/>
  <c r="R382" i="14"/>
  <c r="R424" i="7"/>
  <c r="R424" i="14"/>
  <c r="R436" i="7"/>
  <c r="R436" i="14"/>
  <c r="R454" i="7"/>
  <c r="R454" i="14"/>
  <c r="R490" i="7"/>
  <c r="R490" i="14"/>
  <c r="R394" i="7"/>
  <c r="R394" i="14"/>
  <c r="R475" i="7"/>
  <c r="R475" i="14"/>
  <c r="R343" i="7"/>
  <c r="R343" i="14"/>
  <c r="R460" i="7"/>
  <c r="R460" i="14"/>
  <c r="R346" i="7"/>
  <c r="R346" i="14"/>
  <c r="R448" i="7"/>
  <c r="R448" i="14"/>
  <c r="R307" i="7"/>
  <c r="R307" i="14"/>
  <c r="R358" i="7"/>
  <c r="R358" i="14"/>
  <c r="R325" i="7"/>
  <c r="R325" i="14"/>
  <c r="R355" i="7"/>
  <c r="R355" i="14"/>
  <c r="R373" i="7"/>
  <c r="R373" i="14"/>
  <c r="R415" i="7"/>
  <c r="R415" i="14"/>
  <c r="R439" i="7"/>
  <c r="R439" i="14"/>
  <c r="R457" i="7"/>
  <c r="R457" i="14"/>
  <c r="R493" i="7"/>
  <c r="R493" i="14"/>
  <c r="R409" i="7"/>
  <c r="R409" i="14"/>
  <c r="R412" i="7"/>
  <c r="R412" i="14"/>
  <c r="R391" i="7"/>
  <c r="R391" i="14"/>
  <c r="R319" i="7"/>
  <c r="R319" i="14"/>
  <c r="R328" i="7"/>
  <c r="R328" i="14"/>
  <c r="R310" i="7"/>
  <c r="R310" i="14"/>
  <c r="R340" i="7"/>
  <c r="R340" i="14"/>
  <c r="R349" i="7"/>
  <c r="R349" i="14"/>
  <c r="R385" i="7"/>
  <c r="R385" i="14"/>
  <c r="R400" i="7"/>
  <c r="R400" i="14"/>
  <c r="R421" i="7"/>
  <c r="R421" i="14"/>
  <c r="R463" i="7"/>
  <c r="R463" i="14"/>
  <c r="R478" i="7"/>
  <c r="R478" i="14"/>
  <c r="AS317" i="12"/>
  <c r="AT317" i="12" s="1"/>
  <c r="I316" i="14" s="1"/>
  <c r="AS494" i="12"/>
  <c r="AT494" i="12" s="1"/>
  <c r="I493" i="14" s="1"/>
  <c r="AS491" i="12"/>
  <c r="AT491" i="12" s="1"/>
  <c r="I490" i="14" s="1"/>
  <c r="AS473" i="12"/>
  <c r="AT473" i="12" s="1"/>
  <c r="I472" i="14" s="1"/>
  <c r="AS485" i="12"/>
  <c r="AT485" i="12" s="1"/>
  <c r="I484" i="14" s="1"/>
  <c r="AS482" i="12"/>
  <c r="AT482" i="12" s="1"/>
  <c r="I481" i="14" s="1"/>
  <c r="AS476" i="12"/>
  <c r="AT476" i="12" s="1"/>
  <c r="I475" i="14" s="1"/>
  <c r="AS479" i="12"/>
  <c r="AT479" i="12" s="1"/>
  <c r="I478" i="14" s="1"/>
  <c r="AS488" i="12"/>
  <c r="AT488" i="12" s="1"/>
  <c r="I487" i="14" s="1"/>
  <c r="AS470" i="12"/>
  <c r="AT470" i="12" s="1"/>
  <c r="I469" i="14" s="1"/>
  <c r="AS464" i="12"/>
  <c r="AT464" i="12" s="1"/>
  <c r="I463" i="14" s="1"/>
  <c r="AS461" i="12"/>
  <c r="AT461" i="12" s="1"/>
  <c r="I460" i="14" s="1"/>
  <c r="AS458" i="12"/>
  <c r="AT458" i="12" s="1"/>
  <c r="I457" i="14" s="1"/>
  <c r="AS455" i="12"/>
  <c r="AT455" i="12" s="1"/>
  <c r="I454" i="14" s="1"/>
  <c r="AS452" i="12"/>
  <c r="AT452" i="12" s="1"/>
  <c r="I451" i="14" s="1"/>
  <c r="AS467" i="12"/>
  <c r="AT467" i="12" s="1"/>
  <c r="I466" i="14" s="1"/>
  <c r="AS443" i="12"/>
  <c r="AT443" i="12" s="1"/>
  <c r="I442" i="14" s="1"/>
  <c r="AS440" i="12"/>
  <c r="AT440" i="12" s="1"/>
  <c r="I439" i="14" s="1"/>
  <c r="AS437" i="12"/>
  <c r="AT437" i="12" s="1"/>
  <c r="I436" i="14" s="1"/>
  <c r="AS449" i="12"/>
  <c r="AT449" i="12" s="1"/>
  <c r="I448" i="14" s="1"/>
  <c r="AS446" i="12"/>
  <c r="AT446" i="12" s="1"/>
  <c r="I445" i="14" s="1"/>
  <c r="AS434" i="12"/>
  <c r="AT434" i="12" s="1"/>
  <c r="I433" i="14" s="1"/>
  <c r="AS428" i="12"/>
  <c r="AT428" i="12" s="1"/>
  <c r="I427" i="14" s="1"/>
  <c r="AS422" i="12"/>
  <c r="AT422" i="12" s="1"/>
  <c r="I421" i="14" s="1"/>
  <c r="AS419" i="12"/>
  <c r="AT419" i="12" s="1"/>
  <c r="I418" i="14" s="1"/>
  <c r="AS416" i="12"/>
  <c r="AT416" i="12" s="1"/>
  <c r="I415" i="14" s="1"/>
  <c r="AS413" i="12"/>
  <c r="AT413" i="12" s="1"/>
  <c r="I412" i="14" s="1"/>
  <c r="AS425" i="12"/>
  <c r="AT425" i="12" s="1"/>
  <c r="I424" i="14" s="1"/>
  <c r="AS431" i="12"/>
  <c r="AT431" i="12" s="1"/>
  <c r="I430" i="14" s="1"/>
  <c r="AS407" i="12"/>
  <c r="AT407" i="12" s="1"/>
  <c r="I406" i="14" s="1"/>
  <c r="AS410" i="12"/>
  <c r="AT410" i="12" s="1"/>
  <c r="I409" i="14" s="1"/>
  <c r="AS401" i="12"/>
  <c r="AT401" i="12" s="1"/>
  <c r="I400" i="14" s="1"/>
  <c r="AS404" i="12"/>
  <c r="AT404" i="12" s="1"/>
  <c r="I403" i="14" s="1"/>
  <c r="AR398" i="12"/>
  <c r="AS398" i="12"/>
  <c r="AT398" i="12" s="1"/>
  <c r="I397" i="14" s="1"/>
  <c r="AS392" i="12"/>
  <c r="AT392" i="12" s="1"/>
  <c r="I391" i="14" s="1"/>
  <c r="AS389" i="12"/>
  <c r="AT389" i="12" s="1"/>
  <c r="I388" i="14" s="1"/>
  <c r="AS395" i="12"/>
  <c r="AT395" i="12" s="1"/>
  <c r="I394" i="14" s="1"/>
  <c r="AS371" i="12"/>
  <c r="AT371" i="12" s="1"/>
  <c r="I370" i="14" s="1"/>
  <c r="AS386" i="12"/>
  <c r="AT386" i="12" s="1"/>
  <c r="I385" i="14" s="1"/>
  <c r="AS374" i="12"/>
  <c r="AT374" i="12" s="1"/>
  <c r="I373" i="14" s="1"/>
  <c r="AR380" i="12"/>
  <c r="AS380" i="12"/>
  <c r="AT380" i="12" s="1"/>
  <c r="I379" i="14" s="1"/>
  <c r="AS383" i="12"/>
  <c r="AT383" i="12" s="1"/>
  <c r="I382" i="14" s="1"/>
  <c r="AS377" i="12"/>
  <c r="AT377" i="12" s="1"/>
  <c r="I376" i="14" s="1"/>
  <c r="AS365" i="12"/>
  <c r="AT365" i="12" s="1"/>
  <c r="I364" i="14" s="1"/>
  <c r="AS362" i="12"/>
  <c r="AT362" i="12" s="1"/>
  <c r="I361" i="14" s="1"/>
  <c r="AR368" i="12"/>
  <c r="AS368" i="12"/>
  <c r="AT368" i="12" s="1"/>
  <c r="I367" i="14" s="1"/>
  <c r="AS350" i="12"/>
  <c r="AT350" i="12" s="1"/>
  <c r="I349" i="14" s="1"/>
  <c r="AS359" i="12"/>
  <c r="AT359" i="12" s="1"/>
  <c r="I358" i="14" s="1"/>
  <c r="AS356" i="12"/>
  <c r="AT356" i="12" s="1"/>
  <c r="I355" i="14" s="1"/>
  <c r="AR353" i="12"/>
  <c r="AS353" i="12"/>
  <c r="AT353" i="12" s="1"/>
  <c r="I352" i="14" s="1"/>
  <c r="AS347" i="12"/>
  <c r="AT347" i="12" s="1"/>
  <c r="I346" i="14" s="1"/>
  <c r="AS344" i="12"/>
  <c r="AT344" i="12" s="1"/>
  <c r="I343" i="14" s="1"/>
  <c r="AS335" i="12"/>
  <c r="AT335" i="12" s="1"/>
  <c r="I334" i="14" s="1"/>
  <c r="AS338" i="12"/>
  <c r="AT338" i="12" s="1"/>
  <c r="I337" i="14" s="1"/>
  <c r="AS341" i="12"/>
  <c r="AT341" i="12" s="1"/>
  <c r="I340" i="14" s="1"/>
  <c r="AS332" i="12"/>
  <c r="AT332" i="12" s="1"/>
  <c r="I331" i="14" s="1"/>
  <c r="AS329" i="12"/>
  <c r="AT329" i="12" s="1"/>
  <c r="I328" i="14" s="1"/>
  <c r="AQ290" i="12"/>
  <c r="AR290" i="12" s="1"/>
  <c r="AQ284" i="12"/>
  <c r="AR284" i="12" s="1"/>
  <c r="AS326" i="12"/>
  <c r="AT326" i="12" s="1"/>
  <c r="I325" i="14" s="1"/>
  <c r="AS323" i="12"/>
  <c r="AT323" i="12" s="1"/>
  <c r="I322" i="14" s="1"/>
  <c r="AS320" i="12"/>
  <c r="AT320" i="12" s="1"/>
  <c r="I319" i="14" s="1"/>
  <c r="AQ302" i="12"/>
  <c r="AR302" i="12" s="1"/>
  <c r="AS314" i="12"/>
  <c r="AT314" i="12" s="1"/>
  <c r="I313" i="14" s="1"/>
  <c r="AS305" i="12"/>
  <c r="AT305" i="12" s="1"/>
  <c r="I304" i="14" s="1"/>
  <c r="AS308" i="12"/>
  <c r="AT308" i="12" s="1"/>
  <c r="I307" i="14" s="1"/>
  <c r="AS311" i="12"/>
  <c r="AT311" i="12" s="1"/>
  <c r="I310" i="14" s="1"/>
  <c r="AQ299" i="12"/>
  <c r="AR299" i="12" s="1"/>
  <c r="AQ293" i="12"/>
  <c r="AR293" i="12" s="1"/>
  <c r="AQ287" i="12"/>
  <c r="AR287" i="12" s="1"/>
  <c r="AQ296" i="12"/>
  <c r="AR296" i="12" s="1"/>
  <c r="R283" i="7" l="1"/>
  <c r="R283" i="14"/>
  <c r="R292" i="7"/>
  <c r="R292" i="14"/>
  <c r="R298" i="7"/>
  <c r="R298" i="14"/>
  <c r="R367" i="7"/>
  <c r="R367" i="14"/>
  <c r="R289" i="7"/>
  <c r="R289" i="14"/>
  <c r="R352" i="7"/>
  <c r="R352" i="14"/>
  <c r="R295" i="7"/>
  <c r="R295" i="14"/>
  <c r="R301" i="7"/>
  <c r="R301" i="14"/>
  <c r="R286" i="7"/>
  <c r="R286" i="14"/>
  <c r="R379" i="7"/>
  <c r="R379" i="14"/>
  <c r="R397" i="7"/>
  <c r="R397" i="14"/>
  <c r="I334" i="7"/>
  <c r="I334" i="8"/>
  <c r="K334" i="8" s="1"/>
  <c r="I367" i="7"/>
  <c r="I367" i="8"/>
  <c r="K367" i="8" s="1"/>
  <c r="I373" i="7"/>
  <c r="I373" i="8"/>
  <c r="K373" i="8" s="1"/>
  <c r="I403" i="7"/>
  <c r="I403" i="8"/>
  <c r="K403" i="8" s="1"/>
  <c r="I418" i="7"/>
  <c r="I418" i="8"/>
  <c r="K418" i="8" s="1"/>
  <c r="I442" i="7"/>
  <c r="I442" i="8"/>
  <c r="K442" i="8" s="1"/>
  <c r="I487" i="7"/>
  <c r="I487" i="8"/>
  <c r="K487" i="8" s="1"/>
  <c r="I316" i="8"/>
  <c r="K316" i="8" s="1"/>
  <c r="I316" i="7"/>
  <c r="I325" i="8"/>
  <c r="K325" i="8" s="1"/>
  <c r="I325" i="7"/>
  <c r="I343" i="7"/>
  <c r="I343" i="8"/>
  <c r="K343" i="8" s="1"/>
  <c r="I385" i="7"/>
  <c r="I385" i="8"/>
  <c r="K385" i="8" s="1"/>
  <c r="I400" i="7"/>
  <c r="I400" i="8"/>
  <c r="K400" i="8" s="1"/>
  <c r="I421" i="7"/>
  <c r="I421" i="8"/>
  <c r="K421" i="8" s="1"/>
  <c r="I466" i="7"/>
  <c r="I466" i="8"/>
  <c r="K466" i="8" s="1"/>
  <c r="I478" i="7"/>
  <c r="I478" i="8"/>
  <c r="K478" i="8" s="1"/>
  <c r="I346" i="7"/>
  <c r="I346" i="8"/>
  <c r="K346" i="8" s="1"/>
  <c r="I361" i="7"/>
  <c r="I361" i="8"/>
  <c r="K361" i="8" s="1"/>
  <c r="I370" i="7"/>
  <c r="I370" i="8"/>
  <c r="K370" i="8" s="1"/>
  <c r="I409" i="7"/>
  <c r="I409" i="8"/>
  <c r="K409" i="8" s="1"/>
  <c r="I427" i="7"/>
  <c r="I427" i="8"/>
  <c r="K427" i="8" s="1"/>
  <c r="I451" i="7"/>
  <c r="I451" i="8"/>
  <c r="K451" i="8" s="1"/>
  <c r="I475" i="7"/>
  <c r="I475" i="8"/>
  <c r="K475" i="8" s="1"/>
  <c r="I307" i="8"/>
  <c r="K307" i="8" s="1"/>
  <c r="I307" i="7"/>
  <c r="I352" i="7"/>
  <c r="I352" i="8"/>
  <c r="K352" i="8" s="1"/>
  <c r="I364" i="7"/>
  <c r="I364" i="8"/>
  <c r="K364" i="8" s="1"/>
  <c r="I394" i="7"/>
  <c r="I394" i="8"/>
  <c r="K394" i="8" s="1"/>
  <c r="I406" i="7"/>
  <c r="I406" i="8"/>
  <c r="K406" i="8" s="1"/>
  <c r="I433" i="7"/>
  <c r="I433" i="8"/>
  <c r="K433" i="8" s="1"/>
  <c r="I454" i="7"/>
  <c r="I454" i="8"/>
  <c r="K454" i="8" s="1"/>
  <c r="I481" i="7"/>
  <c r="I481" i="8"/>
  <c r="K481" i="8" s="1"/>
  <c r="I310" i="8"/>
  <c r="K310" i="8" s="1"/>
  <c r="I310" i="7"/>
  <c r="I304" i="8"/>
  <c r="K304" i="8" s="1"/>
  <c r="I304" i="7"/>
  <c r="I328" i="7"/>
  <c r="I328" i="8"/>
  <c r="K328" i="8" s="1"/>
  <c r="I376" i="7"/>
  <c r="I376" i="8"/>
  <c r="K376" i="8" s="1"/>
  <c r="I388" i="7"/>
  <c r="I388" i="8"/>
  <c r="K388" i="8" s="1"/>
  <c r="I430" i="7"/>
  <c r="I430" i="8"/>
  <c r="K430" i="8" s="1"/>
  <c r="I445" i="7"/>
  <c r="I445" i="8"/>
  <c r="K445" i="8" s="1"/>
  <c r="I457" i="7"/>
  <c r="I457" i="8"/>
  <c r="K457" i="8" s="1"/>
  <c r="I484" i="7"/>
  <c r="I484" i="8"/>
  <c r="K484" i="8" s="1"/>
  <c r="I313" i="8"/>
  <c r="K313" i="8" s="1"/>
  <c r="I313" i="7"/>
  <c r="I331" i="7"/>
  <c r="I331" i="8"/>
  <c r="K331" i="8" s="1"/>
  <c r="I355" i="7"/>
  <c r="I355" i="8"/>
  <c r="K355" i="8" s="1"/>
  <c r="I382" i="7"/>
  <c r="I382" i="8"/>
  <c r="K382" i="8" s="1"/>
  <c r="I391" i="7"/>
  <c r="I391" i="8"/>
  <c r="K391" i="8" s="1"/>
  <c r="I424" i="7"/>
  <c r="I424" i="8"/>
  <c r="K424" i="8" s="1"/>
  <c r="I448" i="7"/>
  <c r="I448" i="8"/>
  <c r="K448" i="8" s="1"/>
  <c r="I460" i="7"/>
  <c r="I460" i="8"/>
  <c r="K460" i="8" s="1"/>
  <c r="I472" i="7"/>
  <c r="I472" i="8"/>
  <c r="K472" i="8" s="1"/>
  <c r="I340" i="7"/>
  <c r="I340" i="8"/>
  <c r="K340" i="8" s="1"/>
  <c r="I358" i="7"/>
  <c r="I358" i="8"/>
  <c r="K358" i="8" s="1"/>
  <c r="I379" i="7"/>
  <c r="I379" i="8"/>
  <c r="K379" i="8" s="1"/>
  <c r="I397" i="7"/>
  <c r="I397" i="8"/>
  <c r="K397" i="8" s="1"/>
  <c r="I412" i="7"/>
  <c r="I412" i="8"/>
  <c r="K412" i="8" s="1"/>
  <c r="I436" i="7"/>
  <c r="I436" i="8"/>
  <c r="K436" i="8" s="1"/>
  <c r="I463" i="7"/>
  <c r="I463" i="8"/>
  <c r="K463" i="8" s="1"/>
  <c r="I490" i="7"/>
  <c r="I490" i="8"/>
  <c r="K490" i="8" s="1"/>
  <c r="I319" i="8"/>
  <c r="K319" i="8" s="1"/>
  <c r="I319" i="7"/>
  <c r="I337" i="7"/>
  <c r="I337" i="8"/>
  <c r="K337" i="8" s="1"/>
  <c r="I349" i="7"/>
  <c r="I349" i="8"/>
  <c r="K349" i="8" s="1"/>
  <c r="I415" i="7"/>
  <c r="I415" i="8"/>
  <c r="K415" i="8" s="1"/>
  <c r="I439" i="7"/>
  <c r="I439" i="8"/>
  <c r="K439" i="8" s="1"/>
  <c r="I469" i="7"/>
  <c r="I469" i="8"/>
  <c r="K469" i="8" s="1"/>
  <c r="I493" i="7"/>
  <c r="I493" i="8"/>
  <c r="K493" i="8" s="1"/>
  <c r="I322" i="8"/>
  <c r="K322" i="8" s="1"/>
  <c r="I322" i="7"/>
  <c r="AS290" i="12"/>
  <c r="AT290" i="12" s="1"/>
  <c r="I289" i="14" s="1"/>
  <c r="AS284" i="12"/>
  <c r="AT284" i="12" s="1"/>
  <c r="I283" i="14" s="1"/>
  <c r="AS302" i="12"/>
  <c r="AT302" i="12" s="1"/>
  <c r="I301" i="14" s="1"/>
  <c r="AS293" i="12"/>
  <c r="AT293" i="12" s="1"/>
  <c r="I292" i="14" s="1"/>
  <c r="AS299" i="12"/>
  <c r="AT299" i="12" s="1"/>
  <c r="I298" i="14" s="1"/>
  <c r="AS296" i="12"/>
  <c r="AT296" i="12" s="1"/>
  <c r="I295" i="14" s="1"/>
  <c r="AS287" i="12"/>
  <c r="AT287" i="12" s="1"/>
  <c r="I286" i="14" s="1"/>
  <c r="I286" i="8" l="1"/>
  <c r="K286" i="8" s="1"/>
  <c r="I286" i="7"/>
  <c r="I295" i="8"/>
  <c r="K295" i="8" s="1"/>
  <c r="I295" i="7"/>
  <c r="I298" i="8"/>
  <c r="K298" i="8" s="1"/>
  <c r="I298" i="7"/>
  <c r="I301" i="8"/>
  <c r="K301" i="8" s="1"/>
  <c r="I301" i="7"/>
  <c r="I292" i="8"/>
  <c r="K292" i="8" s="1"/>
  <c r="I292" i="7"/>
  <c r="I283" i="8"/>
  <c r="K283" i="8" s="1"/>
  <c r="I283" i="7"/>
  <c r="I289" i="8"/>
  <c r="K289" i="8" s="1"/>
  <c r="I289" i="7"/>
  <c r="AO283" i="12"/>
  <c r="AJ283" i="12"/>
  <c r="AE283" i="12"/>
  <c r="Z283" i="12"/>
  <c r="T283" i="12"/>
  <c r="AO282" i="12"/>
  <c r="AJ282" i="12"/>
  <c r="AE282" i="12"/>
  <c r="Z282" i="12"/>
  <c r="T282" i="12"/>
  <c r="AO281" i="12"/>
  <c r="AJ281" i="12"/>
  <c r="AE281" i="12"/>
  <c r="Z281" i="12"/>
  <c r="T281" i="12"/>
  <c r="Q281" i="12"/>
  <c r="O281" i="12"/>
  <c r="C281" i="12"/>
  <c r="Y281" i="12" l="1"/>
  <c r="X281" i="12" s="1"/>
  <c r="AN281" i="12"/>
  <c r="AM281" i="12" s="1"/>
  <c r="AD281" i="12"/>
  <c r="AC281" i="12" s="1"/>
  <c r="AI281" i="12"/>
  <c r="AH281" i="12" s="1"/>
  <c r="U281" i="12"/>
  <c r="V281" i="12" s="1"/>
  <c r="R281" i="12"/>
  <c r="AQ281" i="12" l="1"/>
  <c r="AR281" i="12" s="1"/>
  <c r="C245" i="12"/>
  <c r="O245" i="12"/>
  <c r="Q245" i="12"/>
  <c r="T245" i="12"/>
  <c r="Z245" i="12"/>
  <c r="AE245" i="12"/>
  <c r="AJ245" i="12"/>
  <c r="AO245" i="12"/>
  <c r="T246" i="12"/>
  <c r="Z246" i="12"/>
  <c r="AE246" i="12"/>
  <c r="AJ246" i="12"/>
  <c r="AO246" i="12"/>
  <c r="T247" i="12"/>
  <c r="Z247" i="12"/>
  <c r="AE247" i="12"/>
  <c r="AJ247" i="12"/>
  <c r="AO247" i="12"/>
  <c r="C248" i="12"/>
  <c r="O248" i="12"/>
  <c r="Q248" i="12"/>
  <c r="T248" i="12"/>
  <c r="Z248" i="12"/>
  <c r="AE248" i="12"/>
  <c r="AJ248" i="12"/>
  <c r="AO248" i="12"/>
  <c r="T249" i="12"/>
  <c r="Z249" i="12"/>
  <c r="AE249" i="12"/>
  <c r="AJ249" i="12"/>
  <c r="AO249" i="12"/>
  <c r="T250" i="12"/>
  <c r="Z250" i="12"/>
  <c r="AE250" i="12"/>
  <c r="AJ250" i="12"/>
  <c r="AO250" i="12"/>
  <c r="C251" i="12"/>
  <c r="O251" i="12"/>
  <c r="Q251" i="12"/>
  <c r="T251" i="12"/>
  <c r="Z251" i="12"/>
  <c r="AE251" i="12"/>
  <c r="AJ251" i="12"/>
  <c r="AO251" i="12"/>
  <c r="T252" i="12"/>
  <c r="Z252" i="12"/>
  <c r="AE252" i="12"/>
  <c r="AJ252" i="12"/>
  <c r="AO252" i="12"/>
  <c r="T253" i="12"/>
  <c r="Z253" i="12"/>
  <c r="AE253" i="12"/>
  <c r="AJ253" i="12"/>
  <c r="AO253" i="12"/>
  <c r="C254" i="12"/>
  <c r="O254" i="12"/>
  <c r="Q254" i="12"/>
  <c r="T254" i="12"/>
  <c r="Z254" i="12"/>
  <c r="AE254" i="12"/>
  <c r="AJ254" i="12"/>
  <c r="AO254" i="12"/>
  <c r="T255" i="12"/>
  <c r="Z255" i="12"/>
  <c r="AE255" i="12"/>
  <c r="AJ255" i="12"/>
  <c r="AO255" i="12"/>
  <c r="T256" i="12"/>
  <c r="Z256" i="12"/>
  <c r="AE256" i="12"/>
  <c r="AJ256" i="12"/>
  <c r="AO256" i="12"/>
  <c r="C257" i="12"/>
  <c r="O257" i="12"/>
  <c r="Q257" i="12"/>
  <c r="T257" i="12"/>
  <c r="Z257" i="12"/>
  <c r="AE257" i="12"/>
  <c r="AJ257" i="12"/>
  <c r="AO257" i="12"/>
  <c r="T258" i="12"/>
  <c r="Z258" i="12"/>
  <c r="AE258" i="12"/>
  <c r="AJ258" i="12"/>
  <c r="AO258" i="12"/>
  <c r="T259" i="12"/>
  <c r="Z259" i="12"/>
  <c r="AE259" i="12"/>
  <c r="AJ259" i="12"/>
  <c r="AO259" i="12"/>
  <c r="C260" i="12"/>
  <c r="O260" i="12"/>
  <c r="Q260" i="12"/>
  <c r="T260" i="12"/>
  <c r="Z260" i="12"/>
  <c r="AE260" i="12"/>
  <c r="AJ260" i="12"/>
  <c r="AO260" i="12"/>
  <c r="T261" i="12"/>
  <c r="Z261" i="12"/>
  <c r="AE261" i="12"/>
  <c r="AJ261" i="12"/>
  <c r="AO261" i="12"/>
  <c r="T262" i="12"/>
  <c r="Z262" i="12"/>
  <c r="AE262" i="12"/>
  <c r="AJ262" i="12"/>
  <c r="AO262" i="12"/>
  <c r="C263" i="12"/>
  <c r="O263" i="12"/>
  <c r="Q263" i="12"/>
  <c r="T263" i="12"/>
  <c r="Z263" i="12"/>
  <c r="AE263" i="12"/>
  <c r="AJ263" i="12"/>
  <c r="AO263" i="12"/>
  <c r="T264" i="12"/>
  <c r="Z264" i="12"/>
  <c r="AE264" i="12"/>
  <c r="AJ264" i="12"/>
  <c r="AO264" i="12"/>
  <c r="T265" i="12"/>
  <c r="Z265" i="12"/>
  <c r="AE265" i="12"/>
  <c r="AJ265" i="12"/>
  <c r="AO265" i="12"/>
  <c r="C266" i="12"/>
  <c r="O266" i="12"/>
  <c r="Q266" i="12"/>
  <c r="T266" i="12"/>
  <c r="Z266" i="12"/>
  <c r="AE266" i="12"/>
  <c r="AJ266" i="12"/>
  <c r="AO266" i="12"/>
  <c r="T267" i="12"/>
  <c r="Z267" i="12"/>
  <c r="AE267" i="12"/>
  <c r="AJ267" i="12"/>
  <c r="AO267" i="12"/>
  <c r="T268" i="12"/>
  <c r="Z268" i="12"/>
  <c r="AE268" i="12"/>
  <c r="AJ268" i="12"/>
  <c r="AO268" i="12"/>
  <c r="C269" i="12"/>
  <c r="O269" i="12"/>
  <c r="Q269" i="12"/>
  <c r="T269" i="12"/>
  <c r="Z269" i="12"/>
  <c r="AE269" i="12"/>
  <c r="AJ269" i="12"/>
  <c r="AO269" i="12"/>
  <c r="T270" i="12"/>
  <c r="Z270" i="12"/>
  <c r="AE270" i="12"/>
  <c r="AJ270" i="12"/>
  <c r="AO270" i="12"/>
  <c r="T271" i="12"/>
  <c r="Z271" i="12"/>
  <c r="AE271" i="12"/>
  <c r="AJ271" i="12"/>
  <c r="AO271" i="12"/>
  <c r="C272" i="12"/>
  <c r="O272" i="12"/>
  <c r="Q272" i="12"/>
  <c r="T272" i="12"/>
  <c r="Z272" i="12"/>
  <c r="AE272" i="12"/>
  <c r="AJ272" i="12"/>
  <c r="AO272" i="12"/>
  <c r="T273" i="12"/>
  <c r="Z273" i="12"/>
  <c r="AE273" i="12"/>
  <c r="AJ273" i="12"/>
  <c r="AO273" i="12"/>
  <c r="T274" i="12"/>
  <c r="Z274" i="12"/>
  <c r="AE274" i="12"/>
  <c r="AJ274" i="12"/>
  <c r="AO274" i="12"/>
  <c r="C275" i="12"/>
  <c r="O275" i="12"/>
  <c r="Q275" i="12"/>
  <c r="T275" i="12"/>
  <c r="Z275" i="12"/>
  <c r="AE275" i="12"/>
  <c r="AJ275" i="12"/>
  <c r="AO275" i="12"/>
  <c r="T276" i="12"/>
  <c r="Z276" i="12"/>
  <c r="AE276" i="12"/>
  <c r="AJ276" i="12"/>
  <c r="AO276" i="12"/>
  <c r="T277" i="12"/>
  <c r="Z277" i="12"/>
  <c r="AE277" i="12"/>
  <c r="AJ277" i="12"/>
  <c r="AO277" i="12"/>
  <c r="C278" i="12"/>
  <c r="O278" i="12"/>
  <c r="Q278" i="12"/>
  <c r="T278" i="12"/>
  <c r="Z278" i="12"/>
  <c r="AE278" i="12"/>
  <c r="AJ278" i="12"/>
  <c r="AO278" i="12"/>
  <c r="T279" i="12"/>
  <c r="Z279" i="12"/>
  <c r="AE279" i="12"/>
  <c r="AJ279" i="12"/>
  <c r="AO279" i="12"/>
  <c r="T280" i="12"/>
  <c r="Z280" i="12"/>
  <c r="AE280" i="12"/>
  <c r="AJ280" i="12"/>
  <c r="AO280" i="12"/>
  <c r="C212" i="12"/>
  <c r="O212" i="12"/>
  <c r="Q212" i="12"/>
  <c r="T212" i="12"/>
  <c r="Z212" i="12"/>
  <c r="AE212" i="12"/>
  <c r="AJ212" i="12"/>
  <c r="AO212" i="12"/>
  <c r="T213" i="12"/>
  <c r="Z213" i="12"/>
  <c r="AE213" i="12"/>
  <c r="AJ213" i="12"/>
  <c r="AO213" i="12"/>
  <c r="T214" i="12"/>
  <c r="Z214" i="12"/>
  <c r="AE214" i="12"/>
  <c r="AJ214" i="12"/>
  <c r="AO214" i="12"/>
  <c r="C215" i="12"/>
  <c r="O215" i="12"/>
  <c r="Q215" i="12"/>
  <c r="T215" i="12"/>
  <c r="Z215" i="12"/>
  <c r="AE215" i="12"/>
  <c r="AJ215" i="12"/>
  <c r="AO215" i="12"/>
  <c r="T216" i="12"/>
  <c r="Z216" i="12"/>
  <c r="AE216" i="12"/>
  <c r="AJ216" i="12"/>
  <c r="AO216" i="12"/>
  <c r="T217" i="12"/>
  <c r="Z217" i="12"/>
  <c r="AE217" i="12"/>
  <c r="AJ217" i="12"/>
  <c r="AO217" i="12"/>
  <c r="C218" i="12"/>
  <c r="O218" i="12"/>
  <c r="Q218" i="12"/>
  <c r="T218" i="12"/>
  <c r="Z218" i="12"/>
  <c r="AE218" i="12"/>
  <c r="AJ218" i="12"/>
  <c r="AO218" i="12"/>
  <c r="T219" i="12"/>
  <c r="Z219" i="12"/>
  <c r="AE219" i="12"/>
  <c r="AJ219" i="12"/>
  <c r="AO219" i="12"/>
  <c r="T220" i="12"/>
  <c r="Z220" i="12"/>
  <c r="AE220" i="12"/>
  <c r="AJ220" i="12"/>
  <c r="AO220" i="12"/>
  <c r="C221" i="12"/>
  <c r="O221" i="12"/>
  <c r="Q221" i="12"/>
  <c r="T221" i="12"/>
  <c r="Z221" i="12"/>
  <c r="AE221" i="12"/>
  <c r="AJ221" i="12"/>
  <c r="AO221" i="12"/>
  <c r="T222" i="12"/>
  <c r="Z222" i="12"/>
  <c r="AE222" i="12"/>
  <c r="AJ222" i="12"/>
  <c r="AO222" i="12"/>
  <c r="T223" i="12"/>
  <c r="Z223" i="12"/>
  <c r="AE223" i="12"/>
  <c r="AJ223" i="12"/>
  <c r="AO223" i="12"/>
  <c r="C224" i="12"/>
  <c r="O224" i="12"/>
  <c r="Q224" i="12"/>
  <c r="T224" i="12"/>
  <c r="Z224" i="12"/>
  <c r="AE224" i="12"/>
  <c r="AJ224" i="12"/>
  <c r="AO224" i="12"/>
  <c r="T225" i="12"/>
  <c r="Z225" i="12"/>
  <c r="AE225" i="12"/>
  <c r="AJ225" i="12"/>
  <c r="AO225" i="12"/>
  <c r="T226" i="12"/>
  <c r="Z226" i="12"/>
  <c r="AE226" i="12"/>
  <c r="AJ226" i="12"/>
  <c r="AO226" i="12"/>
  <c r="C227" i="12"/>
  <c r="O227" i="12"/>
  <c r="Q227" i="12"/>
  <c r="T227" i="12"/>
  <c r="Z227" i="12"/>
  <c r="AE227" i="12"/>
  <c r="AJ227" i="12"/>
  <c r="AO227" i="12"/>
  <c r="T228" i="12"/>
  <c r="Z228" i="12"/>
  <c r="AE228" i="12"/>
  <c r="AJ228" i="12"/>
  <c r="AO228" i="12"/>
  <c r="T229" i="12"/>
  <c r="Z229" i="12"/>
  <c r="AE229" i="12"/>
  <c r="AJ229" i="12"/>
  <c r="AO229" i="12"/>
  <c r="C230" i="12"/>
  <c r="O230" i="12"/>
  <c r="Q230" i="12"/>
  <c r="T230" i="12"/>
  <c r="Z230" i="12"/>
  <c r="AE230" i="12"/>
  <c r="AJ230" i="12"/>
  <c r="AO230" i="12"/>
  <c r="T231" i="12"/>
  <c r="Z231" i="12"/>
  <c r="AE231" i="12"/>
  <c r="AJ231" i="12"/>
  <c r="AO231" i="12"/>
  <c r="T232" i="12"/>
  <c r="Z232" i="12"/>
  <c r="AE232" i="12"/>
  <c r="AJ232" i="12"/>
  <c r="AO232" i="12"/>
  <c r="C233" i="12"/>
  <c r="O233" i="12"/>
  <c r="Q233" i="12"/>
  <c r="T233" i="12"/>
  <c r="Z233" i="12"/>
  <c r="AE233" i="12"/>
  <c r="AJ233" i="12"/>
  <c r="AO233" i="12"/>
  <c r="T234" i="12"/>
  <c r="Z234" i="12"/>
  <c r="AE234" i="12"/>
  <c r="AJ234" i="12"/>
  <c r="AO234" i="12"/>
  <c r="T235" i="12"/>
  <c r="Z235" i="12"/>
  <c r="AE235" i="12"/>
  <c r="AJ235" i="12"/>
  <c r="AO235" i="12"/>
  <c r="C236" i="12"/>
  <c r="O236" i="12"/>
  <c r="Q236" i="12"/>
  <c r="T236" i="12"/>
  <c r="Z236" i="12"/>
  <c r="AE236" i="12"/>
  <c r="AJ236" i="12"/>
  <c r="AO236" i="12"/>
  <c r="T237" i="12"/>
  <c r="Z237" i="12"/>
  <c r="AE237" i="12"/>
  <c r="AJ237" i="12"/>
  <c r="AO237" i="12"/>
  <c r="T238" i="12"/>
  <c r="Z238" i="12"/>
  <c r="AE238" i="12"/>
  <c r="AJ238" i="12"/>
  <c r="AO238" i="12"/>
  <c r="C239" i="12"/>
  <c r="O239" i="12"/>
  <c r="Q239" i="12"/>
  <c r="T239" i="12"/>
  <c r="Z239" i="12"/>
  <c r="AE239" i="12"/>
  <c r="AJ239" i="12"/>
  <c r="AO239" i="12"/>
  <c r="T240" i="12"/>
  <c r="Z240" i="12"/>
  <c r="AE240" i="12"/>
  <c r="AJ240" i="12"/>
  <c r="AO240" i="12"/>
  <c r="T241" i="12"/>
  <c r="Z241" i="12"/>
  <c r="AE241" i="12"/>
  <c r="AJ241" i="12"/>
  <c r="AO241" i="12"/>
  <c r="C242" i="12"/>
  <c r="O242" i="12"/>
  <c r="Q242" i="12"/>
  <c r="T242" i="12"/>
  <c r="Z242" i="12"/>
  <c r="AE242" i="12"/>
  <c r="AJ242" i="12"/>
  <c r="AO242" i="12"/>
  <c r="T243" i="12"/>
  <c r="Z243" i="12"/>
  <c r="AE243" i="12"/>
  <c r="AJ243" i="12"/>
  <c r="AO243" i="12"/>
  <c r="T244" i="12"/>
  <c r="Z244" i="12"/>
  <c r="AE244" i="12"/>
  <c r="AJ244" i="12"/>
  <c r="AO244" i="12"/>
  <c r="C164" i="12"/>
  <c r="O164" i="12"/>
  <c r="Q164" i="12"/>
  <c r="T164" i="12"/>
  <c r="Z164" i="12"/>
  <c r="AE164" i="12"/>
  <c r="AJ164" i="12"/>
  <c r="AO164" i="12"/>
  <c r="T165" i="12"/>
  <c r="Z165" i="12"/>
  <c r="AE165" i="12"/>
  <c r="AJ165" i="12"/>
  <c r="AO165" i="12"/>
  <c r="T166" i="12"/>
  <c r="Z166" i="12"/>
  <c r="AE166" i="12"/>
  <c r="AJ166" i="12"/>
  <c r="AO166" i="12"/>
  <c r="C167" i="12"/>
  <c r="O167" i="12"/>
  <c r="Q167" i="12"/>
  <c r="T167" i="12"/>
  <c r="Z167" i="12"/>
  <c r="AE167" i="12"/>
  <c r="AJ167" i="12"/>
  <c r="AO167" i="12"/>
  <c r="T168" i="12"/>
  <c r="Z168" i="12"/>
  <c r="AE168" i="12"/>
  <c r="AJ168" i="12"/>
  <c r="AO168" i="12"/>
  <c r="T169" i="12"/>
  <c r="Z169" i="12"/>
  <c r="AE169" i="12"/>
  <c r="AJ169" i="12"/>
  <c r="AO169" i="12"/>
  <c r="C170" i="12"/>
  <c r="O170" i="12"/>
  <c r="Q170" i="12"/>
  <c r="T170" i="12"/>
  <c r="Z170" i="12"/>
  <c r="AE170" i="12"/>
  <c r="AJ170" i="12"/>
  <c r="AO170" i="12"/>
  <c r="T171" i="12"/>
  <c r="Z171" i="12"/>
  <c r="AE171" i="12"/>
  <c r="AJ171" i="12"/>
  <c r="AO171" i="12"/>
  <c r="T172" i="12"/>
  <c r="Z172" i="12"/>
  <c r="AE172" i="12"/>
  <c r="AJ172" i="12"/>
  <c r="AO172" i="12"/>
  <c r="C173" i="12"/>
  <c r="O173" i="12"/>
  <c r="Q173" i="12"/>
  <c r="T173" i="12"/>
  <c r="Z173" i="12"/>
  <c r="AE173" i="12"/>
  <c r="AJ173" i="12"/>
  <c r="AO173" i="12"/>
  <c r="T174" i="12"/>
  <c r="Z174" i="12"/>
  <c r="AE174" i="12"/>
  <c r="AJ174" i="12"/>
  <c r="AO174" i="12"/>
  <c r="T175" i="12"/>
  <c r="Z175" i="12"/>
  <c r="AE175" i="12"/>
  <c r="AJ175" i="12"/>
  <c r="AO175" i="12"/>
  <c r="C176" i="12"/>
  <c r="O176" i="12"/>
  <c r="Q176" i="12"/>
  <c r="T176" i="12"/>
  <c r="Z176" i="12"/>
  <c r="AE176" i="12"/>
  <c r="AJ176" i="12"/>
  <c r="AO176" i="12"/>
  <c r="T177" i="12"/>
  <c r="Z177" i="12"/>
  <c r="AE177" i="12"/>
  <c r="AJ177" i="12"/>
  <c r="AO177" i="12"/>
  <c r="T178" i="12"/>
  <c r="Z178" i="12"/>
  <c r="AE178" i="12"/>
  <c r="AJ178" i="12"/>
  <c r="AO178" i="12"/>
  <c r="C179" i="12"/>
  <c r="O179" i="12"/>
  <c r="Q179" i="12"/>
  <c r="T179" i="12"/>
  <c r="Z179" i="12"/>
  <c r="AE179" i="12"/>
  <c r="AJ179" i="12"/>
  <c r="AO179" i="12"/>
  <c r="T180" i="12"/>
  <c r="Z180" i="12"/>
  <c r="AE180" i="12"/>
  <c r="AJ180" i="12"/>
  <c r="AO180" i="12"/>
  <c r="T181" i="12"/>
  <c r="Z181" i="12"/>
  <c r="AE181" i="12"/>
  <c r="AJ181" i="12"/>
  <c r="AO181" i="12"/>
  <c r="C182" i="12"/>
  <c r="O182" i="12"/>
  <c r="Q182" i="12"/>
  <c r="R182" i="12" s="1"/>
  <c r="T182" i="12"/>
  <c r="Z182" i="12"/>
  <c r="AE182" i="12"/>
  <c r="AJ182" i="12"/>
  <c r="AO182" i="12"/>
  <c r="T183" i="12"/>
  <c r="Z183" i="12"/>
  <c r="AE183" i="12"/>
  <c r="AJ183" i="12"/>
  <c r="AO183" i="12"/>
  <c r="T184" i="12"/>
  <c r="Z184" i="12"/>
  <c r="AE184" i="12"/>
  <c r="AJ184" i="12"/>
  <c r="AO184" i="12"/>
  <c r="C185" i="12"/>
  <c r="O185" i="12"/>
  <c r="Q185" i="12"/>
  <c r="T185" i="12"/>
  <c r="Z185" i="12"/>
  <c r="AE185" i="12"/>
  <c r="AJ185" i="12"/>
  <c r="AO185" i="12"/>
  <c r="T186" i="12"/>
  <c r="Z186" i="12"/>
  <c r="AE186" i="12"/>
  <c r="AJ186" i="12"/>
  <c r="AO186" i="12"/>
  <c r="T187" i="12"/>
  <c r="Z187" i="12"/>
  <c r="AE187" i="12"/>
  <c r="AJ187" i="12"/>
  <c r="AO187" i="12"/>
  <c r="C188" i="12"/>
  <c r="O188" i="12"/>
  <c r="Q188" i="12"/>
  <c r="T188" i="12"/>
  <c r="Z188" i="12"/>
  <c r="AE188" i="12"/>
  <c r="AJ188" i="12"/>
  <c r="AO188" i="12"/>
  <c r="T189" i="12"/>
  <c r="Z189" i="12"/>
  <c r="AE189" i="12"/>
  <c r="AJ189" i="12"/>
  <c r="AO189" i="12"/>
  <c r="T190" i="12"/>
  <c r="Z190" i="12"/>
  <c r="AE190" i="12"/>
  <c r="AJ190" i="12"/>
  <c r="AO190" i="12"/>
  <c r="C191" i="12"/>
  <c r="O191" i="12"/>
  <c r="Q191" i="12"/>
  <c r="T191" i="12"/>
  <c r="Z191" i="12"/>
  <c r="AE191" i="12"/>
  <c r="AJ191" i="12"/>
  <c r="AO191" i="12"/>
  <c r="T192" i="12"/>
  <c r="Z192" i="12"/>
  <c r="AE192" i="12"/>
  <c r="AJ192" i="12"/>
  <c r="AO192" i="12"/>
  <c r="T193" i="12"/>
  <c r="Z193" i="12"/>
  <c r="AE193" i="12"/>
  <c r="AJ193" i="12"/>
  <c r="AO193" i="12"/>
  <c r="C194" i="12"/>
  <c r="O194" i="12"/>
  <c r="Q194" i="12"/>
  <c r="T194" i="12"/>
  <c r="Z194" i="12"/>
  <c r="AE194" i="12"/>
  <c r="AJ194" i="12"/>
  <c r="AO194" i="12"/>
  <c r="T195" i="12"/>
  <c r="Z195" i="12"/>
  <c r="AE195" i="12"/>
  <c r="AJ195" i="12"/>
  <c r="AO195" i="12"/>
  <c r="T196" i="12"/>
  <c r="Z196" i="12"/>
  <c r="AE196" i="12"/>
  <c r="AJ196" i="12"/>
  <c r="AO196" i="12"/>
  <c r="C197" i="12"/>
  <c r="O197" i="12"/>
  <c r="Q197" i="12"/>
  <c r="T197" i="12"/>
  <c r="Z197" i="12"/>
  <c r="AE197" i="12"/>
  <c r="AJ197" i="12"/>
  <c r="AO197" i="12"/>
  <c r="T198" i="12"/>
  <c r="Z198" i="12"/>
  <c r="AE198" i="12"/>
  <c r="AJ198" i="12"/>
  <c r="AO198" i="12"/>
  <c r="T199" i="12"/>
  <c r="Z199" i="12"/>
  <c r="AE199" i="12"/>
  <c r="AJ199" i="12"/>
  <c r="AO199" i="12"/>
  <c r="C200" i="12"/>
  <c r="O200" i="12"/>
  <c r="Q200" i="12"/>
  <c r="T200" i="12"/>
  <c r="Z200" i="12"/>
  <c r="AE200" i="12"/>
  <c r="AJ200" i="12"/>
  <c r="AO200" i="12"/>
  <c r="T201" i="12"/>
  <c r="Z201" i="12"/>
  <c r="AE201" i="12"/>
  <c r="AJ201" i="12"/>
  <c r="AO201" i="12"/>
  <c r="T202" i="12"/>
  <c r="Z202" i="12"/>
  <c r="AE202" i="12"/>
  <c r="AJ202" i="12"/>
  <c r="AO202" i="12"/>
  <c r="C203" i="12"/>
  <c r="O203" i="12"/>
  <c r="Q203" i="12"/>
  <c r="R203" i="12" s="1"/>
  <c r="T203" i="12"/>
  <c r="Z203" i="12"/>
  <c r="AE203" i="12"/>
  <c r="AJ203" i="12"/>
  <c r="AO203" i="12"/>
  <c r="T204" i="12"/>
  <c r="Z204" i="12"/>
  <c r="AE204" i="12"/>
  <c r="AJ204" i="12"/>
  <c r="AO204" i="12"/>
  <c r="T205" i="12"/>
  <c r="Z205" i="12"/>
  <c r="AE205" i="12"/>
  <c r="AJ205" i="12"/>
  <c r="AO205" i="12"/>
  <c r="C206" i="12"/>
  <c r="O206" i="12"/>
  <c r="Q206" i="12"/>
  <c r="T206" i="12"/>
  <c r="Z206" i="12"/>
  <c r="AE206" i="12"/>
  <c r="AJ206" i="12"/>
  <c r="AO206" i="12"/>
  <c r="T207" i="12"/>
  <c r="Z207" i="12"/>
  <c r="AE207" i="12"/>
  <c r="AJ207" i="12"/>
  <c r="AO207" i="12"/>
  <c r="T208" i="12"/>
  <c r="Z208" i="12"/>
  <c r="AE208" i="12"/>
  <c r="AJ208" i="12"/>
  <c r="AO208" i="12"/>
  <c r="C209" i="12"/>
  <c r="O209" i="12"/>
  <c r="Q209" i="12"/>
  <c r="T209" i="12"/>
  <c r="Z209" i="12"/>
  <c r="AE209" i="12"/>
  <c r="AJ209" i="12"/>
  <c r="AO209" i="12"/>
  <c r="T210" i="12"/>
  <c r="Z210" i="12"/>
  <c r="AE210" i="12"/>
  <c r="AJ210" i="12"/>
  <c r="AO210" i="12"/>
  <c r="T211" i="12"/>
  <c r="Z211" i="12"/>
  <c r="AE211" i="12"/>
  <c r="AJ211" i="12"/>
  <c r="AO211" i="12"/>
  <c r="C119" i="12"/>
  <c r="O119" i="12"/>
  <c r="Q119" i="12"/>
  <c r="T119" i="12"/>
  <c r="Z119" i="12"/>
  <c r="AE119" i="12"/>
  <c r="AJ119" i="12"/>
  <c r="AO119" i="12"/>
  <c r="T120" i="12"/>
  <c r="Z120" i="12"/>
  <c r="AE120" i="12"/>
  <c r="AJ120" i="12"/>
  <c r="AO120" i="12"/>
  <c r="T121" i="12"/>
  <c r="Z121" i="12"/>
  <c r="AE121" i="12"/>
  <c r="AJ121" i="12"/>
  <c r="AO121" i="12"/>
  <c r="C122" i="12"/>
  <c r="O122" i="12"/>
  <c r="Q122" i="12"/>
  <c r="R122" i="12" s="1"/>
  <c r="T122" i="12"/>
  <c r="Z122" i="12"/>
  <c r="AE122" i="12"/>
  <c r="AJ122" i="12"/>
  <c r="AO122" i="12"/>
  <c r="T123" i="12"/>
  <c r="Z123" i="12"/>
  <c r="AE123" i="12"/>
  <c r="AJ123" i="12"/>
  <c r="AO123" i="12"/>
  <c r="T124" i="12"/>
  <c r="Z124" i="12"/>
  <c r="AE124" i="12"/>
  <c r="AJ124" i="12"/>
  <c r="AO124" i="12"/>
  <c r="C125" i="12"/>
  <c r="O125" i="12"/>
  <c r="Q125" i="12"/>
  <c r="T125" i="12"/>
  <c r="Z125" i="12"/>
  <c r="AE125" i="12"/>
  <c r="AJ125" i="12"/>
  <c r="AO125" i="12"/>
  <c r="T126" i="12"/>
  <c r="Z126" i="12"/>
  <c r="AE126" i="12"/>
  <c r="AJ126" i="12"/>
  <c r="AO126" i="12"/>
  <c r="T127" i="12"/>
  <c r="Z127" i="12"/>
  <c r="AE127" i="12"/>
  <c r="AJ127" i="12"/>
  <c r="AO127" i="12"/>
  <c r="C128" i="12"/>
  <c r="O128" i="12"/>
  <c r="Q128" i="12"/>
  <c r="T128" i="12"/>
  <c r="Z128" i="12"/>
  <c r="AE128" i="12"/>
  <c r="AJ128" i="12"/>
  <c r="AO128" i="12"/>
  <c r="T129" i="12"/>
  <c r="Z129" i="12"/>
  <c r="AE129" i="12"/>
  <c r="AJ129" i="12"/>
  <c r="AO129" i="12"/>
  <c r="T130" i="12"/>
  <c r="Z130" i="12"/>
  <c r="AE130" i="12"/>
  <c r="AJ130" i="12"/>
  <c r="AO130" i="12"/>
  <c r="C131" i="12"/>
  <c r="O131" i="12"/>
  <c r="Q131" i="12"/>
  <c r="T131" i="12"/>
  <c r="Z131" i="12"/>
  <c r="AE131" i="12"/>
  <c r="AJ131" i="12"/>
  <c r="AO131" i="12"/>
  <c r="T132" i="12"/>
  <c r="Z132" i="12"/>
  <c r="AE132" i="12"/>
  <c r="AJ132" i="12"/>
  <c r="AO132" i="12"/>
  <c r="T133" i="12"/>
  <c r="Z133" i="12"/>
  <c r="AE133" i="12"/>
  <c r="AJ133" i="12"/>
  <c r="AO133" i="12"/>
  <c r="C134" i="12"/>
  <c r="O134" i="12"/>
  <c r="Q134" i="12"/>
  <c r="T134" i="12"/>
  <c r="Z134" i="12"/>
  <c r="AE134" i="12"/>
  <c r="AJ134" i="12"/>
  <c r="AO134" i="12"/>
  <c r="T135" i="12"/>
  <c r="Z135" i="12"/>
  <c r="AE135" i="12"/>
  <c r="AJ135" i="12"/>
  <c r="AO135" i="12"/>
  <c r="T136" i="12"/>
  <c r="Z136" i="12"/>
  <c r="AE136" i="12"/>
  <c r="AJ136" i="12"/>
  <c r="AO136" i="12"/>
  <c r="C137" i="12"/>
  <c r="O137" i="12"/>
  <c r="Q137" i="12"/>
  <c r="T137" i="12"/>
  <c r="Z137" i="12"/>
  <c r="AE137" i="12"/>
  <c r="AJ137" i="12"/>
  <c r="AO137" i="12"/>
  <c r="T138" i="12"/>
  <c r="Z138" i="12"/>
  <c r="AE138" i="12"/>
  <c r="AJ138" i="12"/>
  <c r="AO138" i="12"/>
  <c r="T139" i="12"/>
  <c r="Z139" i="12"/>
  <c r="AE139" i="12"/>
  <c r="AJ139" i="12"/>
  <c r="AO139" i="12"/>
  <c r="C140" i="12"/>
  <c r="O140" i="12"/>
  <c r="Q140" i="12"/>
  <c r="T140" i="12"/>
  <c r="Z140" i="12"/>
  <c r="AE140" i="12"/>
  <c r="AJ140" i="12"/>
  <c r="AO140" i="12"/>
  <c r="T141" i="12"/>
  <c r="Z141" i="12"/>
  <c r="AE141" i="12"/>
  <c r="AJ141" i="12"/>
  <c r="AO141" i="12"/>
  <c r="T142" i="12"/>
  <c r="Z142" i="12"/>
  <c r="AE142" i="12"/>
  <c r="AJ142" i="12"/>
  <c r="AO142" i="12"/>
  <c r="C143" i="12"/>
  <c r="O143" i="12"/>
  <c r="Q143" i="12"/>
  <c r="T143" i="12"/>
  <c r="Z143" i="12"/>
  <c r="AE143" i="12"/>
  <c r="AJ143" i="12"/>
  <c r="AO143" i="12"/>
  <c r="T144" i="12"/>
  <c r="Z144" i="12"/>
  <c r="AE144" i="12"/>
  <c r="AJ144" i="12"/>
  <c r="AO144" i="12"/>
  <c r="T145" i="12"/>
  <c r="Z145" i="12"/>
  <c r="AE145" i="12"/>
  <c r="AJ145" i="12"/>
  <c r="AO145" i="12"/>
  <c r="C146" i="12"/>
  <c r="O146" i="12"/>
  <c r="Q146" i="12"/>
  <c r="T146" i="12"/>
  <c r="Z146" i="12"/>
  <c r="AE146" i="12"/>
  <c r="AJ146" i="12"/>
  <c r="AO146" i="12"/>
  <c r="T147" i="12"/>
  <c r="Z147" i="12"/>
  <c r="AE147" i="12"/>
  <c r="AJ147" i="12"/>
  <c r="AO147" i="12"/>
  <c r="T148" i="12"/>
  <c r="Z148" i="12"/>
  <c r="AE148" i="12"/>
  <c r="AJ148" i="12"/>
  <c r="AO148" i="12"/>
  <c r="C149" i="12"/>
  <c r="O149" i="12"/>
  <c r="Q149" i="12"/>
  <c r="T149" i="12"/>
  <c r="Z149" i="12"/>
  <c r="AE149" i="12"/>
  <c r="AJ149" i="12"/>
  <c r="AO149" i="12"/>
  <c r="T150" i="12"/>
  <c r="Z150" i="12"/>
  <c r="AE150" i="12"/>
  <c r="AJ150" i="12"/>
  <c r="AO150" i="12"/>
  <c r="T151" i="12"/>
  <c r="Z151" i="12"/>
  <c r="AE151" i="12"/>
  <c r="AJ151" i="12"/>
  <c r="AO151" i="12"/>
  <c r="C152" i="12"/>
  <c r="O152" i="12"/>
  <c r="Q152" i="12"/>
  <c r="T152" i="12"/>
  <c r="Z152" i="12"/>
  <c r="AE152" i="12"/>
  <c r="AJ152" i="12"/>
  <c r="AO152" i="12"/>
  <c r="T153" i="12"/>
  <c r="Z153" i="12"/>
  <c r="AE153" i="12"/>
  <c r="AJ153" i="12"/>
  <c r="AO153" i="12"/>
  <c r="T154" i="12"/>
  <c r="Z154" i="12"/>
  <c r="AE154" i="12"/>
  <c r="AJ154" i="12"/>
  <c r="AO154" i="12"/>
  <c r="C155" i="12"/>
  <c r="O155" i="12"/>
  <c r="Q155" i="12"/>
  <c r="T155" i="12"/>
  <c r="Z155" i="12"/>
  <c r="AE155" i="12"/>
  <c r="AJ155" i="12"/>
  <c r="AO155" i="12"/>
  <c r="T156" i="12"/>
  <c r="Z156" i="12"/>
  <c r="AE156" i="12"/>
  <c r="AJ156" i="12"/>
  <c r="AO156" i="12"/>
  <c r="T157" i="12"/>
  <c r="Z157" i="12"/>
  <c r="AE157" i="12"/>
  <c r="AJ157" i="12"/>
  <c r="AO157" i="12"/>
  <c r="C158" i="12"/>
  <c r="O158" i="12"/>
  <c r="Q158" i="12"/>
  <c r="T158" i="12"/>
  <c r="Z158" i="12"/>
  <c r="AE158" i="12"/>
  <c r="AJ158" i="12"/>
  <c r="AO158" i="12"/>
  <c r="T159" i="12"/>
  <c r="Z159" i="12"/>
  <c r="AE159" i="12"/>
  <c r="AJ159" i="12"/>
  <c r="AO159" i="12"/>
  <c r="T160" i="12"/>
  <c r="Z160" i="12"/>
  <c r="AE160" i="12"/>
  <c r="AJ160" i="12"/>
  <c r="AO160" i="12"/>
  <c r="C161" i="12"/>
  <c r="O161" i="12"/>
  <c r="Q161" i="12"/>
  <c r="T161" i="12"/>
  <c r="Z161" i="12"/>
  <c r="AE161" i="12"/>
  <c r="AJ161" i="12"/>
  <c r="AO161" i="12"/>
  <c r="T162" i="12"/>
  <c r="Z162" i="12"/>
  <c r="AE162" i="12"/>
  <c r="AJ162" i="12"/>
  <c r="AO162" i="12"/>
  <c r="T163" i="12"/>
  <c r="Z163" i="12"/>
  <c r="AE163" i="12"/>
  <c r="AJ163" i="12"/>
  <c r="AO163" i="12"/>
  <c r="R280" i="7" l="1"/>
  <c r="R280" i="14"/>
  <c r="U164" i="12"/>
  <c r="U128" i="12"/>
  <c r="AI200" i="12"/>
  <c r="AH200" i="12" s="1"/>
  <c r="AN224" i="12"/>
  <c r="AM224" i="12" s="1"/>
  <c r="AD203" i="12"/>
  <c r="AC203" i="12" s="1"/>
  <c r="AD191" i="12"/>
  <c r="AC191" i="12" s="1"/>
  <c r="U227" i="12"/>
  <c r="V227" i="12" s="1"/>
  <c r="AI212" i="12"/>
  <c r="AH212" i="12" s="1"/>
  <c r="Y149" i="12"/>
  <c r="X149" i="12" s="1"/>
  <c r="AN251" i="12"/>
  <c r="AM251" i="12" s="1"/>
  <c r="Y254" i="12"/>
  <c r="X254" i="12" s="1"/>
  <c r="AI170" i="12"/>
  <c r="AH170" i="12" s="1"/>
  <c r="AI260" i="12"/>
  <c r="AH260" i="12" s="1"/>
  <c r="AI155" i="12"/>
  <c r="AH155" i="12" s="1"/>
  <c r="U158" i="12"/>
  <c r="V158" i="12" s="1"/>
  <c r="AD179" i="12"/>
  <c r="AC179" i="12" s="1"/>
  <c r="AD164" i="12"/>
  <c r="AC164" i="12" s="1"/>
  <c r="AD269" i="12"/>
  <c r="AC269" i="12" s="1"/>
  <c r="AI188" i="12"/>
  <c r="AH188" i="12" s="1"/>
  <c r="AI164" i="12"/>
  <c r="AH164" i="12" s="1"/>
  <c r="Y158" i="12"/>
  <c r="X158" i="12" s="1"/>
  <c r="R134" i="12"/>
  <c r="U167" i="12"/>
  <c r="V167" i="12" s="1"/>
  <c r="R227" i="12"/>
  <c r="U212" i="12"/>
  <c r="V212" i="12" s="1"/>
  <c r="AI269" i="12"/>
  <c r="AH269" i="12" s="1"/>
  <c r="U269" i="12"/>
  <c r="Y119" i="12"/>
  <c r="X119" i="12" s="1"/>
  <c r="U200" i="12"/>
  <c r="AN194" i="12"/>
  <c r="AM194" i="12" s="1"/>
  <c r="Y152" i="12"/>
  <c r="X152" i="12" s="1"/>
  <c r="AI149" i="12"/>
  <c r="AH149" i="12" s="1"/>
  <c r="AD146" i="12"/>
  <c r="AC146" i="12" s="1"/>
  <c r="R164" i="12"/>
  <c r="AI263" i="12"/>
  <c r="AH263" i="12" s="1"/>
  <c r="U263" i="12"/>
  <c r="V263" i="12" s="1"/>
  <c r="AN257" i="12"/>
  <c r="AM257" i="12" s="1"/>
  <c r="AN161" i="12"/>
  <c r="AM161" i="12" s="1"/>
  <c r="AN137" i="12"/>
  <c r="AM137" i="12" s="1"/>
  <c r="AN206" i="12"/>
  <c r="AM206" i="12" s="1"/>
  <c r="AD188" i="12"/>
  <c r="AC188" i="12" s="1"/>
  <c r="AN170" i="12"/>
  <c r="AM170" i="12" s="1"/>
  <c r="R233" i="12"/>
  <c r="U224" i="12"/>
  <c r="V224" i="12" s="1"/>
  <c r="AN266" i="12"/>
  <c r="AM266" i="12" s="1"/>
  <c r="AD260" i="12"/>
  <c r="AC260" i="12" s="1"/>
  <c r="AI254" i="12"/>
  <c r="AH254" i="12" s="1"/>
  <c r="U254" i="12"/>
  <c r="V254" i="12" s="1"/>
  <c r="Y248" i="12"/>
  <c r="X248" i="12" s="1"/>
  <c r="AD161" i="12"/>
  <c r="AC161" i="12" s="1"/>
  <c r="U155" i="12"/>
  <c r="AN146" i="12"/>
  <c r="AM146" i="12" s="1"/>
  <c r="AN143" i="12"/>
  <c r="AM143" i="12" s="1"/>
  <c r="U131" i="12"/>
  <c r="U188" i="12"/>
  <c r="V188" i="12" s="1"/>
  <c r="AD170" i="12"/>
  <c r="AC170" i="12" s="1"/>
  <c r="AN242" i="12"/>
  <c r="AM242" i="12" s="1"/>
  <c r="U236" i="12"/>
  <c r="AN218" i="12"/>
  <c r="AM218" i="12" s="1"/>
  <c r="AD212" i="12"/>
  <c r="AC212" i="12" s="1"/>
  <c r="Y278" i="12"/>
  <c r="X278" i="12" s="1"/>
  <c r="U260" i="12"/>
  <c r="AI257" i="12"/>
  <c r="AH257" i="12" s="1"/>
  <c r="Y161" i="12"/>
  <c r="X161" i="12" s="1"/>
  <c r="Y137" i="12"/>
  <c r="X137" i="12" s="1"/>
  <c r="AD131" i="12"/>
  <c r="AC131" i="12" s="1"/>
  <c r="U194" i="12"/>
  <c r="AI191" i="12"/>
  <c r="AH191" i="12" s="1"/>
  <c r="AI176" i="12"/>
  <c r="AH176" i="12" s="1"/>
  <c r="Y170" i="12"/>
  <c r="X170" i="12" s="1"/>
  <c r="U161" i="12"/>
  <c r="V161" i="12" s="1"/>
  <c r="AI137" i="12"/>
  <c r="AH137" i="12" s="1"/>
  <c r="U137" i="12"/>
  <c r="V137" i="12" s="1"/>
  <c r="AI134" i="12"/>
  <c r="AH134" i="12" s="1"/>
  <c r="AN125" i="12"/>
  <c r="AM125" i="12" s="1"/>
  <c r="U206" i="12"/>
  <c r="V206" i="12" s="1"/>
  <c r="AI203" i="12"/>
  <c r="AH203" i="12" s="1"/>
  <c r="AN197" i="12"/>
  <c r="AM197" i="12" s="1"/>
  <c r="AD176" i="12"/>
  <c r="AC176" i="12" s="1"/>
  <c r="U170" i="12"/>
  <c r="V170" i="12" s="1"/>
  <c r="AI167" i="12"/>
  <c r="AH167" i="12" s="1"/>
  <c r="U239" i="12"/>
  <c r="AI158" i="12"/>
  <c r="AH158" i="12" s="1"/>
  <c r="AD158" i="12"/>
  <c r="AC158" i="12" s="1"/>
  <c r="AN140" i="12"/>
  <c r="AM140" i="12" s="1"/>
  <c r="Y122" i="12"/>
  <c r="X122" i="12" s="1"/>
  <c r="AI197" i="12"/>
  <c r="AH197" i="12" s="1"/>
  <c r="AI182" i="12"/>
  <c r="AH182" i="12" s="1"/>
  <c r="AN173" i="12"/>
  <c r="AM173" i="12" s="1"/>
  <c r="AD167" i="12"/>
  <c r="AC167" i="12" s="1"/>
  <c r="Y218" i="12"/>
  <c r="X218" i="12" s="1"/>
  <c r="AN158" i="12"/>
  <c r="AM158" i="12" s="1"/>
  <c r="AN155" i="12"/>
  <c r="AM155" i="12" s="1"/>
  <c r="AI143" i="12"/>
  <c r="AH143" i="12" s="1"/>
  <c r="U143" i="12"/>
  <c r="V143" i="12" s="1"/>
  <c r="AI140" i="12"/>
  <c r="AH140" i="12" s="1"/>
  <c r="AI119" i="12"/>
  <c r="AH119" i="12" s="1"/>
  <c r="U119" i="12"/>
  <c r="U176" i="12"/>
  <c r="AI173" i="12"/>
  <c r="AH173" i="12" s="1"/>
  <c r="AN167" i="12"/>
  <c r="AM167" i="12" s="1"/>
  <c r="Y167" i="12"/>
  <c r="X167" i="12" s="1"/>
  <c r="U242" i="12"/>
  <c r="V242" i="12" s="1"/>
  <c r="Y236" i="12"/>
  <c r="X236" i="12" s="1"/>
  <c r="AD227" i="12"/>
  <c r="AC227" i="12" s="1"/>
  <c r="U221" i="12"/>
  <c r="V221" i="12" s="1"/>
  <c r="U248" i="12"/>
  <c r="AI245" i="12"/>
  <c r="AH245" i="12" s="1"/>
  <c r="AS281" i="12"/>
  <c r="AT281" i="12" s="1"/>
  <c r="I280" i="14" s="1"/>
  <c r="Y203" i="12"/>
  <c r="X203" i="12" s="1"/>
  <c r="AN272" i="12"/>
  <c r="AM272" i="12" s="1"/>
  <c r="AI275" i="12"/>
  <c r="AH275" i="12" s="1"/>
  <c r="AI272" i="12"/>
  <c r="AH272" i="12" s="1"/>
  <c r="AD275" i="12"/>
  <c r="AC275" i="12" s="1"/>
  <c r="AN278" i="12"/>
  <c r="AM278" i="12" s="1"/>
  <c r="Y269" i="12"/>
  <c r="X269" i="12" s="1"/>
  <c r="AD266" i="12"/>
  <c r="AC266" i="12" s="1"/>
  <c r="U275" i="12"/>
  <c r="V275" i="12" s="1"/>
  <c r="Y275" i="12"/>
  <c r="X275" i="12" s="1"/>
  <c r="AD272" i="12"/>
  <c r="AC272" i="12" s="1"/>
  <c r="AD278" i="12"/>
  <c r="AC278" i="12" s="1"/>
  <c r="AN269" i="12"/>
  <c r="AM269" i="12" s="1"/>
  <c r="AI266" i="12"/>
  <c r="AH266" i="12" s="1"/>
  <c r="U266" i="12"/>
  <c r="V266" i="12" s="1"/>
  <c r="AN275" i="12"/>
  <c r="AM275" i="12" s="1"/>
  <c r="U272" i="12"/>
  <c r="AI278" i="12"/>
  <c r="AH278" i="12" s="1"/>
  <c r="U278" i="12"/>
  <c r="V278" i="12" s="1"/>
  <c r="Y272" i="12"/>
  <c r="X272" i="12" s="1"/>
  <c r="Y266" i="12"/>
  <c r="X266" i="12" s="1"/>
  <c r="R278" i="12"/>
  <c r="R275" i="12"/>
  <c r="R272" i="12"/>
  <c r="R269" i="12"/>
  <c r="R266" i="12"/>
  <c r="AN239" i="12"/>
  <c r="AM239" i="12" s="1"/>
  <c r="AD248" i="12"/>
  <c r="AC248" i="12" s="1"/>
  <c r="AD242" i="12"/>
  <c r="AC242" i="12" s="1"/>
  <c r="AD239" i="12"/>
  <c r="AC239" i="12" s="1"/>
  <c r="Y263" i="12"/>
  <c r="X263" i="12" s="1"/>
  <c r="Y242" i="12"/>
  <c r="X242" i="12" s="1"/>
  <c r="AN263" i="12"/>
  <c r="AM263" i="12" s="1"/>
  <c r="Y260" i="12"/>
  <c r="X260" i="12" s="1"/>
  <c r="AN254" i="12"/>
  <c r="AM254" i="12" s="1"/>
  <c r="AD251" i="12"/>
  <c r="AC251" i="12" s="1"/>
  <c r="AI248" i="12"/>
  <c r="AH248" i="12" s="1"/>
  <c r="AD263" i="12"/>
  <c r="AC263" i="12" s="1"/>
  <c r="AD257" i="12"/>
  <c r="AC257" i="12" s="1"/>
  <c r="AD245" i="12"/>
  <c r="AC245" i="12" s="1"/>
  <c r="AI239" i="12"/>
  <c r="AH239" i="12" s="1"/>
  <c r="Y239" i="12"/>
  <c r="X239" i="12" s="1"/>
  <c r="AN260" i="12"/>
  <c r="AM260" i="12" s="1"/>
  <c r="AI251" i="12"/>
  <c r="AH251" i="12" s="1"/>
  <c r="U251" i="12"/>
  <c r="V251" i="12" s="1"/>
  <c r="AN245" i="12"/>
  <c r="AM245" i="12" s="1"/>
  <c r="Y245" i="12"/>
  <c r="X245" i="12" s="1"/>
  <c r="U257" i="12"/>
  <c r="V257" i="12" s="1"/>
  <c r="U245" i="12"/>
  <c r="V245" i="12" s="1"/>
  <c r="AI242" i="12"/>
  <c r="AH242" i="12" s="1"/>
  <c r="Y257" i="12"/>
  <c r="X257" i="12" s="1"/>
  <c r="AD254" i="12"/>
  <c r="AC254" i="12" s="1"/>
  <c r="Y251" i="12"/>
  <c r="X251" i="12" s="1"/>
  <c r="AN248" i="12"/>
  <c r="AM248" i="12" s="1"/>
  <c r="R263" i="12"/>
  <c r="R260" i="12"/>
  <c r="R257" i="12"/>
  <c r="R254" i="12"/>
  <c r="R248" i="12"/>
  <c r="R242" i="12"/>
  <c r="R239" i="12"/>
  <c r="R251" i="12"/>
  <c r="R245" i="12"/>
  <c r="AN215" i="12"/>
  <c r="AM215" i="12" s="1"/>
  <c r="AN230" i="12"/>
  <c r="AM230" i="12" s="1"/>
  <c r="AI215" i="12"/>
  <c r="AH215" i="12" s="1"/>
  <c r="AD215" i="12"/>
  <c r="AC215" i="12" s="1"/>
  <c r="AD230" i="12"/>
  <c r="AC230" i="12" s="1"/>
  <c r="AD236" i="12"/>
  <c r="AC236" i="12" s="1"/>
  <c r="AN236" i="12"/>
  <c r="AM236" i="12" s="1"/>
  <c r="U233" i="12"/>
  <c r="V233" i="12" s="1"/>
  <c r="Y230" i="12"/>
  <c r="X230" i="12" s="1"/>
  <c r="AN227" i="12"/>
  <c r="AM227" i="12" s="1"/>
  <c r="AN221" i="12"/>
  <c r="AM221" i="12" s="1"/>
  <c r="U218" i="12"/>
  <c r="V218" i="12" s="1"/>
  <c r="AN233" i="12"/>
  <c r="AM233" i="12" s="1"/>
  <c r="U230" i="12"/>
  <c r="AI221" i="12"/>
  <c r="AH221" i="12" s="1"/>
  <c r="AI233" i="12"/>
  <c r="AH233" i="12" s="1"/>
  <c r="Y224" i="12"/>
  <c r="X224" i="12" s="1"/>
  <c r="AD221" i="12"/>
  <c r="AC221" i="12" s="1"/>
  <c r="AI224" i="12"/>
  <c r="AH224" i="12" s="1"/>
  <c r="Y215" i="12"/>
  <c r="X215" i="12" s="1"/>
  <c r="Y233" i="12"/>
  <c r="X233" i="12" s="1"/>
  <c r="AI227" i="12"/>
  <c r="AH227" i="12" s="1"/>
  <c r="Y227" i="12"/>
  <c r="X227" i="12" s="1"/>
  <c r="U215" i="12"/>
  <c r="V215" i="12" s="1"/>
  <c r="AI218" i="12"/>
  <c r="AH218" i="12" s="1"/>
  <c r="AI236" i="12"/>
  <c r="AH236" i="12" s="1"/>
  <c r="AD233" i="12"/>
  <c r="AC233" i="12" s="1"/>
  <c r="AI230" i="12"/>
  <c r="AH230" i="12" s="1"/>
  <c r="AD224" i="12"/>
  <c r="AC224" i="12" s="1"/>
  <c r="Y221" i="12"/>
  <c r="X221" i="12" s="1"/>
  <c r="AD218" i="12"/>
  <c r="AC218" i="12" s="1"/>
  <c r="R215" i="12"/>
  <c r="R224" i="12"/>
  <c r="R230" i="12"/>
  <c r="R236" i="12"/>
  <c r="R221" i="12"/>
  <c r="R218" i="12"/>
  <c r="AN182" i="12"/>
  <c r="AM182" i="12" s="1"/>
  <c r="AN185" i="12"/>
  <c r="AM185" i="12" s="1"/>
  <c r="AN212" i="12"/>
  <c r="AM212" i="12" s="1"/>
  <c r="AI194" i="12"/>
  <c r="AH194" i="12" s="1"/>
  <c r="Y212" i="12"/>
  <c r="X212" i="12" s="1"/>
  <c r="Y200" i="12"/>
  <c r="X200" i="12" s="1"/>
  <c r="Y185" i="12"/>
  <c r="X185" i="12" s="1"/>
  <c r="AD182" i="12"/>
  <c r="AC182" i="12" s="1"/>
  <c r="AI206" i="12"/>
  <c r="AH206" i="12" s="1"/>
  <c r="U203" i="12"/>
  <c r="V203" i="12" s="1"/>
  <c r="AD200" i="12"/>
  <c r="AC200" i="12" s="1"/>
  <c r="AD197" i="12"/>
  <c r="AC197" i="12" s="1"/>
  <c r="AN191" i="12"/>
  <c r="AM191" i="12" s="1"/>
  <c r="Y188" i="12"/>
  <c r="X188" i="12" s="1"/>
  <c r="U185" i="12"/>
  <c r="V185" i="12" s="1"/>
  <c r="Y182" i="12"/>
  <c r="X182" i="12" s="1"/>
  <c r="AD206" i="12"/>
  <c r="AC206" i="12" s="1"/>
  <c r="U182" i="12"/>
  <c r="V182" i="12" s="1"/>
  <c r="AI185" i="12"/>
  <c r="AH185" i="12" s="1"/>
  <c r="Y209" i="12"/>
  <c r="X209" i="12" s="1"/>
  <c r="U209" i="12"/>
  <c r="Y206" i="12"/>
  <c r="X206" i="12" s="1"/>
  <c r="AN200" i="12"/>
  <c r="AM200" i="12" s="1"/>
  <c r="U191" i="12"/>
  <c r="V191" i="12" s="1"/>
  <c r="AD185" i="12"/>
  <c r="AC185" i="12" s="1"/>
  <c r="Y191" i="12"/>
  <c r="X191" i="12" s="1"/>
  <c r="AN209" i="12"/>
  <c r="AM209" i="12" s="1"/>
  <c r="AI209" i="12"/>
  <c r="AH209" i="12" s="1"/>
  <c r="Y197" i="12"/>
  <c r="X197" i="12" s="1"/>
  <c r="AD194" i="12"/>
  <c r="AC194" i="12" s="1"/>
  <c r="AD209" i="12"/>
  <c r="AC209" i="12" s="1"/>
  <c r="AN203" i="12"/>
  <c r="AM203" i="12" s="1"/>
  <c r="U197" i="12"/>
  <c r="V197" i="12" s="1"/>
  <c r="Y194" i="12"/>
  <c r="X194" i="12" s="1"/>
  <c r="AN188" i="12"/>
  <c r="AM188" i="12" s="1"/>
  <c r="R200" i="12"/>
  <c r="R212" i="12"/>
  <c r="R209" i="12"/>
  <c r="R206" i="12"/>
  <c r="R197" i="12"/>
  <c r="R194" i="12"/>
  <c r="R191" i="12"/>
  <c r="R188" i="12"/>
  <c r="R185" i="12"/>
  <c r="AN164" i="12"/>
  <c r="AM164" i="12" s="1"/>
  <c r="AN176" i="12"/>
  <c r="AM176" i="12" s="1"/>
  <c r="AN179" i="12"/>
  <c r="AM179" i="12" s="1"/>
  <c r="Y164" i="12"/>
  <c r="X164" i="12" s="1"/>
  <c r="AI179" i="12"/>
  <c r="AH179" i="12" s="1"/>
  <c r="Y179" i="12"/>
  <c r="X179" i="12" s="1"/>
  <c r="U179" i="12"/>
  <c r="V179" i="12" s="1"/>
  <c r="Y176" i="12"/>
  <c r="X176" i="12" s="1"/>
  <c r="AD173" i="12"/>
  <c r="AC173" i="12" s="1"/>
  <c r="Y173" i="12"/>
  <c r="X173" i="12" s="1"/>
  <c r="U173" i="12"/>
  <c r="V173" i="12" s="1"/>
  <c r="AI161" i="12"/>
  <c r="AH161" i="12" s="1"/>
  <c r="R179" i="12"/>
  <c r="R176" i="12"/>
  <c r="R167" i="12"/>
  <c r="R158" i="12"/>
  <c r="R173" i="12"/>
  <c r="R170" i="12"/>
  <c r="R161" i="12"/>
  <c r="AD155" i="12"/>
  <c r="AC155" i="12" s="1"/>
  <c r="V155" i="12"/>
  <c r="AD149" i="12"/>
  <c r="AC149" i="12" s="1"/>
  <c r="U149" i="12"/>
  <c r="V149" i="12" s="1"/>
  <c r="Y155" i="12"/>
  <c r="X155" i="12" s="1"/>
  <c r="AN152" i="12"/>
  <c r="AM152" i="12" s="1"/>
  <c r="AI152" i="12"/>
  <c r="AH152" i="12" s="1"/>
  <c r="AD152" i="12"/>
  <c r="AC152" i="12" s="1"/>
  <c r="AN149" i="12"/>
  <c r="AM149" i="12" s="1"/>
  <c r="U152" i="12"/>
  <c r="V152" i="12" s="1"/>
  <c r="R155" i="12"/>
  <c r="R152" i="12"/>
  <c r="R149" i="12"/>
  <c r="AI146" i="12"/>
  <c r="AH146" i="12" s="1"/>
  <c r="AD140" i="12"/>
  <c r="AC140" i="12" s="1"/>
  <c r="Y143" i="12"/>
  <c r="X143" i="12" s="1"/>
  <c r="U146" i="12"/>
  <c r="V146" i="12" s="1"/>
  <c r="U140" i="12"/>
  <c r="V140" i="12" s="1"/>
  <c r="Y146" i="12"/>
  <c r="X146" i="12" s="1"/>
  <c r="Y140" i="12"/>
  <c r="X140" i="12" s="1"/>
  <c r="AD143" i="12"/>
  <c r="AC143" i="12" s="1"/>
  <c r="R146" i="12"/>
  <c r="R143" i="12"/>
  <c r="R140" i="12"/>
  <c r="AI131" i="12"/>
  <c r="AH131" i="12" s="1"/>
  <c r="AI125" i="12"/>
  <c r="AH125" i="12" s="1"/>
  <c r="AD137" i="12"/>
  <c r="AC137" i="12" s="1"/>
  <c r="AD128" i="12"/>
  <c r="AC128" i="12" s="1"/>
  <c r="Y128" i="12"/>
  <c r="X128" i="12" s="1"/>
  <c r="V131" i="12"/>
  <c r="U122" i="12"/>
  <c r="V122" i="12" s="1"/>
  <c r="Y131" i="12"/>
  <c r="X131" i="12" s="1"/>
  <c r="AN128" i="12"/>
  <c r="AM128" i="12" s="1"/>
  <c r="AD125" i="12"/>
  <c r="AC125" i="12" s="1"/>
  <c r="AI122" i="12"/>
  <c r="AH122" i="12" s="1"/>
  <c r="AD134" i="12"/>
  <c r="AC134" i="12" s="1"/>
  <c r="AI128" i="12"/>
  <c r="AH128" i="12" s="1"/>
  <c r="Y125" i="12"/>
  <c r="X125" i="12" s="1"/>
  <c r="AN134" i="12"/>
  <c r="AM134" i="12" s="1"/>
  <c r="AN131" i="12"/>
  <c r="AM131" i="12" s="1"/>
  <c r="U125" i="12"/>
  <c r="U134" i="12"/>
  <c r="V134" i="12" s="1"/>
  <c r="AD122" i="12"/>
  <c r="AC122" i="12" s="1"/>
  <c r="Y134" i="12"/>
  <c r="X134" i="12" s="1"/>
  <c r="AN122" i="12"/>
  <c r="AM122" i="12" s="1"/>
  <c r="R137" i="12"/>
  <c r="R131" i="12"/>
  <c r="R128" i="12"/>
  <c r="R125" i="12"/>
  <c r="AN119" i="12"/>
  <c r="AM119" i="12" s="1"/>
  <c r="V119" i="12"/>
  <c r="AD119" i="12"/>
  <c r="AC119" i="12" s="1"/>
  <c r="R119" i="12"/>
  <c r="V272" i="12"/>
  <c r="V260" i="12"/>
  <c r="V269" i="12"/>
  <c r="V248" i="12"/>
  <c r="V239" i="12"/>
  <c r="V236" i="12"/>
  <c r="V194" i="12"/>
  <c r="V200" i="12"/>
  <c r="V176" i="12"/>
  <c r="V164" i="12"/>
  <c r="V128" i="12"/>
  <c r="AQ167" i="12" l="1"/>
  <c r="AR167" i="12" s="1"/>
  <c r="AQ170" i="12"/>
  <c r="AR170" i="12" s="1"/>
  <c r="I280" i="8"/>
  <c r="K280" i="8" s="1"/>
  <c r="I280" i="7"/>
  <c r="AQ158" i="12"/>
  <c r="AR158" i="12" s="1"/>
  <c r="AQ269" i="12"/>
  <c r="AR269" i="12" s="1"/>
  <c r="AQ275" i="12"/>
  <c r="AR275" i="12" s="1"/>
  <c r="AQ266" i="12"/>
  <c r="AR266" i="12" s="1"/>
  <c r="AQ278" i="12"/>
  <c r="AR278" i="12" s="1"/>
  <c r="AQ272" i="12"/>
  <c r="AR272" i="12" s="1"/>
  <c r="AQ248" i="12"/>
  <c r="AR248" i="12" s="1"/>
  <c r="AQ254" i="12"/>
  <c r="AR254" i="12" s="1"/>
  <c r="AQ263" i="12"/>
  <c r="AR263" i="12" s="1"/>
  <c r="AQ260" i="12"/>
  <c r="AR260" i="12" s="1"/>
  <c r="AQ257" i="12"/>
  <c r="AR257" i="12" s="1"/>
  <c r="AQ251" i="12"/>
  <c r="AR251" i="12" s="1"/>
  <c r="AQ245" i="12"/>
  <c r="AR245" i="12" s="1"/>
  <c r="AQ242" i="12"/>
  <c r="AR242" i="12" s="1"/>
  <c r="AQ239" i="12"/>
  <c r="AR239" i="12" s="1"/>
  <c r="AQ218" i="12"/>
  <c r="AR218" i="12" s="1"/>
  <c r="AQ221" i="12"/>
  <c r="AR221" i="12" s="1"/>
  <c r="AQ236" i="12"/>
  <c r="AR236" i="12" s="1"/>
  <c r="AQ230" i="12"/>
  <c r="AR230" i="12" s="1"/>
  <c r="AQ227" i="12"/>
  <c r="AR227" i="12" s="1"/>
  <c r="AQ224" i="12"/>
  <c r="AR224" i="12" s="1"/>
  <c r="AQ215" i="12"/>
  <c r="AR215" i="12" s="1"/>
  <c r="AQ233" i="12"/>
  <c r="V230" i="12"/>
  <c r="AQ203" i="12"/>
  <c r="AR203" i="12" s="1"/>
  <c r="AQ212" i="12"/>
  <c r="AR212" i="12" s="1"/>
  <c r="AQ209" i="12"/>
  <c r="AR209" i="12" s="1"/>
  <c r="AQ206" i="12"/>
  <c r="AR206" i="12" s="1"/>
  <c r="AQ200" i="12"/>
  <c r="AR200" i="12" s="1"/>
  <c r="AQ197" i="12"/>
  <c r="AR197" i="12" s="1"/>
  <c r="AQ194" i="12"/>
  <c r="AR194" i="12" s="1"/>
  <c r="AQ191" i="12"/>
  <c r="AR191" i="12" s="1"/>
  <c r="AQ185" i="12"/>
  <c r="AR185" i="12" s="1"/>
  <c r="V209" i="12"/>
  <c r="AQ182" i="12"/>
  <c r="AQ188" i="12"/>
  <c r="AR188" i="12" s="1"/>
  <c r="AQ161" i="12"/>
  <c r="AR161" i="12" s="1"/>
  <c r="AQ173" i="12"/>
  <c r="AR173" i="12" s="1"/>
  <c r="AQ164" i="12"/>
  <c r="AQ179" i="12"/>
  <c r="AR179" i="12" s="1"/>
  <c r="AQ176" i="12"/>
  <c r="AR176" i="12" s="1"/>
  <c r="AQ152" i="12"/>
  <c r="AR152" i="12" s="1"/>
  <c r="AQ149" i="12"/>
  <c r="AR149" i="12" s="1"/>
  <c r="AQ155" i="12"/>
  <c r="AR155" i="12" s="1"/>
  <c r="AQ146" i="12"/>
  <c r="AR146" i="12" s="1"/>
  <c r="AQ143" i="12"/>
  <c r="AR143" i="12" s="1"/>
  <c r="AQ140" i="12"/>
  <c r="AR140" i="12" s="1"/>
  <c r="AQ137" i="12"/>
  <c r="AR137" i="12" s="1"/>
  <c r="AQ128" i="12"/>
  <c r="AR128" i="12" s="1"/>
  <c r="AQ125" i="12"/>
  <c r="AR125" i="12" s="1"/>
  <c r="AQ122" i="12"/>
  <c r="AR122" i="12" s="1"/>
  <c r="AQ131" i="12"/>
  <c r="AR131" i="12" s="1"/>
  <c r="V125" i="12"/>
  <c r="AQ134" i="12"/>
  <c r="AQ119" i="12"/>
  <c r="AR119" i="12" s="1"/>
  <c r="R187" i="7" l="1"/>
  <c r="R187" i="14"/>
  <c r="R265" i="7"/>
  <c r="R265" i="14"/>
  <c r="R121" i="7"/>
  <c r="R121" i="14"/>
  <c r="R148" i="7"/>
  <c r="R148" i="14"/>
  <c r="R208" i="7"/>
  <c r="R208" i="14"/>
  <c r="R229" i="7"/>
  <c r="R229" i="14"/>
  <c r="R256" i="7"/>
  <c r="R256" i="14"/>
  <c r="R274" i="7"/>
  <c r="R274" i="14"/>
  <c r="R130" i="7"/>
  <c r="R130" i="14"/>
  <c r="R154" i="7"/>
  <c r="R154" i="14"/>
  <c r="R124" i="7"/>
  <c r="R124" i="14"/>
  <c r="R235" i="7"/>
  <c r="R235" i="14"/>
  <c r="R127" i="7"/>
  <c r="R127" i="14"/>
  <c r="R184" i="7"/>
  <c r="R184" i="14"/>
  <c r="R220" i="7"/>
  <c r="R220" i="14"/>
  <c r="R262" i="7"/>
  <c r="R262" i="14"/>
  <c r="R157" i="7"/>
  <c r="R157" i="14"/>
  <c r="R226" i="7"/>
  <c r="R226" i="14"/>
  <c r="R151" i="7"/>
  <c r="R151" i="14"/>
  <c r="R259" i="7"/>
  <c r="R259" i="14"/>
  <c r="R268" i="7"/>
  <c r="R268" i="14"/>
  <c r="R175" i="7"/>
  <c r="R175" i="14"/>
  <c r="R202" i="7"/>
  <c r="R202" i="14"/>
  <c r="R136" i="7"/>
  <c r="R136" i="14"/>
  <c r="R178" i="7"/>
  <c r="R178" i="14"/>
  <c r="R190" i="7"/>
  <c r="R190" i="14"/>
  <c r="R217" i="7"/>
  <c r="R217" i="14"/>
  <c r="R253" i="7"/>
  <c r="R253" i="14"/>
  <c r="R205" i="7"/>
  <c r="R205" i="14"/>
  <c r="R250" i="7"/>
  <c r="R250" i="14"/>
  <c r="R211" i="7"/>
  <c r="R211" i="14"/>
  <c r="R118" i="7"/>
  <c r="R118" i="14"/>
  <c r="R139" i="7"/>
  <c r="R139" i="14"/>
  <c r="R193" i="7"/>
  <c r="R193" i="14"/>
  <c r="R238" i="7"/>
  <c r="R238" i="14"/>
  <c r="R247" i="7"/>
  <c r="R247" i="14"/>
  <c r="R142" i="7"/>
  <c r="R142" i="14"/>
  <c r="R172" i="7"/>
  <c r="R172" i="14"/>
  <c r="R196" i="7"/>
  <c r="R196" i="14"/>
  <c r="R214" i="7"/>
  <c r="R214" i="14"/>
  <c r="R241" i="7"/>
  <c r="R241" i="14"/>
  <c r="R271" i="7"/>
  <c r="R271" i="14"/>
  <c r="R169" i="7"/>
  <c r="R169" i="14"/>
  <c r="R145" i="7"/>
  <c r="R145" i="14"/>
  <c r="R160" i="7"/>
  <c r="R160" i="14"/>
  <c r="R199" i="7"/>
  <c r="R199" i="14"/>
  <c r="R223" i="7"/>
  <c r="R223" i="14"/>
  <c r="R244" i="7"/>
  <c r="R244" i="14"/>
  <c r="R277" i="7"/>
  <c r="R277" i="14"/>
  <c r="R166" i="7"/>
  <c r="R166" i="14"/>
  <c r="AS170" i="12"/>
  <c r="AT170" i="12" s="1"/>
  <c r="AS167" i="12"/>
  <c r="AT167" i="12" s="1"/>
  <c r="AS269" i="12"/>
  <c r="AT269" i="12" s="1"/>
  <c r="AS209" i="12"/>
  <c r="AT209" i="12" s="1"/>
  <c r="AS278" i="12"/>
  <c r="AT278" i="12" s="1"/>
  <c r="AS275" i="12"/>
  <c r="AT275" i="12" s="1"/>
  <c r="AS158" i="12"/>
  <c r="AT158" i="12" s="1"/>
  <c r="I157" i="14" s="1"/>
  <c r="AS161" i="12"/>
  <c r="AT161" i="12" s="1"/>
  <c r="I160" i="14" s="1"/>
  <c r="AS272" i="12"/>
  <c r="AT272" i="12" s="1"/>
  <c r="I271" i="14" s="1"/>
  <c r="AS266" i="12"/>
  <c r="AT266" i="12" s="1"/>
  <c r="I265" i="14" s="1"/>
  <c r="AS248" i="12"/>
  <c r="AT248" i="12" s="1"/>
  <c r="I247" i="14" s="1"/>
  <c r="AS254" i="12"/>
  <c r="AT254" i="12" s="1"/>
  <c r="I253" i="14" s="1"/>
  <c r="AS260" i="12"/>
  <c r="AT260" i="12" s="1"/>
  <c r="I259" i="14" s="1"/>
  <c r="AS239" i="12"/>
  <c r="AT239" i="12" s="1"/>
  <c r="I238" i="14" s="1"/>
  <c r="AS263" i="12"/>
  <c r="AT263" i="12" s="1"/>
  <c r="I262" i="14" s="1"/>
  <c r="AS257" i="12"/>
  <c r="AT257" i="12" s="1"/>
  <c r="I256" i="14" s="1"/>
  <c r="AS251" i="12"/>
  <c r="AT251" i="12" s="1"/>
  <c r="I250" i="14" s="1"/>
  <c r="AS245" i="12"/>
  <c r="AT245" i="12" s="1"/>
  <c r="I244" i="14" s="1"/>
  <c r="AS242" i="12"/>
  <c r="AT242" i="12" s="1"/>
  <c r="I241" i="14" s="1"/>
  <c r="AS221" i="12"/>
  <c r="AT221" i="12" s="1"/>
  <c r="I220" i="14" s="1"/>
  <c r="AS224" i="12"/>
  <c r="AT224" i="12" s="1"/>
  <c r="I223" i="14" s="1"/>
  <c r="AS218" i="12"/>
  <c r="AT218" i="12" s="1"/>
  <c r="I217" i="14" s="1"/>
  <c r="AS236" i="12"/>
  <c r="AT236" i="12" s="1"/>
  <c r="I235" i="14" s="1"/>
  <c r="AS230" i="12"/>
  <c r="AT230" i="12" s="1"/>
  <c r="I229" i="14" s="1"/>
  <c r="AS227" i="12"/>
  <c r="AT227" i="12" s="1"/>
  <c r="I226" i="14" s="1"/>
  <c r="AS215" i="12"/>
  <c r="AT215" i="12" s="1"/>
  <c r="I214" i="14" s="1"/>
  <c r="AR233" i="12"/>
  <c r="AS233" i="12"/>
  <c r="AT233" i="12" s="1"/>
  <c r="I232" i="14" s="1"/>
  <c r="AS203" i="12"/>
  <c r="AT203" i="12" s="1"/>
  <c r="I202" i="14" s="1"/>
  <c r="AS194" i="12"/>
  <c r="AT194" i="12" s="1"/>
  <c r="I193" i="14" s="1"/>
  <c r="AS212" i="12"/>
  <c r="AT212" i="12" s="1"/>
  <c r="I211" i="14" s="1"/>
  <c r="AS206" i="12"/>
  <c r="AT206" i="12" s="1"/>
  <c r="I205" i="14" s="1"/>
  <c r="AS200" i="12"/>
  <c r="AT200" i="12" s="1"/>
  <c r="I199" i="14" s="1"/>
  <c r="AS197" i="12"/>
  <c r="AT197" i="12" s="1"/>
  <c r="I196" i="14" s="1"/>
  <c r="AS191" i="12"/>
  <c r="AT191" i="12" s="1"/>
  <c r="I190" i="14" s="1"/>
  <c r="AS185" i="12"/>
  <c r="AT185" i="12" s="1"/>
  <c r="I184" i="14" s="1"/>
  <c r="AR182" i="12"/>
  <c r="AS182" i="12"/>
  <c r="AT182" i="12" s="1"/>
  <c r="I181" i="14" s="1"/>
  <c r="AS188" i="12"/>
  <c r="AT188" i="12" s="1"/>
  <c r="I187" i="14" s="1"/>
  <c r="AS179" i="12"/>
  <c r="AT179" i="12" s="1"/>
  <c r="I178" i="14" s="1"/>
  <c r="AS173" i="12"/>
  <c r="AT173" i="12" s="1"/>
  <c r="I172" i="14" s="1"/>
  <c r="AR164" i="12"/>
  <c r="AS164" i="12"/>
  <c r="AT164" i="12" s="1"/>
  <c r="I163" i="14" s="1"/>
  <c r="AS176" i="12"/>
  <c r="AT176" i="12" s="1"/>
  <c r="I175" i="14" s="1"/>
  <c r="AS149" i="12"/>
  <c r="AT149" i="12" s="1"/>
  <c r="I148" i="14" s="1"/>
  <c r="AS152" i="12"/>
  <c r="AT152" i="12" s="1"/>
  <c r="I151" i="14" s="1"/>
  <c r="AS155" i="12"/>
  <c r="AT155" i="12" s="1"/>
  <c r="I154" i="14" s="1"/>
  <c r="AS146" i="12"/>
  <c r="AT146" i="12" s="1"/>
  <c r="I145" i="14" s="1"/>
  <c r="AS143" i="12"/>
  <c r="AT143" i="12" s="1"/>
  <c r="I142" i="14" s="1"/>
  <c r="AS140" i="12"/>
  <c r="AT140" i="12" s="1"/>
  <c r="I139" i="14" s="1"/>
  <c r="AS137" i="12"/>
  <c r="AT137" i="12" s="1"/>
  <c r="I136" i="14" s="1"/>
  <c r="AS128" i="12"/>
  <c r="AT128" i="12" s="1"/>
  <c r="I127" i="14" s="1"/>
  <c r="AS125" i="12"/>
  <c r="AT125" i="12" s="1"/>
  <c r="I124" i="14" s="1"/>
  <c r="AS122" i="12"/>
  <c r="AT122" i="12" s="1"/>
  <c r="I121" i="14" s="1"/>
  <c r="AS131" i="12"/>
  <c r="AT131" i="12" s="1"/>
  <c r="I130" i="14" s="1"/>
  <c r="AR134" i="12"/>
  <c r="AS134" i="12"/>
  <c r="AT134" i="12" s="1"/>
  <c r="I133" i="14" s="1"/>
  <c r="AS119" i="12"/>
  <c r="AT119" i="12" s="1"/>
  <c r="I118" i="14" s="1"/>
  <c r="R163" i="7" l="1"/>
  <c r="R163" i="14"/>
  <c r="I268" i="8"/>
  <c r="K268" i="8" s="1"/>
  <c r="I268" i="14"/>
  <c r="I166" i="7"/>
  <c r="I166" i="14"/>
  <c r="R133" i="7"/>
  <c r="R133" i="14"/>
  <c r="I169" i="8"/>
  <c r="K169" i="8" s="1"/>
  <c r="I169" i="14"/>
  <c r="R232" i="7"/>
  <c r="R232" i="14"/>
  <c r="I208" i="8"/>
  <c r="K208" i="8" s="1"/>
  <c r="I208" i="14"/>
  <c r="I169" i="7"/>
  <c r="R181" i="7"/>
  <c r="R181" i="14"/>
  <c r="I274" i="8"/>
  <c r="K274" i="8" s="1"/>
  <c r="I274" i="14"/>
  <c r="I277" i="8"/>
  <c r="K277" i="8" s="1"/>
  <c r="I277" i="14"/>
  <c r="I166" i="8"/>
  <c r="K166" i="8" s="1"/>
  <c r="I268" i="7"/>
  <c r="I208" i="7"/>
  <c r="I277" i="7"/>
  <c r="I274" i="7"/>
  <c r="I136" i="8"/>
  <c r="K136" i="8" s="1"/>
  <c r="I136" i="7"/>
  <c r="I241" i="8"/>
  <c r="K241" i="8" s="1"/>
  <c r="I241" i="7"/>
  <c r="I247" i="8"/>
  <c r="K247" i="8" s="1"/>
  <c r="I247" i="7"/>
  <c r="I118" i="8"/>
  <c r="K118" i="8" s="1"/>
  <c r="I118" i="7"/>
  <c r="I139" i="8"/>
  <c r="K139" i="8" s="1"/>
  <c r="I139" i="7"/>
  <c r="I196" i="8"/>
  <c r="K196" i="8" s="1"/>
  <c r="I196" i="7"/>
  <c r="I214" i="8"/>
  <c r="K214" i="8" s="1"/>
  <c r="I214" i="7"/>
  <c r="I244" i="8"/>
  <c r="K244" i="8" s="1"/>
  <c r="I244" i="7"/>
  <c r="I265" i="8"/>
  <c r="K265" i="8" s="1"/>
  <c r="I265" i="7"/>
  <c r="I163" i="8"/>
  <c r="K163" i="8" s="1"/>
  <c r="I163" i="7"/>
  <c r="I133" i="8"/>
  <c r="K133" i="8" s="1"/>
  <c r="I133" i="7"/>
  <c r="I142" i="8"/>
  <c r="K142" i="8" s="1"/>
  <c r="I142" i="7"/>
  <c r="I172" i="8"/>
  <c r="K172" i="8" s="1"/>
  <c r="I172" i="7"/>
  <c r="I199" i="8"/>
  <c r="K199" i="8" s="1"/>
  <c r="I199" i="7"/>
  <c r="I226" i="8"/>
  <c r="K226" i="8" s="1"/>
  <c r="I226" i="7"/>
  <c r="I250" i="8"/>
  <c r="K250" i="8" s="1"/>
  <c r="I250" i="7"/>
  <c r="I271" i="8"/>
  <c r="K271" i="8" s="1"/>
  <c r="I271" i="7"/>
  <c r="I145" i="8"/>
  <c r="K145" i="8" s="1"/>
  <c r="I145" i="7"/>
  <c r="I178" i="8"/>
  <c r="K178" i="8" s="1"/>
  <c r="I178" i="7"/>
  <c r="I205" i="8"/>
  <c r="K205" i="8" s="1"/>
  <c r="I205" i="7"/>
  <c r="I229" i="8"/>
  <c r="K229" i="8" s="1"/>
  <c r="I229" i="7"/>
  <c r="I256" i="8"/>
  <c r="K256" i="8" s="1"/>
  <c r="I256" i="7"/>
  <c r="I160" i="8"/>
  <c r="K160" i="8" s="1"/>
  <c r="I160" i="7"/>
  <c r="I154" i="8"/>
  <c r="K154" i="8" s="1"/>
  <c r="I154" i="7"/>
  <c r="I130" i="8"/>
  <c r="K130" i="8" s="1"/>
  <c r="I130" i="7"/>
  <c r="I187" i="8"/>
  <c r="K187" i="8" s="1"/>
  <c r="I187" i="7"/>
  <c r="I211" i="8"/>
  <c r="K211" i="8" s="1"/>
  <c r="I211" i="7"/>
  <c r="I235" i="8"/>
  <c r="K235" i="8" s="1"/>
  <c r="I235" i="7"/>
  <c r="I262" i="8"/>
  <c r="K262" i="8" s="1"/>
  <c r="I262" i="7"/>
  <c r="I157" i="8"/>
  <c r="K157" i="8" s="1"/>
  <c r="I157" i="7"/>
  <c r="I121" i="8"/>
  <c r="K121" i="8" s="1"/>
  <c r="I121" i="7"/>
  <c r="I151" i="8"/>
  <c r="K151" i="8" s="1"/>
  <c r="I151" i="7"/>
  <c r="I181" i="8"/>
  <c r="K181" i="8" s="1"/>
  <c r="I181" i="7"/>
  <c r="I193" i="8"/>
  <c r="K193" i="8" s="1"/>
  <c r="I193" i="7"/>
  <c r="I217" i="8"/>
  <c r="K217" i="8" s="1"/>
  <c r="I217" i="7"/>
  <c r="I238" i="8"/>
  <c r="K238" i="8" s="1"/>
  <c r="I238" i="7"/>
  <c r="I190" i="8"/>
  <c r="K190" i="8" s="1"/>
  <c r="I190" i="7"/>
  <c r="I124" i="8"/>
  <c r="K124" i="8" s="1"/>
  <c r="I124" i="7"/>
  <c r="I148" i="8"/>
  <c r="K148" i="8" s="1"/>
  <c r="I148" i="7"/>
  <c r="I202" i="8"/>
  <c r="K202" i="8" s="1"/>
  <c r="I202" i="7"/>
  <c r="I223" i="8"/>
  <c r="K223" i="8" s="1"/>
  <c r="I223" i="7"/>
  <c r="I259" i="8"/>
  <c r="K259" i="8" s="1"/>
  <c r="I259" i="7"/>
  <c r="I127" i="8"/>
  <c r="K127" i="8" s="1"/>
  <c r="I127" i="7"/>
  <c r="I175" i="8"/>
  <c r="K175" i="8" s="1"/>
  <c r="I175" i="7"/>
  <c r="I184" i="8"/>
  <c r="K184" i="8" s="1"/>
  <c r="I184" i="7"/>
  <c r="I232" i="8"/>
  <c r="K232" i="8" s="1"/>
  <c r="I232" i="7"/>
  <c r="I220" i="8"/>
  <c r="K220" i="8" s="1"/>
  <c r="I220" i="7"/>
  <c r="I253" i="8"/>
  <c r="K253" i="8" s="1"/>
  <c r="I253" i="7"/>
  <c r="C77" i="12"/>
  <c r="O77" i="12"/>
  <c r="Q77" i="12"/>
  <c r="T77" i="12"/>
  <c r="Z77" i="12"/>
  <c r="AE77" i="12"/>
  <c r="AJ77" i="12"/>
  <c r="AO77" i="12"/>
  <c r="T78" i="12"/>
  <c r="Z78" i="12"/>
  <c r="AE78" i="12"/>
  <c r="AJ78" i="12"/>
  <c r="AO78" i="12"/>
  <c r="T79" i="12"/>
  <c r="Z79" i="12"/>
  <c r="AE79" i="12"/>
  <c r="AJ79" i="12"/>
  <c r="AO79" i="12"/>
  <c r="C80" i="12"/>
  <c r="O80" i="12"/>
  <c r="Q80" i="12"/>
  <c r="T80" i="12"/>
  <c r="Z80" i="12"/>
  <c r="AE80" i="12"/>
  <c r="AJ80" i="12"/>
  <c r="AO80" i="12"/>
  <c r="T81" i="12"/>
  <c r="Z81" i="12"/>
  <c r="AE81" i="12"/>
  <c r="AJ81" i="12"/>
  <c r="AO81" i="12"/>
  <c r="T82" i="12"/>
  <c r="Z82" i="12"/>
  <c r="AE82" i="12"/>
  <c r="AJ82" i="12"/>
  <c r="AO82" i="12"/>
  <c r="C83" i="12"/>
  <c r="O83" i="12"/>
  <c r="Q83" i="12"/>
  <c r="T83" i="12"/>
  <c r="Z83" i="12"/>
  <c r="AE83" i="12"/>
  <c r="AJ83" i="12"/>
  <c r="AO83" i="12"/>
  <c r="T84" i="12"/>
  <c r="Z84" i="12"/>
  <c r="AE84" i="12"/>
  <c r="AJ84" i="12"/>
  <c r="AO84" i="12"/>
  <c r="T85" i="12"/>
  <c r="Z85" i="12"/>
  <c r="AE85" i="12"/>
  <c r="AJ85" i="12"/>
  <c r="AO85" i="12"/>
  <c r="C86" i="12"/>
  <c r="O86" i="12"/>
  <c r="Q86" i="12"/>
  <c r="T86" i="12"/>
  <c r="Z86" i="12"/>
  <c r="AE86" i="12"/>
  <c r="AJ86" i="12"/>
  <c r="AO86" i="12"/>
  <c r="T87" i="12"/>
  <c r="Z87" i="12"/>
  <c r="AE87" i="12"/>
  <c r="AJ87" i="12"/>
  <c r="AO87" i="12"/>
  <c r="T88" i="12"/>
  <c r="Z88" i="12"/>
  <c r="AE88" i="12"/>
  <c r="AJ88" i="12"/>
  <c r="AO88" i="12"/>
  <c r="C89" i="12"/>
  <c r="O89" i="12"/>
  <c r="Q89" i="12"/>
  <c r="T89" i="12"/>
  <c r="Z89" i="12"/>
  <c r="AE89" i="12"/>
  <c r="AJ89" i="12"/>
  <c r="AO89" i="12"/>
  <c r="T90" i="12"/>
  <c r="Z90" i="12"/>
  <c r="AE90" i="12"/>
  <c r="AJ90" i="12"/>
  <c r="AO90" i="12"/>
  <c r="T91" i="12"/>
  <c r="Z91" i="12"/>
  <c r="AE91" i="12"/>
  <c r="AJ91" i="12"/>
  <c r="AO91" i="12"/>
  <c r="C92" i="12"/>
  <c r="O92" i="12"/>
  <c r="Q92" i="12"/>
  <c r="T92" i="12"/>
  <c r="Z92" i="12"/>
  <c r="AE92" i="12"/>
  <c r="AJ92" i="12"/>
  <c r="AO92" i="12"/>
  <c r="T93" i="12"/>
  <c r="Z93" i="12"/>
  <c r="AE93" i="12"/>
  <c r="AJ93" i="12"/>
  <c r="AO93" i="12"/>
  <c r="T94" i="12"/>
  <c r="Z94" i="12"/>
  <c r="AE94" i="12"/>
  <c r="AJ94" i="12"/>
  <c r="AO94" i="12"/>
  <c r="C95" i="12"/>
  <c r="O95" i="12"/>
  <c r="Q95" i="12"/>
  <c r="T95" i="12"/>
  <c r="Z95" i="12"/>
  <c r="AE95" i="12"/>
  <c r="AJ95" i="12"/>
  <c r="AO95" i="12"/>
  <c r="T96" i="12"/>
  <c r="Z96" i="12"/>
  <c r="AE96" i="12"/>
  <c r="AJ96" i="12"/>
  <c r="AO96" i="12"/>
  <c r="T97" i="12"/>
  <c r="Z97" i="12"/>
  <c r="AE97" i="12"/>
  <c r="AJ97" i="12"/>
  <c r="AO97" i="12"/>
  <c r="C98" i="12"/>
  <c r="O98" i="12"/>
  <c r="Q98" i="12"/>
  <c r="T98" i="12"/>
  <c r="Z98" i="12"/>
  <c r="AE98" i="12"/>
  <c r="AJ98" i="12"/>
  <c r="AO98" i="12"/>
  <c r="T99" i="12"/>
  <c r="Z99" i="12"/>
  <c r="AE99" i="12"/>
  <c r="AJ99" i="12"/>
  <c r="AO99" i="12"/>
  <c r="T100" i="12"/>
  <c r="Z100" i="12"/>
  <c r="AE100" i="12"/>
  <c r="AJ100" i="12"/>
  <c r="AO100" i="12"/>
  <c r="C101" i="12"/>
  <c r="O101" i="12"/>
  <c r="Q101" i="12"/>
  <c r="T101" i="12"/>
  <c r="Z101" i="12"/>
  <c r="AE101" i="12"/>
  <c r="AJ101" i="12"/>
  <c r="AO101" i="12"/>
  <c r="T102" i="12"/>
  <c r="Z102" i="12"/>
  <c r="AE102" i="12"/>
  <c r="AJ102" i="12"/>
  <c r="AO102" i="12"/>
  <c r="T103" i="12"/>
  <c r="Z103" i="12"/>
  <c r="AE103" i="12"/>
  <c r="AJ103" i="12"/>
  <c r="AO103" i="12"/>
  <c r="C104" i="12"/>
  <c r="O104" i="12"/>
  <c r="Q104" i="12"/>
  <c r="T104" i="12"/>
  <c r="Z104" i="12"/>
  <c r="AE104" i="12"/>
  <c r="AJ104" i="12"/>
  <c r="AO104" i="12"/>
  <c r="T105" i="12"/>
  <c r="Z105" i="12"/>
  <c r="AE105" i="12"/>
  <c r="AJ105" i="12"/>
  <c r="AO105" i="12"/>
  <c r="T106" i="12"/>
  <c r="Z106" i="12"/>
  <c r="AE106" i="12"/>
  <c r="AJ106" i="12"/>
  <c r="AO106" i="12"/>
  <c r="C107" i="12"/>
  <c r="O107" i="12"/>
  <c r="Q107" i="12"/>
  <c r="T107" i="12"/>
  <c r="Z107" i="12"/>
  <c r="AE107" i="12"/>
  <c r="AJ107" i="12"/>
  <c r="AO107" i="12"/>
  <c r="T108" i="12"/>
  <c r="Z108" i="12"/>
  <c r="AE108" i="12"/>
  <c r="AJ108" i="12"/>
  <c r="AO108" i="12"/>
  <c r="T109" i="12"/>
  <c r="Z109" i="12"/>
  <c r="AE109" i="12"/>
  <c r="AJ109" i="12"/>
  <c r="AO109" i="12"/>
  <c r="C110" i="12"/>
  <c r="O110" i="12"/>
  <c r="Q110" i="12"/>
  <c r="T110" i="12"/>
  <c r="Z110" i="12"/>
  <c r="AE110" i="12"/>
  <c r="AJ110" i="12"/>
  <c r="AO110" i="12"/>
  <c r="T111" i="12"/>
  <c r="Z111" i="12"/>
  <c r="AE111" i="12"/>
  <c r="AJ111" i="12"/>
  <c r="AO111" i="12"/>
  <c r="T112" i="12"/>
  <c r="Z112" i="12"/>
  <c r="AE112" i="12"/>
  <c r="AJ112" i="12"/>
  <c r="AO112" i="12"/>
  <c r="C113" i="12"/>
  <c r="O113" i="12"/>
  <c r="Q113" i="12"/>
  <c r="T113" i="12"/>
  <c r="Z113" i="12"/>
  <c r="AE113" i="12"/>
  <c r="AJ113" i="12"/>
  <c r="AO113" i="12"/>
  <c r="T114" i="12"/>
  <c r="Z114" i="12"/>
  <c r="AE114" i="12"/>
  <c r="AJ114" i="12"/>
  <c r="AO114" i="12"/>
  <c r="T115" i="12"/>
  <c r="Z115" i="12"/>
  <c r="AE115" i="12"/>
  <c r="AJ115" i="12"/>
  <c r="AO115" i="12"/>
  <c r="C116" i="12"/>
  <c r="O116" i="12"/>
  <c r="Q116" i="12"/>
  <c r="T116" i="12"/>
  <c r="Z116" i="12"/>
  <c r="AE116" i="12"/>
  <c r="AJ116" i="12"/>
  <c r="AO116" i="12"/>
  <c r="T117" i="12"/>
  <c r="Z117" i="12"/>
  <c r="AE117" i="12"/>
  <c r="AJ117" i="12"/>
  <c r="AO117" i="12"/>
  <c r="T118" i="12"/>
  <c r="Z118" i="12"/>
  <c r="AE118" i="12"/>
  <c r="AJ118" i="12"/>
  <c r="AO118" i="12"/>
  <c r="R77" i="12" l="1"/>
  <c r="Y83" i="12"/>
  <c r="X83" i="12" s="1"/>
  <c r="Y86" i="12"/>
  <c r="X86" i="12" s="1"/>
  <c r="AD80" i="12"/>
  <c r="AC80" i="12" s="1"/>
  <c r="Y80" i="12"/>
  <c r="X80" i="12" s="1"/>
  <c r="U101" i="12"/>
  <c r="V101" i="12" s="1"/>
  <c r="AN107" i="12"/>
  <c r="AM107" i="12" s="1"/>
  <c r="U95" i="12"/>
  <c r="V95" i="12" s="1"/>
  <c r="U80" i="12"/>
  <c r="V80" i="12" s="1"/>
  <c r="AI77" i="12"/>
  <c r="AH77" i="12" s="1"/>
  <c r="AI107" i="12"/>
  <c r="AH107" i="12" s="1"/>
  <c r="AN98" i="12"/>
  <c r="AM98" i="12" s="1"/>
  <c r="AD92" i="12"/>
  <c r="AC92" i="12" s="1"/>
  <c r="U89" i="12"/>
  <c r="V89" i="12" s="1"/>
  <c r="U77" i="12"/>
  <c r="V77" i="12" s="1"/>
  <c r="AN116" i="12"/>
  <c r="AM116" i="12" s="1"/>
  <c r="AI98" i="12"/>
  <c r="AH98" i="12" s="1"/>
  <c r="Y92" i="12"/>
  <c r="X92" i="12" s="1"/>
  <c r="AD98" i="12"/>
  <c r="AC98" i="12" s="1"/>
  <c r="U92" i="12"/>
  <c r="V92" i="12" s="1"/>
  <c r="AI89" i="12"/>
  <c r="AH89" i="12" s="1"/>
  <c r="AN86" i="12"/>
  <c r="AM86" i="12" s="1"/>
  <c r="U83" i="12"/>
  <c r="V83" i="12" s="1"/>
  <c r="AN80" i="12"/>
  <c r="AM80" i="12" s="1"/>
  <c r="Y116" i="12"/>
  <c r="X116" i="12" s="1"/>
  <c r="AI116" i="12"/>
  <c r="AH116" i="12" s="1"/>
  <c r="AD116" i="12"/>
  <c r="AC116" i="12" s="1"/>
  <c r="U116" i="12"/>
  <c r="V116" i="12" s="1"/>
  <c r="AI113" i="12"/>
  <c r="AH113" i="12" s="1"/>
  <c r="AN113" i="12"/>
  <c r="AM113" i="12" s="1"/>
  <c r="Y113" i="12"/>
  <c r="X113" i="12" s="1"/>
  <c r="U113" i="12"/>
  <c r="V113" i="12" s="1"/>
  <c r="AD113" i="12"/>
  <c r="AC113" i="12" s="1"/>
  <c r="AN110" i="12"/>
  <c r="AM110" i="12" s="1"/>
  <c r="AI110" i="12"/>
  <c r="AH110" i="12" s="1"/>
  <c r="AD110" i="12"/>
  <c r="AC110" i="12" s="1"/>
  <c r="Y110" i="12"/>
  <c r="X110" i="12" s="1"/>
  <c r="U110" i="12"/>
  <c r="AD107" i="12"/>
  <c r="AC107" i="12" s="1"/>
  <c r="U107" i="12"/>
  <c r="V107" i="12" s="1"/>
  <c r="Y107" i="12"/>
  <c r="X107" i="12" s="1"/>
  <c r="R116" i="12"/>
  <c r="R113" i="12"/>
  <c r="R110" i="12"/>
  <c r="R107" i="12"/>
  <c r="AI92" i="12"/>
  <c r="AH92" i="12" s="1"/>
  <c r="AD101" i="12"/>
  <c r="AC101" i="12" s="1"/>
  <c r="AN104" i="12"/>
  <c r="AM104" i="12" s="1"/>
  <c r="AI104" i="12"/>
  <c r="AH104" i="12" s="1"/>
  <c r="AD104" i="12"/>
  <c r="AC104" i="12" s="1"/>
  <c r="Y104" i="12"/>
  <c r="X104" i="12" s="1"/>
  <c r="U104" i="12"/>
  <c r="V104" i="12" s="1"/>
  <c r="Y101" i="12"/>
  <c r="X101" i="12" s="1"/>
  <c r="AN101" i="12"/>
  <c r="AM101" i="12" s="1"/>
  <c r="AI101" i="12"/>
  <c r="AH101" i="12" s="1"/>
  <c r="Y98" i="12"/>
  <c r="X98" i="12" s="1"/>
  <c r="U98" i="12"/>
  <c r="AN95" i="12"/>
  <c r="AM95" i="12" s="1"/>
  <c r="AI95" i="12"/>
  <c r="AH95" i="12" s="1"/>
  <c r="AD95" i="12"/>
  <c r="AC95" i="12" s="1"/>
  <c r="Y95" i="12"/>
  <c r="X95" i="12" s="1"/>
  <c r="AN92" i="12"/>
  <c r="AM92" i="12" s="1"/>
  <c r="R104" i="12"/>
  <c r="R101" i="12"/>
  <c r="R98" i="12"/>
  <c r="R92" i="12"/>
  <c r="R95" i="12"/>
  <c r="AD83" i="12"/>
  <c r="AC83" i="12" s="1"/>
  <c r="Y89" i="12"/>
  <c r="X89" i="12" s="1"/>
  <c r="AN89" i="12"/>
  <c r="AM89" i="12" s="1"/>
  <c r="AD89" i="12"/>
  <c r="AC89" i="12" s="1"/>
  <c r="AI86" i="12"/>
  <c r="AH86" i="12" s="1"/>
  <c r="AD86" i="12"/>
  <c r="AC86" i="12" s="1"/>
  <c r="U86" i="12"/>
  <c r="V86" i="12" s="1"/>
  <c r="AN83" i="12"/>
  <c r="AM83" i="12" s="1"/>
  <c r="AI83" i="12"/>
  <c r="AH83" i="12" s="1"/>
  <c r="R89" i="12"/>
  <c r="R86" i="12"/>
  <c r="R83" i="12"/>
  <c r="AN77" i="12"/>
  <c r="AM77" i="12" s="1"/>
  <c r="AI80" i="12"/>
  <c r="AH80" i="12" s="1"/>
  <c r="Y77" i="12"/>
  <c r="X77" i="12" s="1"/>
  <c r="AD77" i="12"/>
  <c r="AC77" i="12" s="1"/>
  <c r="R80" i="12"/>
  <c r="AQ110" i="12" l="1"/>
  <c r="AR110" i="12" s="1"/>
  <c r="AQ116" i="12"/>
  <c r="AR116" i="12" s="1"/>
  <c r="AQ113" i="12"/>
  <c r="AR113" i="12" s="1"/>
  <c r="V110" i="12"/>
  <c r="AQ107" i="12"/>
  <c r="AR107" i="12" s="1"/>
  <c r="AQ92" i="12"/>
  <c r="AR92" i="12" s="1"/>
  <c r="AQ98" i="12"/>
  <c r="AR98" i="12" s="1"/>
  <c r="AQ104" i="12"/>
  <c r="AR104" i="12" s="1"/>
  <c r="AQ101" i="12"/>
  <c r="AR101" i="12" s="1"/>
  <c r="V98" i="12"/>
  <c r="AQ95" i="12"/>
  <c r="AR95" i="12" s="1"/>
  <c r="AQ83" i="12"/>
  <c r="AR83" i="12" s="1"/>
  <c r="AQ89" i="12"/>
  <c r="AR89" i="12" s="1"/>
  <c r="AQ86" i="12"/>
  <c r="AR86" i="12" s="1"/>
  <c r="AQ80" i="12"/>
  <c r="AR80" i="12" s="1"/>
  <c r="AQ77" i="12"/>
  <c r="AR77" i="12" s="1"/>
  <c r="R103" i="7" l="1"/>
  <c r="R103" i="14"/>
  <c r="R88" i="7"/>
  <c r="R88" i="14"/>
  <c r="R76" i="7"/>
  <c r="R76" i="14"/>
  <c r="R85" i="7"/>
  <c r="R85" i="14"/>
  <c r="R106" i="7"/>
  <c r="R106" i="14"/>
  <c r="R82" i="7"/>
  <c r="R82" i="14"/>
  <c r="R79" i="7"/>
  <c r="R79" i="14"/>
  <c r="R94" i="7"/>
  <c r="R94" i="14"/>
  <c r="R112" i="7"/>
  <c r="R112" i="14"/>
  <c r="R97" i="7"/>
  <c r="R97" i="14"/>
  <c r="R91" i="7"/>
  <c r="R91" i="14"/>
  <c r="R115" i="7"/>
  <c r="R115" i="14"/>
  <c r="R100" i="7"/>
  <c r="R100" i="14"/>
  <c r="R109" i="7"/>
  <c r="R109" i="14"/>
  <c r="AS116" i="12"/>
  <c r="AT116" i="12" s="1"/>
  <c r="I115" i="14" s="1"/>
  <c r="AS110" i="12"/>
  <c r="AT110" i="12" s="1"/>
  <c r="I109" i="14" s="1"/>
  <c r="AS113" i="12"/>
  <c r="AT113" i="12" s="1"/>
  <c r="I112" i="14" s="1"/>
  <c r="AS107" i="12"/>
  <c r="AT107" i="12" s="1"/>
  <c r="I106" i="14" s="1"/>
  <c r="AS92" i="12"/>
  <c r="AT92" i="12" s="1"/>
  <c r="I91" i="14" s="1"/>
  <c r="AS98" i="12"/>
  <c r="AT98" i="12" s="1"/>
  <c r="I97" i="14" s="1"/>
  <c r="AS104" i="12"/>
  <c r="AT104" i="12" s="1"/>
  <c r="I103" i="14" s="1"/>
  <c r="AS101" i="12"/>
  <c r="AT101" i="12" s="1"/>
  <c r="I100" i="14" s="1"/>
  <c r="AS95" i="12"/>
  <c r="AT95" i="12" s="1"/>
  <c r="I94" i="14" s="1"/>
  <c r="AS83" i="12"/>
  <c r="AT83" i="12" s="1"/>
  <c r="I82" i="14" s="1"/>
  <c r="AS89" i="12"/>
  <c r="AT89" i="12" s="1"/>
  <c r="I88" i="14" s="1"/>
  <c r="AS86" i="12"/>
  <c r="AT86" i="12" s="1"/>
  <c r="I85" i="14" s="1"/>
  <c r="AS80" i="12"/>
  <c r="AT80" i="12" s="1"/>
  <c r="I79" i="14" s="1"/>
  <c r="AS77" i="12"/>
  <c r="AT77" i="12" s="1"/>
  <c r="I76" i="14" s="1"/>
  <c r="I91" i="8" l="1"/>
  <c r="K91" i="8" s="1"/>
  <c r="I91" i="7"/>
  <c r="I79" i="8"/>
  <c r="K79" i="8" s="1"/>
  <c r="I79" i="7"/>
  <c r="I103" i="8"/>
  <c r="K103" i="8" s="1"/>
  <c r="I103" i="7"/>
  <c r="I88" i="8"/>
  <c r="K88" i="8" s="1"/>
  <c r="I88" i="7"/>
  <c r="I97" i="7"/>
  <c r="I97" i="8"/>
  <c r="K97" i="8" s="1"/>
  <c r="I85" i="7"/>
  <c r="I85" i="8"/>
  <c r="K85" i="8" s="1"/>
  <c r="I106" i="8"/>
  <c r="K106" i="8" s="1"/>
  <c r="I106" i="7"/>
  <c r="I82" i="8"/>
  <c r="K82" i="8" s="1"/>
  <c r="I82" i="7"/>
  <c r="I109" i="8"/>
  <c r="K109" i="8" s="1"/>
  <c r="I109" i="7"/>
  <c r="I100" i="8"/>
  <c r="K100" i="8" s="1"/>
  <c r="I100" i="7"/>
  <c r="I76" i="8"/>
  <c r="K76" i="8" s="1"/>
  <c r="I76" i="7"/>
  <c r="I112" i="8"/>
  <c r="K112" i="8" s="1"/>
  <c r="I112" i="7"/>
  <c r="I94" i="8"/>
  <c r="K94" i="8" s="1"/>
  <c r="I94" i="7"/>
  <c r="I115" i="8"/>
  <c r="K115" i="8" s="1"/>
  <c r="I115" i="7"/>
  <c r="O11" i="12"/>
  <c r="O14" i="12"/>
  <c r="Q17" i="12"/>
  <c r="Q14" i="12"/>
  <c r="Q20" i="12"/>
  <c r="Q23" i="12"/>
  <c r="Q26" i="12"/>
  <c r="Q29" i="12"/>
  <c r="Q32" i="12"/>
  <c r="Q35" i="12"/>
  <c r="Q38" i="12"/>
  <c r="Q41" i="12"/>
  <c r="Q44" i="12"/>
  <c r="Q47" i="12"/>
  <c r="Q50" i="12"/>
  <c r="Q53" i="12"/>
  <c r="Q56" i="12"/>
  <c r="Q59" i="12"/>
  <c r="Q62" i="12"/>
  <c r="Q65" i="12"/>
  <c r="Q68" i="12"/>
  <c r="Q71" i="12"/>
  <c r="Q74" i="12"/>
  <c r="Q11" i="12"/>
  <c r="AO11" i="12" l="1"/>
  <c r="AO12" i="12"/>
  <c r="AO13" i="12"/>
  <c r="AJ11" i="12"/>
  <c r="AJ12" i="12"/>
  <c r="AJ13" i="12"/>
  <c r="AE11" i="12"/>
  <c r="AE12" i="12"/>
  <c r="AE13" i="12"/>
  <c r="Z11" i="12"/>
  <c r="Z12" i="12"/>
  <c r="Z13" i="12"/>
  <c r="T11" i="12"/>
  <c r="T12" i="12"/>
  <c r="T13" i="12"/>
  <c r="R14" i="12"/>
  <c r="O17" i="12"/>
  <c r="Y11" i="12" l="1"/>
  <c r="X11" i="12" s="1"/>
  <c r="AD11" i="12"/>
  <c r="AC11" i="12" s="1"/>
  <c r="U11" i="12"/>
  <c r="V11" i="12" s="1"/>
  <c r="AI11" i="12"/>
  <c r="AH11" i="12" s="1"/>
  <c r="AN11" i="12"/>
  <c r="AM11" i="12" s="1"/>
  <c r="M12" i="7"/>
  <c r="C13" i="8" l="1"/>
  <c r="C16" i="8"/>
  <c r="C19" i="8"/>
  <c r="C22" i="8"/>
  <c r="C25" i="8"/>
  <c r="C28" i="8"/>
  <c r="C31" i="8"/>
  <c r="C34" i="8"/>
  <c r="C37" i="8"/>
  <c r="C40" i="8"/>
  <c r="C43" i="8"/>
  <c r="C46" i="8"/>
  <c r="C49" i="8"/>
  <c r="C52" i="8"/>
  <c r="C55" i="8"/>
  <c r="C58" i="8"/>
  <c r="C61" i="8"/>
  <c r="C64" i="8"/>
  <c r="C67" i="8"/>
  <c r="C70" i="8"/>
  <c r="C73" i="8"/>
  <c r="C10" i="8"/>
  <c r="B10" i="7"/>
  <c r="B13" i="7"/>
  <c r="C16" i="7"/>
  <c r="C19" i="7"/>
  <c r="C22" i="7"/>
  <c r="C25" i="7"/>
  <c r="C28" i="7"/>
  <c r="C31" i="7"/>
  <c r="C34" i="7"/>
  <c r="C37" i="7"/>
  <c r="C40" i="7"/>
  <c r="C43" i="7"/>
  <c r="C46" i="7"/>
  <c r="C49" i="7"/>
  <c r="C52" i="7"/>
  <c r="C55" i="7"/>
  <c r="C58" i="7"/>
  <c r="C61" i="7"/>
  <c r="C64" i="7"/>
  <c r="C67" i="7"/>
  <c r="C70" i="7"/>
  <c r="C73" i="7"/>
  <c r="C13" i="7"/>
  <c r="C10" i="7"/>
  <c r="C17" i="12" l="1"/>
  <c r="C11" i="12"/>
  <c r="C14" i="12"/>
  <c r="C20" i="12"/>
  <c r="C23" i="12"/>
  <c r="C26" i="12"/>
  <c r="C29" i="12"/>
  <c r="C32" i="12"/>
  <c r="C35" i="12"/>
  <c r="C38" i="12"/>
  <c r="C41" i="12"/>
  <c r="C44" i="12"/>
  <c r="C47" i="12"/>
  <c r="C50" i="12"/>
  <c r="C53" i="12"/>
  <c r="C56" i="12"/>
  <c r="C59" i="12"/>
  <c r="C62" i="12"/>
  <c r="C65" i="12"/>
  <c r="C68" i="12"/>
  <c r="C71" i="12"/>
  <c r="C74" i="12"/>
  <c r="T14" i="12" l="1"/>
  <c r="BO538" i="12"/>
  <c r="BM538" i="12"/>
  <c r="BL538" i="12"/>
  <c r="BJ538" i="12"/>
  <c r="AQ11" i="12" l="1"/>
  <c r="AR11" i="12" s="1"/>
  <c r="R10" i="14" s="1"/>
  <c r="T16" i="12"/>
  <c r="T15" i="12"/>
  <c r="U14" i="12" l="1"/>
  <c r="V14" i="12" l="1"/>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Y74" i="12" l="1"/>
  <c r="X74" i="12" s="1"/>
  <c r="Y50" i="12"/>
  <c r="X50" i="12" s="1"/>
  <c r="Y17" i="12"/>
  <c r="X17" i="12" s="1"/>
  <c r="Y62" i="12"/>
  <c r="X62" i="12" s="1"/>
  <c r="Y38" i="12"/>
  <c r="X38" i="12" s="1"/>
  <c r="Y14" i="12"/>
  <c r="Y26" i="12"/>
  <c r="X26" i="12" s="1"/>
  <c r="Y56" i="12"/>
  <c r="X56" i="12" s="1"/>
  <c r="Y32" i="12"/>
  <c r="X32" i="12" s="1"/>
  <c r="Y23" i="12"/>
  <c r="X23" i="12" s="1"/>
  <c r="Y68" i="12"/>
  <c r="X68" i="12" s="1"/>
  <c r="Y44" i="12"/>
  <c r="X44" i="12" s="1"/>
  <c r="Y20" i="12"/>
  <c r="X20" i="12" s="1"/>
  <c r="Y29" i="12"/>
  <c r="X29" i="12" s="1"/>
  <c r="Y53" i="12"/>
  <c r="X53" i="12" s="1"/>
  <c r="Y41" i="12"/>
  <c r="X41" i="12" s="1"/>
  <c r="Y65" i="12"/>
  <c r="X65" i="12" s="1"/>
  <c r="Y71" i="12"/>
  <c r="X71" i="12" s="1"/>
  <c r="Y47" i="12"/>
  <c r="X47" i="12" s="1"/>
  <c r="Y59" i="12"/>
  <c r="X59" i="12" s="1"/>
  <c r="Y35" i="12"/>
  <c r="X35" i="12" s="1"/>
  <c r="BZ538" i="12"/>
  <c r="BY538" i="12"/>
  <c r="BW538" i="12"/>
  <c r="BV538" i="12"/>
  <c r="BK538" i="12"/>
  <c r="CA538" i="12"/>
  <c r="BX538" i="12"/>
  <c r="BU538" i="12"/>
  <c r="BT538" i="12"/>
  <c r="BS538" i="12"/>
  <c r="BR538" i="12"/>
  <c r="BQ538" i="12"/>
  <c r="BP538" i="12"/>
  <c r="BN538" i="12"/>
  <c r="X14" i="12" l="1"/>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N53" i="12" l="1"/>
  <c r="AM53" i="12" s="1"/>
  <c r="AN74" i="12"/>
  <c r="AN26" i="12"/>
  <c r="AN14" i="12"/>
  <c r="AM14" i="12" s="1"/>
  <c r="AN35" i="12"/>
  <c r="AN17" i="12"/>
  <c r="AM17" i="12" s="1"/>
  <c r="AN20" i="12"/>
  <c r="AN32" i="12"/>
  <c r="AN23" i="12"/>
  <c r="AN71" i="12"/>
  <c r="AN68" i="12"/>
  <c r="AN65" i="12"/>
  <c r="AN62" i="12"/>
  <c r="AN59" i="12"/>
  <c r="AN56" i="12"/>
  <c r="AN50" i="12"/>
  <c r="AN47" i="12"/>
  <c r="AN44" i="12"/>
  <c r="AN41" i="12"/>
  <c r="AN38" i="12"/>
  <c r="AN29" i="12"/>
  <c r="AE26" i="12" l="1"/>
  <c r="AJ26" i="12"/>
  <c r="AM26" i="12"/>
  <c r="AE27" i="12"/>
  <c r="AJ27" i="12"/>
  <c r="AE28" i="12"/>
  <c r="AJ28" i="12"/>
  <c r="AI26" i="12" l="1"/>
  <c r="AH26" i="12" s="1"/>
  <c r="AD26" i="12"/>
  <c r="AC26" i="12" s="1"/>
  <c r="AE14" i="12"/>
  <c r="AE15" i="12"/>
  <c r="AE16" i="12"/>
  <c r="AE17" i="12"/>
  <c r="AE18" i="12"/>
  <c r="AE19" i="12"/>
  <c r="AE20" i="12"/>
  <c r="AE21" i="12"/>
  <c r="AE22" i="12"/>
  <c r="AE23" i="12"/>
  <c r="AE24" i="12"/>
  <c r="AE25"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D53" i="12" l="1"/>
  <c r="AD29" i="12"/>
  <c r="AC29" i="12" s="1"/>
  <c r="AD14" i="12"/>
  <c r="AD47" i="12"/>
  <c r="AD20" i="12"/>
  <c r="AC20" i="12" s="1"/>
  <c r="AD68" i="12"/>
  <c r="AD17" i="12"/>
  <c r="AC17" i="12" s="1"/>
  <c r="AD59" i="12"/>
  <c r="AD35" i="12"/>
  <c r="AC35" i="12" s="1"/>
  <c r="AD74" i="12"/>
  <c r="AC74" i="12" s="1"/>
  <c r="AD23" i="12"/>
  <c r="J49" i="7"/>
  <c r="AC14" i="12" l="1"/>
  <c r="J73" i="7"/>
  <c r="J70" i="7"/>
  <c r="J67" i="7"/>
  <c r="J64" i="7"/>
  <c r="J61" i="7"/>
  <c r="J58" i="7"/>
  <c r="J55" i="7"/>
  <c r="J52" i="7"/>
  <c r="J46" i="7"/>
  <c r="J43" i="7"/>
  <c r="J40" i="7"/>
  <c r="J37" i="7"/>
  <c r="J34" i="7"/>
  <c r="J31" i="7"/>
  <c r="J28" i="7"/>
  <c r="J25" i="7"/>
  <c r="J22" i="7"/>
  <c r="J19" i="7"/>
  <c r="J16" i="7"/>
  <c r="J13" i="7"/>
  <c r="J10" i="7"/>
  <c r="M11" i="7" l="1"/>
  <c r="N11" i="7"/>
  <c r="O11" i="7"/>
  <c r="P11" i="7"/>
  <c r="Q11" i="7"/>
  <c r="N12" i="7"/>
  <c r="O12" i="7"/>
  <c r="P12" i="7"/>
  <c r="Q12" i="7"/>
  <c r="M13" i="7"/>
  <c r="N13" i="7"/>
  <c r="O13" i="7"/>
  <c r="P13" i="7"/>
  <c r="Q13" i="7"/>
  <c r="M14" i="7"/>
  <c r="N14" i="7"/>
  <c r="O14" i="7"/>
  <c r="P14" i="7"/>
  <c r="Q14" i="7"/>
  <c r="M15" i="7"/>
  <c r="N15" i="7"/>
  <c r="O15" i="7"/>
  <c r="P15" i="7"/>
  <c r="Q15" i="7"/>
  <c r="M16" i="7"/>
  <c r="N16" i="7"/>
  <c r="O16" i="7"/>
  <c r="P16" i="7"/>
  <c r="Q16" i="7"/>
  <c r="M17" i="7"/>
  <c r="N17" i="7"/>
  <c r="O17" i="7"/>
  <c r="P17" i="7"/>
  <c r="Q17" i="7"/>
  <c r="M18" i="7"/>
  <c r="N18" i="7"/>
  <c r="O18" i="7"/>
  <c r="P18" i="7"/>
  <c r="Q18" i="7"/>
  <c r="M19" i="7"/>
  <c r="N19" i="7"/>
  <c r="O19" i="7"/>
  <c r="P19" i="7"/>
  <c r="Q19" i="7"/>
  <c r="M20" i="7"/>
  <c r="N20" i="7"/>
  <c r="O20" i="7"/>
  <c r="P20" i="7"/>
  <c r="Q20" i="7"/>
  <c r="M21" i="7"/>
  <c r="N21" i="7"/>
  <c r="O21" i="7"/>
  <c r="P21" i="7"/>
  <c r="Q21" i="7"/>
  <c r="M22" i="7"/>
  <c r="N22" i="7"/>
  <c r="O22" i="7"/>
  <c r="P22" i="7"/>
  <c r="Q22" i="7"/>
  <c r="M23" i="7"/>
  <c r="N23" i="7"/>
  <c r="O23" i="7"/>
  <c r="P23" i="7"/>
  <c r="Q23" i="7"/>
  <c r="M24" i="7"/>
  <c r="N24" i="7"/>
  <c r="O24" i="7"/>
  <c r="P24" i="7"/>
  <c r="Q24" i="7"/>
  <c r="M25" i="7"/>
  <c r="N25" i="7"/>
  <c r="O25" i="7"/>
  <c r="P25" i="7"/>
  <c r="Q25" i="7"/>
  <c r="M26" i="7"/>
  <c r="N26" i="7"/>
  <c r="O26" i="7"/>
  <c r="P26" i="7"/>
  <c r="Q26" i="7"/>
  <c r="M27" i="7"/>
  <c r="N27" i="7"/>
  <c r="O27" i="7"/>
  <c r="P27" i="7"/>
  <c r="Q27" i="7"/>
  <c r="M28" i="7"/>
  <c r="N28" i="7"/>
  <c r="O28" i="7"/>
  <c r="P28" i="7"/>
  <c r="Q28" i="7"/>
  <c r="M29" i="7"/>
  <c r="N29" i="7"/>
  <c r="O29" i="7"/>
  <c r="P29" i="7"/>
  <c r="Q29" i="7"/>
  <c r="M30" i="7"/>
  <c r="N30" i="7"/>
  <c r="O30" i="7"/>
  <c r="P30" i="7"/>
  <c r="Q30" i="7"/>
  <c r="M31" i="7"/>
  <c r="N31" i="7"/>
  <c r="O31" i="7"/>
  <c r="P31" i="7"/>
  <c r="Q31" i="7"/>
  <c r="M32" i="7"/>
  <c r="N32" i="7"/>
  <c r="O32" i="7"/>
  <c r="P32" i="7"/>
  <c r="Q32" i="7"/>
  <c r="M33" i="7"/>
  <c r="N33" i="7"/>
  <c r="O33" i="7"/>
  <c r="P33" i="7"/>
  <c r="Q33" i="7"/>
  <c r="M34" i="7"/>
  <c r="N34" i="7"/>
  <c r="O34" i="7"/>
  <c r="P34" i="7"/>
  <c r="Q34" i="7"/>
  <c r="M35" i="7"/>
  <c r="N35" i="7"/>
  <c r="O35" i="7"/>
  <c r="P35" i="7"/>
  <c r="Q35" i="7"/>
  <c r="M36" i="7"/>
  <c r="N36" i="7"/>
  <c r="O36" i="7"/>
  <c r="P36" i="7"/>
  <c r="Q36" i="7"/>
  <c r="M37" i="7"/>
  <c r="N37" i="7"/>
  <c r="O37" i="7"/>
  <c r="P37" i="7"/>
  <c r="Q37" i="7"/>
  <c r="M38" i="7"/>
  <c r="N38" i="7"/>
  <c r="O38" i="7"/>
  <c r="P38" i="7"/>
  <c r="Q38" i="7"/>
  <c r="M39" i="7"/>
  <c r="N39" i="7"/>
  <c r="O39" i="7"/>
  <c r="P39" i="7"/>
  <c r="Q39" i="7"/>
  <c r="M40" i="7"/>
  <c r="N40" i="7"/>
  <c r="O40" i="7"/>
  <c r="P40" i="7"/>
  <c r="Q40" i="7"/>
  <c r="M41" i="7"/>
  <c r="N41" i="7"/>
  <c r="O41" i="7"/>
  <c r="P41" i="7"/>
  <c r="Q41" i="7"/>
  <c r="M42" i="7"/>
  <c r="N42" i="7"/>
  <c r="O42" i="7"/>
  <c r="P42" i="7"/>
  <c r="Q42" i="7"/>
  <c r="M43" i="7"/>
  <c r="N43" i="7"/>
  <c r="O43" i="7"/>
  <c r="P43" i="7"/>
  <c r="Q43" i="7"/>
  <c r="M44" i="7"/>
  <c r="N44" i="7"/>
  <c r="O44" i="7"/>
  <c r="P44" i="7"/>
  <c r="Q44" i="7"/>
  <c r="M45" i="7"/>
  <c r="N45" i="7"/>
  <c r="O45" i="7"/>
  <c r="P45" i="7"/>
  <c r="Q45" i="7"/>
  <c r="M46" i="7"/>
  <c r="N46" i="7"/>
  <c r="O46" i="7"/>
  <c r="P46" i="7"/>
  <c r="Q46" i="7"/>
  <c r="M47" i="7"/>
  <c r="N47" i="7"/>
  <c r="O47" i="7"/>
  <c r="P47" i="7"/>
  <c r="Q47" i="7"/>
  <c r="M48" i="7"/>
  <c r="N48" i="7"/>
  <c r="O48" i="7"/>
  <c r="P48" i="7"/>
  <c r="Q48" i="7"/>
  <c r="M49" i="7"/>
  <c r="N49" i="7"/>
  <c r="O49" i="7"/>
  <c r="P49" i="7"/>
  <c r="Q49" i="7"/>
  <c r="M50" i="7"/>
  <c r="N50" i="7"/>
  <c r="O50" i="7"/>
  <c r="P50" i="7"/>
  <c r="Q50" i="7"/>
  <c r="M51" i="7"/>
  <c r="N51" i="7"/>
  <c r="O51" i="7"/>
  <c r="P51" i="7"/>
  <c r="Q51" i="7"/>
  <c r="M52" i="7"/>
  <c r="N52" i="7"/>
  <c r="O52" i="7"/>
  <c r="P52" i="7"/>
  <c r="Q52" i="7"/>
  <c r="M53" i="7"/>
  <c r="N53" i="7"/>
  <c r="O53" i="7"/>
  <c r="P53" i="7"/>
  <c r="Q53" i="7"/>
  <c r="M54" i="7"/>
  <c r="N54" i="7"/>
  <c r="O54" i="7"/>
  <c r="P54" i="7"/>
  <c r="Q54" i="7"/>
  <c r="M55" i="7"/>
  <c r="N55" i="7"/>
  <c r="O55" i="7"/>
  <c r="P55" i="7"/>
  <c r="Q55" i="7"/>
  <c r="M56" i="7"/>
  <c r="N56" i="7"/>
  <c r="O56" i="7"/>
  <c r="P56" i="7"/>
  <c r="Q56" i="7"/>
  <c r="M57" i="7"/>
  <c r="N57" i="7"/>
  <c r="O57" i="7"/>
  <c r="P57" i="7"/>
  <c r="Q57" i="7"/>
  <c r="M58" i="7"/>
  <c r="N58" i="7"/>
  <c r="O58" i="7"/>
  <c r="P58" i="7"/>
  <c r="Q58" i="7"/>
  <c r="M59" i="7"/>
  <c r="N59" i="7"/>
  <c r="O59" i="7"/>
  <c r="P59" i="7"/>
  <c r="Q59" i="7"/>
  <c r="M60" i="7"/>
  <c r="N60" i="7"/>
  <c r="O60" i="7"/>
  <c r="P60" i="7"/>
  <c r="Q60" i="7"/>
  <c r="M61" i="7"/>
  <c r="N61" i="7"/>
  <c r="O61" i="7"/>
  <c r="P61" i="7"/>
  <c r="Q61" i="7"/>
  <c r="M62" i="7"/>
  <c r="N62" i="7"/>
  <c r="O62" i="7"/>
  <c r="P62" i="7"/>
  <c r="Q62" i="7"/>
  <c r="M63" i="7"/>
  <c r="N63" i="7"/>
  <c r="O63" i="7"/>
  <c r="P63" i="7"/>
  <c r="Q63" i="7"/>
  <c r="M64" i="7"/>
  <c r="N64" i="7"/>
  <c r="O64" i="7"/>
  <c r="P64" i="7"/>
  <c r="Q64" i="7"/>
  <c r="M65" i="7"/>
  <c r="N65" i="7"/>
  <c r="O65" i="7"/>
  <c r="P65" i="7"/>
  <c r="Q65" i="7"/>
  <c r="M66" i="7"/>
  <c r="N66" i="7"/>
  <c r="O66" i="7"/>
  <c r="P66" i="7"/>
  <c r="Q66" i="7"/>
  <c r="M67" i="7"/>
  <c r="N67" i="7"/>
  <c r="O67" i="7"/>
  <c r="P67" i="7"/>
  <c r="Q67" i="7"/>
  <c r="M68" i="7"/>
  <c r="N68" i="7"/>
  <c r="O68" i="7"/>
  <c r="P68" i="7"/>
  <c r="Q68" i="7"/>
  <c r="M69" i="7"/>
  <c r="N69" i="7"/>
  <c r="O69" i="7"/>
  <c r="P69" i="7"/>
  <c r="Q69" i="7"/>
  <c r="M70" i="7"/>
  <c r="N70" i="7"/>
  <c r="O70" i="7"/>
  <c r="P70" i="7"/>
  <c r="Q70" i="7"/>
  <c r="M71" i="7"/>
  <c r="N71" i="7"/>
  <c r="O71" i="7"/>
  <c r="P71" i="7"/>
  <c r="Q71" i="7"/>
  <c r="M72" i="7"/>
  <c r="N72" i="7"/>
  <c r="O72" i="7"/>
  <c r="P72" i="7"/>
  <c r="Q72" i="7"/>
  <c r="M73" i="7"/>
  <c r="N73" i="7"/>
  <c r="O73" i="7"/>
  <c r="P73" i="7"/>
  <c r="Q73" i="7"/>
  <c r="M74" i="7"/>
  <c r="N74" i="7"/>
  <c r="O74" i="7"/>
  <c r="P74" i="7"/>
  <c r="Q74" i="7"/>
  <c r="M75" i="7"/>
  <c r="N75" i="7"/>
  <c r="O75" i="7"/>
  <c r="P75" i="7"/>
  <c r="Q75" i="7"/>
  <c r="Q10" i="7"/>
  <c r="P10" i="7"/>
  <c r="O10" i="7"/>
  <c r="N10" i="7"/>
  <c r="AJ14" i="12" l="1"/>
  <c r="AJ15" i="12"/>
  <c r="AJ16" i="12"/>
  <c r="AJ17" i="12"/>
  <c r="AJ18" i="12"/>
  <c r="AJ19" i="12"/>
  <c r="AJ20" i="12"/>
  <c r="AJ21" i="12"/>
  <c r="AJ22" i="12"/>
  <c r="AJ23" i="12"/>
  <c r="AJ24" i="12"/>
  <c r="AJ25"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I17" i="12" l="1"/>
  <c r="AI41" i="12"/>
  <c r="AH41" i="12" s="1"/>
  <c r="AI14" i="12"/>
  <c r="AI74" i="12"/>
  <c r="AH74" i="12" s="1"/>
  <c r="AI50" i="12"/>
  <c r="AI32" i="12"/>
  <c r="AI20" i="12"/>
  <c r="AH20" i="12" s="1"/>
  <c r="AI62" i="12"/>
  <c r="AH62" i="12" s="1"/>
  <c r="AD71" i="12"/>
  <c r="AC71" i="12" s="1"/>
  <c r="AH14" i="12" l="1"/>
  <c r="AQ14" i="12"/>
  <c r="AI38" i="12"/>
  <c r="AH38" i="12" s="1"/>
  <c r="AI47" i="12"/>
  <c r="AH47" i="12" s="1"/>
  <c r="AI53" i="12"/>
  <c r="AH53" i="12" s="1"/>
  <c r="AI71" i="12"/>
  <c r="AH71" i="12" s="1"/>
  <c r="AD32" i="12"/>
  <c r="AC32" i="12" s="1"/>
  <c r="AD56" i="12"/>
  <c r="AC56" i="12" s="1"/>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U74" i="12" l="1"/>
  <c r="V74" i="12" s="1"/>
  <c r="U50" i="12"/>
  <c r="U26" i="12"/>
  <c r="V26" i="12" s="1"/>
  <c r="U17" i="12"/>
  <c r="V17" i="12" s="1"/>
  <c r="U41" i="12"/>
  <c r="V41" i="12" s="1"/>
  <c r="U65" i="12"/>
  <c r="V65" i="12" s="1"/>
  <c r="U53" i="12"/>
  <c r="U29" i="12"/>
  <c r="V29" i="12" s="1"/>
  <c r="U56" i="12"/>
  <c r="V56" i="12" s="1"/>
  <c r="U32" i="12"/>
  <c r="V32" i="12" s="1"/>
  <c r="U71" i="12"/>
  <c r="U47" i="12"/>
  <c r="V47" i="12" s="1"/>
  <c r="U23" i="12"/>
  <c r="V23" i="12" s="1"/>
  <c r="U62" i="12"/>
  <c r="V62" i="12" s="1"/>
  <c r="U38" i="12"/>
  <c r="V38" i="12" s="1"/>
  <c r="U44" i="12"/>
  <c r="V44" i="12" s="1"/>
  <c r="U20" i="12"/>
  <c r="V20" i="12" s="1"/>
  <c r="U68" i="12"/>
  <c r="U59" i="12"/>
  <c r="V59" i="12" s="1"/>
  <c r="U35" i="12"/>
  <c r="V35" i="12" s="1"/>
  <c r="AM20" i="12"/>
  <c r="AM56" i="12"/>
  <c r="AM32" i="12"/>
  <c r="AI23" i="12"/>
  <c r="AH23" i="12" s="1"/>
  <c r="AM62" i="12"/>
  <c r="AI65" i="12"/>
  <c r="AH65" i="12" s="1"/>
  <c r="AM65" i="12"/>
  <c r="AI59" i="12"/>
  <c r="AH59" i="12" s="1"/>
  <c r="AM74" i="12"/>
  <c r="AM50" i="12"/>
  <c r="AM44" i="12"/>
  <c r="AI35" i="12"/>
  <c r="AH35" i="12" s="1"/>
  <c r="AM41" i="12"/>
  <c r="AM59" i="12"/>
  <c r="AM35" i="12"/>
  <c r="AH32" i="12"/>
  <c r="AM71" i="12"/>
  <c r="AM47" i="12"/>
  <c r="AM38" i="12"/>
  <c r="AM23" i="12"/>
  <c r="AI68" i="12"/>
  <c r="AH68" i="12" s="1"/>
  <c r="AI44" i="12"/>
  <c r="AH44" i="12" s="1"/>
  <c r="AI29" i="12"/>
  <c r="AH29" i="12" s="1"/>
  <c r="AM68" i="12"/>
  <c r="AM29" i="12"/>
  <c r="AC68" i="12"/>
  <c r="AD44" i="12"/>
  <c r="AC44" i="12" s="1"/>
  <c r="AD65" i="12"/>
  <c r="AC65" i="12" s="1"/>
  <c r="AD50" i="12"/>
  <c r="AC50" i="12" s="1"/>
  <c r="AD62" i="12"/>
  <c r="AC62" i="12" s="1"/>
  <c r="AC47" i="12"/>
  <c r="AI56" i="12"/>
  <c r="AH56" i="12" s="1"/>
  <c r="AH50" i="12"/>
  <c r="AH17" i="12"/>
  <c r="AC53" i="12"/>
  <c r="AD41" i="12"/>
  <c r="AC41" i="12" s="1"/>
  <c r="AC59" i="12"/>
  <c r="AD38" i="12"/>
  <c r="AC38" i="12" s="1"/>
  <c r="AC23" i="12"/>
  <c r="V53" i="12" l="1"/>
  <c r="AQ53" i="12"/>
  <c r="AR53" i="12" s="1"/>
  <c r="R52" i="14" s="1"/>
  <c r="J75" i="8"/>
  <c r="G75" i="8"/>
  <c r="J74" i="8"/>
  <c r="G74" i="8"/>
  <c r="O74" i="12"/>
  <c r="J73" i="8"/>
  <c r="H73" i="8"/>
  <c r="G73" i="8"/>
  <c r="F73" i="8"/>
  <c r="E73" i="8"/>
  <c r="D73" i="8"/>
  <c r="B73" i="8"/>
  <c r="J72" i="8"/>
  <c r="G72" i="8"/>
  <c r="J71" i="8"/>
  <c r="G71" i="8"/>
  <c r="O71" i="12"/>
  <c r="J70" i="8"/>
  <c r="H70" i="8"/>
  <c r="G70" i="8"/>
  <c r="F70" i="8"/>
  <c r="E70" i="8"/>
  <c r="D70" i="8"/>
  <c r="B70" i="8"/>
  <c r="B40" i="8"/>
  <c r="V10" i="7"/>
  <c r="U10" i="7"/>
  <c r="V11" i="7"/>
  <c r="U11" i="7"/>
  <c r="V12" i="7"/>
  <c r="U12" i="7"/>
  <c r="W12" i="7" s="1"/>
  <c r="B25" i="7"/>
  <c r="D25" i="7"/>
  <c r="E25" i="7"/>
  <c r="F25" i="7"/>
  <c r="G25" i="7"/>
  <c r="H25" i="7"/>
  <c r="O26" i="12"/>
  <c r="U25" i="7"/>
  <c r="V25" i="7"/>
  <c r="G26" i="7"/>
  <c r="U26" i="7"/>
  <c r="W26" i="7" s="1"/>
  <c r="V26" i="7"/>
  <c r="G27" i="7"/>
  <c r="U27" i="7"/>
  <c r="V27" i="7"/>
  <c r="B28" i="7"/>
  <c r="D28" i="7"/>
  <c r="E28" i="7"/>
  <c r="F28" i="7"/>
  <c r="G28" i="7"/>
  <c r="H28" i="7"/>
  <c r="O29" i="12"/>
  <c r="U28" i="7"/>
  <c r="V28" i="7"/>
  <c r="G29" i="7"/>
  <c r="U29" i="7"/>
  <c r="W29" i="7" s="1"/>
  <c r="V29" i="7"/>
  <c r="G30" i="7"/>
  <c r="U30" i="7"/>
  <c r="V30" i="7"/>
  <c r="B31" i="7"/>
  <c r="D31" i="7"/>
  <c r="E31" i="7"/>
  <c r="F31" i="7"/>
  <c r="G31" i="7"/>
  <c r="H31" i="7"/>
  <c r="O32" i="12"/>
  <c r="U31" i="7"/>
  <c r="V31" i="7"/>
  <c r="G32" i="7"/>
  <c r="U32" i="7"/>
  <c r="W32" i="7" s="1"/>
  <c r="V32" i="7"/>
  <c r="G33" i="7"/>
  <c r="U33" i="7"/>
  <c r="V33" i="7"/>
  <c r="B34" i="7"/>
  <c r="D34" i="7"/>
  <c r="E34" i="7"/>
  <c r="F34" i="7"/>
  <c r="G34" i="7"/>
  <c r="H34" i="7"/>
  <c r="O35" i="12"/>
  <c r="U34" i="7"/>
  <c r="V34" i="7"/>
  <c r="G35" i="7"/>
  <c r="U35" i="7"/>
  <c r="W35" i="7" s="1"/>
  <c r="V35" i="7"/>
  <c r="G36" i="7"/>
  <c r="U36" i="7"/>
  <c r="V36" i="7"/>
  <c r="B37" i="7"/>
  <c r="D37" i="7"/>
  <c r="E37" i="7"/>
  <c r="F37" i="7"/>
  <c r="G37" i="7"/>
  <c r="H37" i="7"/>
  <c r="O38" i="12"/>
  <c r="U37" i="7"/>
  <c r="V37" i="7"/>
  <c r="G38" i="7"/>
  <c r="U38" i="7"/>
  <c r="W38" i="7" s="1"/>
  <c r="V38" i="7"/>
  <c r="G39" i="7"/>
  <c r="U39" i="7"/>
  <c r="W39" i="7" s="1"/>
  <c r="V39" i="7"/>
  <c r="B40" i="7"/>
  <c r="D40" i="7"/>
  <c r="E40" i="7"/>
  <c r="F40" i="7"/>
  <c r="G40" i="7"/>
  <c r="H40" i="7"/>
  <c r="O41" i="12"/>
  <c r="U40" i="7"/>
  <c r="V40" i="7"/>
  <c r="G41" i="7"/>
  <c r="U41" i="7"/>
  <c r="W41" i="7" s="1"/>
  <c r="V41" i="7"/>
  <c r="G42" i="7"/>
  <c r="U42" i="7"/>
  <c r="W42" i="7" s="1"/>
  <c r="V42" i="7"/>
  <c r="B43" i="7"/>
  <c r="D43" i="7"/>
  <c r="E43" i="7"/>
  <c r="F43" i="7"/>
  <c r="G43" i="7"/>
  <c r="H43" i="7"/>
  <c r="O44" i="12"/>
  <c r="U43" i="7"/>
  <c r="V43" i="7"/>
  <c r="G44" i="7"/>
  <c r="U44" i="7"/>
  <c r="W44" i="7" s="1"/>
  <c r="V44" i="7"/>
  <c r="G45" i="7"/>
  <c r="U45" i="7"/>
  <c r="V45" i="7"/>
  <c r="B46" i="7"/>
  <c r="D46" i="7"/>
  <c r="E46" i="7"/>
  <c r="F46" i="7"/>
  <c r="G46" i="7"/>
  <c r="H46" i="7"/>
  <c r="O47" i="12"/>
  <c r="U46" i="7"/>
  <c r="V46" i="7"/>
  <c r="G47" i="7"/>
  <c r="U47" i="7"/>
  <c r="W47" i="7" s="1"/>
  <c r="V47" i="7"/>
  <c r="G48" i="7"/>
  <c r="U48" i="7"/>
  <c r="W48" i="7" s="1"/>
  <c r="V48" i="7"/>
  <c r="B49" i="7"/>
  <c r="D49" i="7"/>
  <c r="E49" i="7"/>
  <c r="F49" i="7"/>
  <c r="G49" i="7"/>
  <c r="H49" i="7"/>
  <c r="O50" i="12"/>
  <c r="U49" i="7"/>
  <c r="V49" i="7"/>
  <c r="G50" i="7"/>
  <c r="U50" i="7"/>
  <c r="W50" i="7" s="1"/>
  <c r="V50" i="7"/>
  <c r="G51" i="7"/>
  <c r="U51" i="7"/>
  <c r="V51" i="7"/>
  <c r="B52" i="7"/>
  <c r="D52" i="7"/>
  <c r="E52" i="7"/>
  <c r="F52" i="7"/>
  <c r="G52" i="7"/>
  <c r="H52" i="7"/>
  <c r="O53" i="12"/>
  <c r="U52" i="7"/>
  <c r="V52" i="7"/>
  <c r="G53" i="7"/>
  <c r="U53" i="7"/>
  <c r="W53" i="7" s="1"/>
  <c r="V53" i="7"/>
  <c r="G54" i="7"/>
  <c r="U54" i="7"/>
  <c r="V54" i="7"/>
  <c r="B55" i="7"/>
  <c r="D55" i="7"/>
  <c r="E55" i="7"/>
  <c r="F55" i="7"/>
  <c r="G55" i="7"/>
  <c r="H55" i="7"/>
  <c r="O56" i="12"/>
  <c r="U55" i="7"/>
  <c r="V55" i="7"/>
  <c r="G56" i="7"/>
  <c r="U56" i="7"/>
  <c r="W56" i="7" s="1"/>
  <c r="V56" i="7"/>
  <c r="G57" i="7"/>
  <c r="U57" i="7"/>
  <c r="V57" i="7"/>
  <c r="B58" i="7"/>
  <c r="D58" i="7"/>
  <c r="E58" i="7"/>
  <c r="F58" i="7"/>
  <c r="G58" i="7"/>
  <c r="H58" i="7"/>
  <c r="O59" i="12"/>
  <c r="U58" i="7"/>
  <c r="W58" i="7" s="1"/>
  <c r="V58" i="7"/>
  <c r="G59" i="7"/>
  <c r="U59" i="7"/>
  <c r="W59" i="7" s="1"/>
  <c r="V59" i="7"/>
  <c r="G60" i="7"/>
  <c r="U60" i="7"/>
  <c r="W60" i="7" s="1"/>
  <c r="V60" i="7"/>
  <c r="B61" i="7"/>
  <c r="D61" i="7"/>
  <c r="E61" i="7"/>
  <c r="F61" i="7"/>
  <c r="G61" i="7"/>
  <c r="H61" i="7"/>
  <c r="O62" i="12"/>
  <c r="U61" i="7"/>
  <c r="W61" i="7" s="1"/>
  <c r="V61" i="7"/>
  <c r="G62" i="7"/>
  <c r="U62" i="7"/>
  <c r="W62" i="7" s="1"/>
  <c r="V62" i="7"/>
  <c r="G63" i="7"/>
  <c r="U63" i="7"/>
  <c r="W63" i="7" s="1"/>
  <c r="V63" i="7"/>
  <c r="B64" i="7"/>
  <c r="D64" i="7"/>
  <c r="E64" i="7"/>
  <c r="F64" i="7"/>
  <c r="G64" i="7"/>
  <c r="H64" i="7"/>
  <c r="O65" i="12"/>
  <c r="U64" i="7"/>
  <c r="W64" i="7" s="1"/>
  <c r="V64" i="7"/>
  <c r="G65" i="7"/>
  <c r="U65" i="7"/>
  <c r="W65" i="7" s="1"/>
  <c r="V65" i="7"/>
  <c r="G66" i="7"/>
  <c r="U66" i="7"/>
  <c r="W66" i="7" s="1"/>
  <c r="V66" i="7"/>
  <c r="B67" i="7"/>
  <c r="D67" i="7"/>
  <c r="E67" i="7"/>
  <c r="F67" i="7"/>
  <c r="G67" i="7"/>
  <c r="H67" i="7"/>
  <c r="O68" i="12"/>
  <c r="U67" i="7"/>
  <c r="W67" i="7" s="1"/>
  <c r="V67" i="7"/>
  <c r="G68" i="7"/>
  <c r="U68" i="7"/>
  <c r="W68" i="7" s="1"/>
  <c r="V68" i="7"/>
  <c r="G69" i="7"/>
  <c r="U69" i="7"/>
  <c r="W69" i="7" s="1"/>
  <c r="V69" i="7"/>
  <c r="B70" i="7"/>
  <c r="D70" i="7"/>
  <c r="E70" i="7"/>
  <c r="F70" i="7"/>
  <c r="G70" i="7"/>
  <c r="H70" i="7"/>
  <c r="U70" i="7"/>
  <c r="W70" i="7" s="1"/>
  <c r="V70" i="7"/>
  <c r="G71" i="7"/>
  <c r="U71" i="7"/>
  <c r="W71" i="7" s="1"/>
  <c r="V71" i="7"/>
  <c r="G72" i="7"/>
  <c r="U72" i="7"/>
  <c r="W72" i="7" s="1"/>
  <c r="V72" i="7"/>
  <c r="B73" i="7"/>
  <c r="D73" i="7"/>
  <c r="E73" i="7"/>
  <c r="F73" i="7"/>
  <c r="G73" i="7"/>
  <c r="H73" i="7"/>
  <c r="U73" i="7"/>
  <c r="W73" i="7" s="1"/>
  <c r="V73" i="7"/>
  <c r="G74" i="7"/>
  <c r="U74" i="7"/>
  <c r="W74" i="7" s="1"/>
  <c r="V74" i="7"/>
  <c r="G75" i="7"/>
  <c r="U75" i="7"/>
  <c r="W75" i="7" s="1"/>
  <c r="V75" i="7"/>
  <c r="B67" i="8"/>
  <c r="D67" i="8"/>
  <c r="E67" i="8"/>
  <c r="F67" i="8"/>
  <c r="G67" i="8"/>
  <c r="H67" i="8"/>
  <c r="J67" i="8"/>
  <c r="G68" i="8"/>
  <c r="J68" i="8"/>
  <c r="G69" i="8"/>
  <c r="J69" i="8"/>
  <c r="B58" i="8"/>
  <c r="D58" i="8"/>
  <c r="E58" i="8"/>
  <c r="F58" i="8"/>
  <c r="G58" i="8"/>
  <c r="H58" i="8"/>
  <c r="J58" i="8"/>
  <c r="G59" i="8"/>
  <c r="J59" i="8"/>
  <c r="G60" i="8"/>
  <c r="J60" i="8"/>
  <c r="B61" i="8"/>
  <c r="D61" i="8"/>
  <c r="E61" i="8"/>
  <c r="F61" i="8"/>
  <c r="G61" i="8"/>
  <c r="H61" i="8"/>
  <c r="J61" i="8"/>
  <c r="G62" i="8"/>
  <c r="J62" i="8"/>
  <c r="G63" i="8"/>
  <c r="J63" i="8"/>
  <c r="B64" i="8"/>
  <c r="D64" i="8"/>
  <c r="E64" i="8"/>
  <c r="F64" i="8"/>
  <c r="G64" i="8"/>
  <c r="H64" i="8"/>
  <c r="J64" i="8"/>
  <c r="G65" i="8"/>
  <c r="J65" i="8"/>
  <c r="G66" i="8"/>
  <c r="J66" i="8"/>
  <c r="B46" i="8"/>
  <c r="D46" i="8"/>
  <c r="E46" i="8"/>
  <c r="F46" i="8"/>
  <c r="G46" i="8"/>
  <c r="H46" i="8"/>
  <c r="J46" i="8"/>
  <c r="G47" i="8"/>
  <c r="J47" i="8"/>
  <c r="G48" i="8"/>
  <c r="J48" i="8"/>
  <c r="B49" i="8"/>
  <c r="D49" i="8"/>
  <c r="E49" i="8"/>
  <c r="F49" i="8"/>
  <c r="G49" i="8"/>
  <c r="H49" i="8"/>
  <c r="J49" i="8"/>
  <c r="G50" i="8"/>
  <c r="J50" i="8"/>
  <c r="G51" i="8"/>
  <c r="J51" i="8"/>
  <c r="B52" i="8"/>
  <c r="D52" i="8"/>
  <c r="E52" i="8"/>
  <c r="F52" i="8"/>
  <c r="G52" i="8"/>
  <c r="H52" i="8"/>
  <c r="J52" i="8"/>
  <c r="G53" i="8"/>
  <c r="J53" i="8"/>
  <c r="G54" i="8"/>
  <c r="J54" i="8"/>
  <c r="B55" i="8"/>
  <c r="D55" i="8"/>
  <c r="E55" i="8"/>
  <c r="F55" i="8"/>
  <c r="G55" i="8"/>
  <c r="H55" i="8"/>
  <c r="J55" i="8"/>
  <c r="G56" i="8"/>
  <c r="J56" i="8"/>
  <c r="G57" i="8"/>
  <c r="J57" i="8"/>
  <c r="B34" i="8"/>
  <c r="D34" i="8"/>
  <c r="E34" i="8"/>
  <c r="F34" i="8"/>
  <c r="G34" i="8"/>
  <c r="H34" i="8"/>
  <c r="J34" i="8"/>
  <c r="G35" i="8"/>
  <c r="J35" i="8"/>
  <c r="G36" i="8"/>
  <c r="J36" i="8"/>
  <c r="B37" i="8"/>
  <c r="D37" i="8"/>
  <c r="E37" i="8"/>
  <c r="F37" i="8"/>
  <c r="G37" i="8"/>
  <c r="H37" i="8"/>
  <c r="J37" i="8"/>
  <c r="G38" i="8"/>
  <c r="J38" i="8"/>
  <c r="G39" i="8"/>
  <c r="J39" i="8"/>
  <c r="D40" i="8"/>
  <c r="E40" i="8"/>
  <c r="F40" i="8"/>
  <c r="G40" i="8"/>
  <c r="H40" i="8"/>
  <c r="J40" i="8"/>
  <c r="G41" i="8"/>
  <c r="J41" i="8"/>
  <c r="G42" i="8"/>
  <c r="J42" i="8"/>
  <c r="B43" i="8"/>
  <c r="D43" i="8"/>
  <c r="E43" i="8"/>
  <c r="F43" i="8"/>
  <c r="G43" i="8"/>
  <c r="H43" i="8"/>
  <c r="J43" i="8"/>
  <c r="G44" i="8"/>
  <c r="J44" i="8"/>
  <c r="G45" i="8"/>
  <c r="J45" i="8"/>
  <c r="B25" i="8"/>
  <c r="D25" i="8"/>
  <c r="E25" i="8"/>
  <c r="F25" i="8"/>
  <c r="G25" i="8"/>
  <c r="H25" i="8"/>
  <c r="J25" i="8"/>
  <c r="G26" i="8"/>
  <c r="J26" i="8"/>
  <c r="G27" i="8"/>
  <c r="J27" i="8"/>
  <c r="B28" i="8"/>
  <c r="D28" i="8"/>
  <c r="E28" i="8"/>
  <c r="F28" i="8"/>
  <c r="G28" i="8"/>
  <c r="H28" i="8"/>
  <c r="J28" i="8"/>
  <c r="G29" i="8"/>
  <c r="J29" i="8"/>
  <c r="G30" i="8"/>
  <c r="J30" i="8"/>
  <c r="B31" i="8"/>
  <c r="D31" i="8"/>
  <c r="E31" i="8"/>
  <c r="F31" i="8"/>
  <c r="G31" i="8"/>
  <c r="H31" i="8"/>
  <c r="J31" i="8"/>
  <c r="G32" i="8"/>
  <c r="J32" i="8"/>
  <c r="G33" i="8"/>
  <c r="J33" i="8"/>
  <c r="U13" i="7"/>
  <c r="U14" i="7"/>
  <c r="W14" i="7" s="1"/>
  <c r="U15" i="7"/>
  <c r="U16" i="7"/>
  <c r="W16" i="7" s="1"/>
  <c r="U17" i="7"/>
  <c r="U18" i="7"/>
  <c r="U19" i="7"/>
  <c r="W19" i="7" s="1"/>
  <c r="U20" i="7"/>
  <c r="W20" i="7" s="1"/>
  <c r="U21" i="7"/>
  <c r="U22" i="7"/>
  <c r="U23" i="7"/>
  <c r="U24" i="7"/>
  <c r="W24" i="7" s="1"/>
  <c r="M10" i="7"/>
  <c r="G11" i="7"/>
  <c r="G12" i="7"/>
  <c r="G13" i="7"/>
  <c r="G14" i="7"/>
  <c r="G15" i="7"/>
  <c r="G16" i="7"/>
  <c r="G17" i="7"/>
  <c r="G18" i="7"/>
  <c r="G19" i="7"/>
  <c r="G20" i="7"/>
  <c r="G21" i="7"/>
  <c r="G22" i="7"/>
  <c r="G23" i="7"/>
  <c r="G24" i="7"/>
  <c r="G10" i="7"/>
  <c r="G11" i="8"/>
  <c r="G12" i="8"/>
  <c r="G13" i="8"/>
  <c r="G14" i="8"/>
  <c r="G15" i="8"/>
  <c r="G16" i="8"/>
  <c r="G17" i="8"/>
  <c r="G18" i="8"/>
  <c r="G19" i="8"/>
  <c r="G20" i="8"/>
  <c r="G21" i="8"/>
  <c r="G22" i="8"/>
  <c r="G23" i="8"/>
  <c r="G24" i="8"/>
  <c r="G10" i="8"/>
  <c r="V13" i="7"/>
  <c r="V14" i="7"/>
  <c r="V15" i="7"/>
  <c r="V16" i="7"/>
  <c r="V17" i="7"/>
  <c r="V18" i="7"/>
  <c r="V19" i="7"/>
  <c r="V20" i="7"/>
  <c r="V21" i="7"/>
  <c r="V22" i="7"/>
  <c r="V23" i="7"/>
  <c r="V24" i="7"/>
  <c r="O20" i="12"/>
  <c r="O23" i="12"/>
  <c r="D6" i="7"/>
  <c r="A6" i="7"/>
  <c r="B16" i="7"/>
  <c r="B19" i="7"/>
  <c r="B22" i="7"/>
  <c r="D13" i="7"/>
  <c r="D16" i="7"/>
  <c r="D19" i="7"/>
  <c r="D22" i="7"/>
  <c r="E13" i="7"/>
  <c r="E16" i="7"/>
  <c r="E19" i="7"/>
  <c r="E22" i="7"/>
  <c r="F13" i="7"/>
  <c r="F16" i="7"/>
  <c r="F19" i="7"/>
  <c r="F22" i="7"/>
  <c r="H13" i="7"/>
  <c r="H16" i="7"/>
  <c r="H19" i="7"/>
  <c r="H22" i="7"/>
  <c r="H10" i="7"/>
  <c r="F10" i="7"/>
  <c r="E10" i="7"/>
  <c r="D10" i="7"/>
  <c r="J11" i="8"/>
  <c r="J12" i="8"/>
  <c r="J13" i="8"/>
  <c r="J14" i="8"/>
  <c r="J15" i="8"/>
  <c r="J16" i="8"/>
  <c r="J17" i="8"/>
  <c r="J18" i="8"/>
  <c r="J19" i="8"/>
  <c r="J20" i="8"/>
  <c r="J21" i="8"/>
  <c r="J22" i="8"/>
  <c r="J23" i="8"/>
  <c r="J24" i="8"/>
  <c r="J10" i="8"/>
  <c r="H13" i="8"/>
  <c r="H16" i="8"/>
  <c r="H19" i="8"/>
  <c r="H22" i="8"/>
  <c r="B16" i="8"/>
  <c r="D16" i="8"/>
  <c r="E16" i="8"/>
  <c r="F16" i="8"/>
  <c r="B19" i="8"/>
  <c r="D19" i="8"/>
  <c r="E19" i="8"/>
  <c r="F19" i="8"/>
  <c r="B22" i="8"/>
  <c r="D22" i="8"/>
  <c r="E22" i="8"/>
  <c r="F22" i="8"/>
  <c r="B13" i="8"/>
  <c r="D13" i="8"/>
  <c r="E13" i="8"/>
  <c r="F13" i="8"/>
  <c r="H10" i="8"/>
  <c r="F10" i="8"/>
  <c r="E10" i="8"/>
  <c r="D10" i="8"/>
  <c r="B10" i="8"/>
  <c r="F6" i="8"/>
  <c r="A6" i="8"/>
  <c r="R17" i="12" l="1"/>
  <c r="R74" i="12"/>
  <c r="R35" i="12"/>
  <c r="R29" i="12"/>
  <c r="R23" i="12"/>
  <c r="R20" i="12"/>
  <c r="R11" i="12"/>
  <c r="AS11" i="12" s="1"/>
  <c r="AT11" i="12" s="1"/>
  <c r="I10" i="14" s="1"/>
  <c r="R10" i="7"/>
  <c r="W57" i="7"/>
  <c r="W55" i="7"/>
  <c r="W54" i="7"/>
  <c r="W51" i="7"/>
  <c r="W52" i="7"/>
  <c r="W49" i="7"/>
  <c r="W46" i="7"/>
  <c r="W45" i="7"/>
  <c r="W43" i="7"/>
  <c r="W40" i="7"/>
  <c r="W37" i="7"/>
  <c r="W36" i="7"/>
  <c r="W33" i="7"/>
  <c r="W34" i="7"/>
  <c r="W31" i="7"/>
  <c r="W30" i="7"/>
  <c r="W21" i="7"/>
  <c r="W28" i="7"/>
  <c r="W27" i="7"/>
  <c r="W17" i="7"/>
  <c r="W13" i="7"/>
  <c r="W25" i="7"/>
  <c r="W23" i="7"/>
  <c r="W15" i="7"/>
  <c r="W22" i="7"/>
  <c r="W18" i="7"/>
  <c r="W11" i="7"/>
  <c r="W10" i="7"/>
  <c r="AQ74" i="12"/>
  <c r="AQ17" i="12"/>
  <c r="R41" i="12"/>
  <c r="R71" i="12"/>
  <c r="R53" i="12"/>
  <c r="AS53" i="12" s="1"/>
  <c r="AT53" i="12" s="1"/>
  <c r="I52" i="14" s="1"/>
  <c r="R62" i="12"/>
  <c r="R38" i="12"/>
  <c r="R65" i="12"/>
  <c r="R59" i="12"/>
  <c r="AQ23" i="12"/>
  <c r="AQ50" i="12"/>
  <c r="R68" i="12"/>
  <c r="R44" i="12"/>
  <c r="R56" i="12"/>
  <c r="AQ38" i="12"/>
  <c r="AQ65" i="12"/>
  <c r="AQ47" i="12"/>
  <c r="R32" i="12"/>
  <c r="AQ44" i="12"/>
  <c r="AQ29" i="12"/>
  <c r="AQ20" i="12"/>
  <c r="AQ56" i="12"/>
  <c r="AQ35" i="12"/>
  <c r="AQ62" i="12"/>
  <c r="R50" i="12"/>
  <c r="R26" i="12"/>
  <c r="AQ41" i="12"/>
  <c r="AQ32" i="12"/>
  <c r="AQ26" i="12"/>
  <c r="AQ68" i="12"/>
  <c r="AQ59" i="12"/>
  <c r="AQ71" i="12"/>
  <c r="R47" i="12"/>
  <c r="AS23" i="12" l="1"/>
  <c r="AT23" i="12" s="1"/>
  <c r="I22" i="14" s="1"/>
  <c r="I10" i="7"/>
  <c r="V50" i="12"/>
  <c r="V68" i="12"/>
  <c r="V71" i="12"/>
  <c r="AR35" i="12" l="1"/>
  <c r="AR68" i="12"/>
  <c r="AR71" i="12"/>
  <c r="AR38" i="12"/>
  <c r="AR14" i="12"/>
  <c r="AR50" i="12"/>
  <c r="AR29" i="12"/>
  <c r="AR41" i="12"/>
  <c r="AR47" i="12"/>
  <c r="AR26" i="12"/>
  <c r="AR17" i="12"/>
  <c r="AR74" i="12"/>
  <c r="AR56" i="12"/>
  <c r="R52" i="7"/>
  <c r="AR23" i="12"/>
  <c r="AR44" i="12"/>
  <c r="AR20" i="12"/>
  <c r="AR65" i="12"/>
  <c r="AR62" i="12"/>
  <c r="AR59" i="12"/>
  <c r="AR32" i="12"/>
  <c r="AS62" i="12"/>
  <c r="AT62" i="12" s="1"/>
  <c r="I61" i="14" s="1"/>
  <c r="AS14" i="12"/>
  <c r="AT14" i="12" s="1"/>
  <c r="I13" i="14" s="1"/>
  <c r="AS74" i="12"/>
  <c r="AT74" i="12" s="1"/>
  <c r="I73" i="14" s="1"/>
  <c r="AS71" i="12"/>
  <c r="AT71" i="12" s="1"/>
  <c r="I70" i="14" s="1"/>
  <c r="AS68" i="12"/>
  <c r="AT68" i="12" s="1"/>
  <c r="I67" i="14" s="1"/>
  <c r="AS65" i="12"/>
  <c r="AT65" i="12" s="1"/>
  <c r="I64" i="14" s="1"/>
  <c r="AS59" i="12"/>
  <c r="AT59" i="12" s="1"/>
  <c r="I58" i="14" s="1"/>
  <c r="AS56" i="12"/>
  <c r="AT56" i="12" s="1"/>
  <c r="I55" i="14" s="1"/>
  <c r="AS50" i="12"/>
  <c r="AT50" i="12" s="1"/>
  <c r="I49" i="14" s="1"/>
  <c r="AS47" i="12"/>
  <c r="AT47" i="12" s="1"/>
  <c r="I46" i="14" s="1"/>
  <c r="AS44" i="12"/>
  <c r="AT44" i="12" s="1"/>
  <c r="I43" i="14" s="1"/>
  <c r="AS41" i="12"/>
  <c r="AT41" i="12" s="1"/>
  <c r="I40" i="14" s="1"/>
  <c r="AS38" i="12"/>
  <c r="AT38" i="12" s="1"/>
  <c r="I37" i="14" s="1"/>
  <c r="AS35" i="12"/>
  <c r="AT35" i="12" s="1"/>
  <c r="I34" i="14" s="1"/>
  <c r="AS32" i="12"/>
  <c r="AT32" i="12" s="1"/>
  <c r="I31" i="14" s="1"/>
  <c r="AS29" i="12"/>
  <c r="AT29" i="12" s="1"/>
  <c r="I28" i="14" s="1"/>
  <c r="AS26" i="12"/>
  <c r="AT26" i="12" s="1"/>
  <c r="I25" i="14" s="1"/>
  <c r="AS20" i="12"/>
  <c r="AT20" i="12" s="1"/>
  <c r="I19" i="14" s="1"/>
  <c r="AS17" i="12"/>
  <c r="AT17" i="12" s="1"/>
  <c r="I16" i="14" s="1"/>
  <c r="I10" i="8"/>
  <c r="K10" i="8" s="1"/>
  <c r="R28" i="7" l="1"/>
  <c r="R28" i="14"/>
  <c r="R49" i="7"/>
  <c r="R49" i="14"/>
  <c r="R55" i="7"/>
  <c r="R55" i="14"/>
  <c r="R13" i="7"/>
  <c r="R13" i="14"/>
  <c r="R43" i="7"/>
  <c r="R43" i="14"/>
  <c r="R31" i="7"/>
  <c r="R31" i="14"/>
  <c r="R58" i="7"/>
  <c r="R58" i="14"/>
  <c r="R73" i="7"/>
  <c r="R73" i="14"/>
  <c r="R37" i="7"/>
  <c r="R37" i="14"/>
  <c r="R61" i="7"/>
  <c r="R61" i="14"/>
  <c r="R16" i="7"/>
  <c r="R16" i="14"/>
  <c r="R70" i="7"/>
  <c r="R70" i="14"/>
  <c r="R22" i="7"/>
  <c r="R22" i="14"/>
  <c r="R64" i="7"/>
  <c r="R64" i="14"/>
  <c r="R25" i="7"/>
  <c r="R25" i="14"/>
  <c r="R67" i="7"/>
  <c r="R67" i="14"/>
  <c r="R40" i="7"/>
  <c r="R40" i="14"/>
  <c r="R19" i="7"/>
  <c r="R19" i="14"/>
  <c r="R46" i="7"/>
  <c r="R46" i="14"/>
  <c r="R34" i="7"/>
  <c r="R34" i="14"/>
  <c r="I46" i="7"/>
  <c r="I73" i="7"/>
  <c r="I49" i="7"/>
  <c r="I13" i="8"/>
  <c r="K13" i="8" s="1"/>
  <c r="I28" i="8"/>
  <c r="K28" i="8" s="1"/>
  <c r="I52" i="8"/>
  <c r="K52" i="8" s="1"/>
  <c r="I61" i="8"/>
  <c r="K61" i="8" s="1"/>
  <c r="I25" i="8"/>
  <c r="K25" i="8" s="1"/>
  <c r="I31" i="8"/>
  <c r="K31" i="8" s="1"/>
  <c r="I55" i="8"/>
  <c r="K55" i="8" s="1"/>
  <c r="I34" i="7"/>
  <c r="I58" i="7"/>
  <c r="I22" i="8"/>
  <c r="K22" i="8" s="1"/>
  <c r="I37" i="8"/>
  <c r="K37" i="8" s="1"/>
  <c r="I64" i="7"/>
  <c r="I67" i="8"/>
  <c r="K67" i="8" s="1"/>
  <c r="I40" i="7"/>
  <c r="I19" i="8"/>
  <c r="K19" i="8" s="1"/>
  <c r="I43" i="8"/>
  <c r="K43" i="8" s="1"/>
  <c r="I70" i="8"/>
  <c r="K70" i="8" s="1"/>
  <c r="I16" i="7"/>
  <c r="I49" i="8"/>
  <c r="K49" i="8" s="1"/>
  <c r="I46" i="8"/>
  <c r="K46" i="8" s="1"/>
  <c r="I34" i="8"/>
  <c r="K34" i="8" s="1"/>
  <c r="I28" i="7"/>
  <c r="I52" i="7"/>
  <c r="I31" i="7"/>
  <c r="I73" i="8"/>
  <c r="K73" i="8" s="1"/>
  <c r="I55" i="7"/>
  <c r="I64" i="8" l="1"/>
  <c r="K64" i="8" s="1"/>
  <c r="I61" i="7"/>
  <c r="I22" i="7"/>
  <c r="I70" i="7"/>
  <c r="I67" i="7"/>
  <c r="I58" i="8"/>
  <c r="K58" i="8" s="1"/>
  <c r="I25" i="7"/>
  <c r="I13" i="7"/>
  <c r="I40" i="8"/>
  <c r="K40" i="8" s="1"/>
  <c r="I19" i="7"/>
  <c r="I43" i="7"/>
  <c r="I37" i="7"/>
  <c r="I16" i="8"/>
  <c r="K16" i="8" s="1"/>
</calcChain>
</file>

<file path=xl/sharedStrings.xml><?xml version="1.0" encoding="utf-8"?>
<sst xmlns="http://schemas.openxmlformats.org/spreadsheetml/2006/main" count="9358" uniqueCount="3002">
  <si>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</si>
  <si>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</si>
  <si>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</si>
  <si>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</si>
  <si>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</si>
  <si>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</si>
  <si>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</si>
  <si>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</si>
  <si>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</si>
  <si>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</si>
  <si>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</si>
  <si>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</si>
  <si>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</si>
  <si>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</si>
  <si>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</si>
  <si>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</si>
  <si>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</si>
  <si>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</si>
  <si>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</si>
  <si>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</si>
  <si>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</si>
  <si>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</si>
  <si>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</si>
  <si>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</si>
  <si>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</si>
  <si>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</si>
  <si>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</si>
  <si>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</si>
  <si>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</si>
  <si>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</si>
  <si>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</si>
  <si>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</si>
  <si>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</si>
  <si>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</si>
  <si>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</si>
  <si>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</si>
  <si>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</si>
  <si>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</si>
  <si>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</si>
  <si>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</si>
  <si>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</si>
  <si>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</si>
  <si>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</si>
  <si>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</si>
  <si>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</si>
  <si>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</si>
  <si>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</si>
  <si>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</si>
  <si>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</si>
  <si>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</si>
  <si>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</si>
  <si>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</si>
  <si>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</si>
  <si>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</si>
  <si>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</si>
  <si>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</si>
  <si>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</si>
  <si>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</si>
  <si>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</si>
  <si>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</si>
  <si>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</si>
  <si>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</si>
  <si>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</si>
  <si>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</si>
  <si>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</si>
  <si>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</si>
  <si>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</si>
  <si>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</si>
  <si>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</si>
  <si>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</si>
  <si>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</si>
  <si>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</si>
  <si>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</si>
  <si>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</si>
  <si>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</si>
  <si>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</si>
  <si>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</si>
  <si>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</si>
  <si>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</si>
  <si>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</si>
  <si>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</si>
  <si>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</si>
  <si>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</si>
  <si>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</si>
  <si>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</si>
  <si>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</si>
  <si>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</si>
  <si>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</si>
  <si>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</si>
  <si>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</si>
  <si>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</si>
  <si>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</si>
  <si>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</si>
  <si>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</si>
  <si>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</si>
  <si>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</si>
  <si>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</si>
  <si>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</si>
  <si>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</si>
  <si>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</si>
  <si>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</si>
  <si>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</si>
  <si>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</si>
  <si>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</si>
  <si>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</si>
  <si>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</si>
  <si>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</si>
  <si>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</si>
  <si>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</si>
  <si>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</si>
  <si>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</si>
  <si>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</si>
  <si>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</si>
  <si>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</si>
  <si>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</si>
  <si>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</si>
  <si>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</si>
  <si>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</si>
  <si>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</si>
  <si>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</si>
  <si>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</si>
  <si>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</si>
  <si>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</si>
  <si>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</si>
  <si>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</si>
  <si>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</si>
  <si>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</si>
  <si>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</si>
  <si>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</si>
  <si>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</si>
  <si>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</si>
  <si>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</si>
  <si>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</si>
  <si>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</si>
  <si>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</si>
  <si>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</si>
  <si>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</si>
  <si>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</si>
  <si>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</si>
  <si>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</si>
  <si>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</si>
  <si>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</si>
  <si>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</si>
  <si>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</si>
  <si>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</si>
  <si>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</si>
  <si>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</si>
  <si>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</si>
  <si>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</si>
  <si>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</si>
  <si>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</si>
  <si>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</si>
  <si>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</si>
  <si>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</si>
  <si>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</si>
  <si>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</si>
  <si>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</si>
  <si>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</si>
  <si>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</si>
  <si>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</si>
  <si>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</si>
  <si>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</si>
  <si>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</si>
  <si>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</si>
  <si>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</si>
  <si>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</si>
  <si>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</si>
  <si>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</si>
  <si>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</si>
  <si>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MARIA TERESA VELEZ ANGEL</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</si>
  <si>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</si>
  <si>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</si>
  <si>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</si>
  <si>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</si>
  <si>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</si>
  <si>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</si>
  <si>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</si>
  <si>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</si>
  <si>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</si>
  <si>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</si>
  <si>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</si>
  <si>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</si>
  <si>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</si>
  <si>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</si>
  <si>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</si>
  <si>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</si>
  <si>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</si>
  <si>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</si>
  <si>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</si>
  <si>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</si>
  <si>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</si>
  <si>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</si>
  <si>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</si>
  <si>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</si>
  <si>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</si>
  <si>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</si>
  <si>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</si>
  <si>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</si>
  <si>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</si>
  <si>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</si>
  <si>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</si>
  <si>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</si>
  <si>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</si>
  <si>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</si>
  <si>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</si>
  <si>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</si>
  <si>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</si>
  <si>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</si>
  <si>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</si>
  <si>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</si>
  <si>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</si>
  <si>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</si>
  <si>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</si>
  <si>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</si>
  <si>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</si>
  <si>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</si>
  <si>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</si>
  <si>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</si>
  <si>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</si>
  <si>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</si>
  <si>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</si>
  <si>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</si>
  <si>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</si>
  <si>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</si>
  <si>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</si>
  <si>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</si>
  <si>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</si>
  <si>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</si>
  <si>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</si>
  <si>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</si>
  <si>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</si>
  <si>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</si>
  <si>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</si>
  <si>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</si>
  <si>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</si>
  <si>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</si>
  <si>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</si>
  <si>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</si>
  <si>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</si>
  <si>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</si>
  <si>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</si>
  <si>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</si>
  <si>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</si>
  <si>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</si>
  <si>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</si>
  <si>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</si>
  <si>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</si>
  <si>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</si>
  <si>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</si>
  <si>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</si>
  <si>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</si>
  <si>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</si>
  <si>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</si>
  <si>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</si>
  <si>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</si>
  <si>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</si>
  <si>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</si>
  <si>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</si>
  <si>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</si>
  <si>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</si>
  <si>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</si>
  <si>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</si>
  <si>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</si>
  <si>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</si>
  <si>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</si>
  <si>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</si>
  <si>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</si>
  <si>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</si>
  <si>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</si>
  <si>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</si>
  <si>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</si>
  <si>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</si>
  <si>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</si>
  <si>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</si>
  <si>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</si>
  <si>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</si>
  <si>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</si>
  <si>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</si>
  <si>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</si>
  <si>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</si>
  <si>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</si>
  <si>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</si>
  <si>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</si>
  <si>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</si>
  <si>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</si>
  <si>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</si>
  <si>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</si>
  <si>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</si>
  <si>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</si>
  <si>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</si>
  <si>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</si>
  <si>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</si>
  <si>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</si>
  <si>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</si>
  <si>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</si>
  <si>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</si>
  <si>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</si>
  <si>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</si>
  <si>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</si>
  <si>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</si>
  <si>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</si>
  <si>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</si>
  <si>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</si>
  <si>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</si>
  <si>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</si>
  <si>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</si>
  <si>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</si>
  <si>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</si>
  <si>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</si>
  <si>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</si>
  <si>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</si>
  <si>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</si>
  <si>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</si>
  <si>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</si>
  <si>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</si>
  <si>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</si>
  <si>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</si>
  <si>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</si>
  <si>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</si>
  <si>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</si>
  <si>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</si>
  <si>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</si>
  <si>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</si>
  <si>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</si>
  <si>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</si>
  <si>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</si>
  <si>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</si>
  <si>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</si>
  <si>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</si>
  <si>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</si>
  <si>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</si>
  <si>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</si>
  <si>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</si>
  <si>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</si>
  <si>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</si>
  <si>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</si>
  <si>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</si>
  <si>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</si>
  <si>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</si>
  <si>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</si>
  <si>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</si>
  <si>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</si>
  <si>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</si>
  <si>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</si>
  <si>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</si>
  <si>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</si>
  <si>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</si>
  <si>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</si>
  <si>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</si>
  <si>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</si>
  <si>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</si>
  <si>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</si>
  <si>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</si>
  <si>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</si>
  <si>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</si>
  <si>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</si>
  <si>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</si>
  <si>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</si>
  <si>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</si>
  <si>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</si>
  <si>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</si>
  <si>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</si>
  <si>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</si>
  <si>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</si>
  <si>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</si>
  <si>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</si>
  <si>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</si>
  <si>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</si>
  <si>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</si>
  <si>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</si>
  <si>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</si>
  <si>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</si>
  <si>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</si>
  <si>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</si>
  <si>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</si>
  <si>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</si>
  <si>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</si>
  <si>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</si>
  <si>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</si>
  <si>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</si>
  <si>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</si>
  <si>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</si>
  <si>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</si>
  <si>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</si>
  <si>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</si>
  <si>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</si>
  <si>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</si>
  <si>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</si>
  <si>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</si>
  <si>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</si>
  <si>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</si>
  <si>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</si>
  <si>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</si>
  <si>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</si>
  <si>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</si>
  <si>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</si>
  <si>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</si>
  <si>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</si>
  <si>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</si>
  <si>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</si>
  <si>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</si>
  <si>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</si>
  <si>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</si>
  <si>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</si>
  <si>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</si>
  <si>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</si>
  <si>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</si>
  <si>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</si>
  <si>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</si>
  <si>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</si>
  <si>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</si>
  <si>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</si>
  <si>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</si>
  <si>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</si>
  <si>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</si>
  <si>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</si>
  <si>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</si>
  <si>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</si>
  <si>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</si>
  <si>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</si>
  <si>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</si>
  <si>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</si>
  <si>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</si>
  <si>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</si>
  <si>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</si>
  <si>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</si>
  <si>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</si>
  <si>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</si>
  <si>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</si>
  <si>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</si>
  <si>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2 de 3</t>
  </si>
  <si>
    <t>3 de 3</t>
  </si>
  <si>
    <t>SGC-FOR-011-02</t>
  </si>
  <si>
    <t>SGC-FOR-011-03</t>
  </si>
  <si>
    <t>PILAR PDI</t>
  </si>
  <si>
    <t>EXCELENCIA_ACADÉMICA_PARA_LA_FORMACIÓN_INTEGRAL</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</si>
  <si>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</si>
  <si>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</si>
  <si>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</si>
  <si>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</si>
  <si>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</si>
  <si>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</si>
  <si>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</si>
  <si>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</si>
  <si>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</si>
  <si>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</si>
  <si>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</si>
  <si>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</si>
  <si>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</si>
  <si>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</si>
  <si>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</si>
  <si>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</si>
  <si>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</si>
  <si>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</si>
  <si>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</si>
  <si>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</si>
  <si>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</si>
  <si>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</si>
  <si>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</si>
  <si>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</si>
  <si>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</si>
  <si>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</si>
  <si>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</si>
  <si>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</si>
  <si>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</si>
  <si>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</si>
  <si>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</si>
  <si>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</si>
  <si>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</si>
  <si>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</si>
  <si>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</si>
  <si>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</si>
  <si>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</si>
  <si>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</si>
  <si>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</si>
  <si>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</si>
  <si>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</si>
  <si>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</si>
  <si>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</si>
  <si>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</si>
  <si>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</si>
  <si>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</si>
  <si>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</si>
  <si>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</si>
  <si>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</si>
  <si>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</si>
  <si>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</si>
  <si>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</si>
  <si>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</si>
  <si>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</si>
  <si>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</si>
  <si>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</si>
  <si>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</si>
  <si>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</si>
  <si>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</si>
  <si>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</si>
  <si>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</si>
  <si>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</si>
  <si>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</si>
  <si>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</si>
  <si>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</si>
  <si>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</si>
  <si>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</si>
  <si>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</si>
  <si>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</si>
  <si>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</si>
  <si>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</si>
  <si>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</si>
  <si>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</si>
  <si>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</si>
  <si>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</si>
  <si>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</si>
  <si>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</si>
  <si>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</si>
  <si>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</si>
  <si>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</si>
  <si>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</si>
  <si>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</si>
  <si>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</si>
  <si>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</si>
  <si>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</si>
  <si>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</si>
  <si>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</si>
  <si>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</si>
  <si>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</si>
  <si>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</si>
  <si>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</si>
  <si>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</si>
  <si>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</si>
  <si>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</si>
  <si>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</si>
  <si>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</si>
  <si>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</si>
  <si>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</si>
  <si>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</si>
  <si>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</si>
  <si>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</si>
  <si>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</si>
  <si>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</si>
  <si>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</si>
  <si>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</si>
  <si>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</si>
  <si>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</si>
  <si>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</si>
  <si>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</si>
  <si>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</si>
  <si>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</si>
  <si>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</si>
  <si>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</si>
  <si>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</si>
  <si>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LEONEAL ARIAS MONTOYA</t>
  </si>
  <si>
    <t>LEONEL ARIAS MONTOYA</t>
  </si>
  <si>
    <t>FACULTAD_MECÁNICA_APLICADA</t>
  </si>
  <si>
    <t>EDGAR ALONSON SAZALAR MARIN</t>
  </si>
  <si>
    <t>EDGAR ALONSO SALAZAR MARÍN</t>
  </si>
  <si>
    <t>JORGE AUGUSTO MONTOYA ARANGO</t>
  </si>
  <si>
    <t>JUAN MAURICIO CASTAÑO ROJAS</t>
  </si>
  <si>
    <t>DAD</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</si>
  <si>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</si>
  <si>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</si>
  <si>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</si>
  <si>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</si>
  <si>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</si>
  <si>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</si>
  <si>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</si>
  <si>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</si>
  <si>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</si>
  <si>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</si>
  <si>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</si>
  <si>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</si>
  <si>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</si>
  <si>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</si>
  <si>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</si>
  <si>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</si>
  <si>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</si>
  <si>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</si>
  <si>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</si>
  <si>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</si>
  <si>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</si>
  <si>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</si>
  <si>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</si>
  <si>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</si>
  <si>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</si>
  <si>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Los Grupos de Investigación bajan o pierden la categoría de acuerdo a la clasificación anual que hace Colciencia</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</si>
  <si>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</si>
  <si>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</si>
  <si>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</si>
  <si>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</si>
  <si>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</si>
  <si>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</si>
  <si>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</si>
  <si>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</si>
  <si>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</si>
  <si>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</si>
  <si>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</si>
  <si>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</si>
  <si>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</si>
  <si>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</si>
  <si>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</si>
  <si>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</si>
  <si>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</si>
  <si>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</si>
  <si>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</si>
  <si>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</si>
  <si>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</si>
  <si>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</si>
  <si>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Vicerrectoria academica.
Decano y directores del programa</t>
  </si>
  <si>
    <t>Funcionario delegado por la Vicerrectoría de Investigaciones</t>
  </si>
  <si>
    <t>Vicerrectoría de Investigaciones</t>
  </si>
  <si>
    <t xml:space="preserve">Oficina de Planeación </t>
  </si>
  <si>
    <t xml:space="preserve">Consejo de Facultad </t>
  </si>
  <si>
    <t>Consejo de Facultad</t>
  </si>
  <si>
    <t xml:space="preserve">Vicerrectoría Académica </t>
  </si>
  <si>
    <t>Detectivo</t>
  </si>
  <si>
    <t>Preventivo</t>
  </si>
  <si>
    <t>Número de programas que no renuevan su registro calificado</t>
  </si>
  <si>
    <t># de grupos categorizados en Colciencias que bajan de categoría</t>
  </si>
  <si>
    <t># de proyectos de extensión generados y sistematizados</t>
  </si>
  <si>
    <t>(#de proyectos con deficti/ total  proyedtos) * 100%</t>
  </si>
  <si>
    <t>(# de docentes de planta en cargos administrativos y jubilados)/ Total  de docentes  de planta</t>
  </si>
  <si>
    <t>Verificar la participación de los grupos en las convocatorias de medición.</t>
  </si>
  <si>
    <t>Consulta al sistema de información de la Vicerrectoría de Investigaciones</t>
  </si>
  <si>
    <t>Promover la publicación de resultados de las investigaciones de los grupos.</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</si>
  <si>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</si>
  <si>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</si>
  <si>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</si>
  <si>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</si>
  <si>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</si>
  <si>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</si>
  <si>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Pérdida de registro calificado (acreditación) de programa académico</t>
  </si>
  <si>
    <t>Pérdida de categoría del grupo de investigación</t>
  </si>
  <si>
    <t>El núnero de espacios físicos no son suficientes para llevar a cabo el funcionamiento de la Facultad de Bellas Artes y Humanidades</t>
  </si>
  <si>
    <t>Algunos espacios existentes son innadecuados para el uso de la comunidad de la Facultad de Bellas Artes y Humanidades</t>
  </si>
  <si>
    <t>El personal docente se encuentra altamente afectado por el ruido excesivo, el humo de cigarrillo y el consumo de drogas al interior de la Facultad</t>
  </si>
  <si>
    <t xml:space="preserve">Alto nivel de ruido </t>
  </si>
  <si>
    <t>Consumo de sustancias alucinógenas al interior de la facultad por parte de los estudiantes</t>
  </si>
  <si>
    <t>Proliferación de olores de sustancias psicoactivas en la edificación de Besllas Artes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</si>
  <si>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</si>
  <si>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</si>
  <si>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</si>
  <si>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</si>
  <si>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</si>
  <si>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</si>
  <si>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</si>
  <si>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</si>
  <si>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</si>
  <si>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Alto nivel de ruido y consumo de sustancias alucinógenas al interior de la facultad por parte de los estudiantes</t>
  </si>
  <si>
    <t>En los pasillos y principalmente en la plaza siqueiros al interior de la Facultad, se generan ruidos a un volumen no tolerable y adicionalmente se da el consumo de sustancias alucinógenas y cigarrillo</t>
  </si>
  <si>
    <t>Afectación medica para los docentes y administrativos que se eneuentran expuestos ante estos espacios.
Afectación académica porque bajo esas condiciones no es posible desarrollar actividad académica</t>
  </si>
  <si>
    <t>Publico,psicosial, y fisico</t>
  </si>
  <si>
    <t>Actividades del orden social de parte de los estudiantes de la facultad, que afectan el adecuado desempeño de las activiades de docencia, investigación, extensión y admininstrativas dentro de la facultad.</t>
  </si>
  <si>
    <t xml:space="preserve">Enfermedades de origen psicosocial
Enfermedades y posibles intoxicaciones
Desersión
Afectación laboral, por dificultad en la concentración
</t>
  </si>
  <si>
    <t>Revisión de las normativas establecidas en los Comités curriculares de los programas de Bellas Artes y Humanidades</t>
  </si>
  <si>
    <t>Reuniones periódicas con la viceacadémica para continuidad de los procesos</t>
  </si>
  <si>
    <t>Seguimiento a fechas de las convocatorias pblicadas por la Vicerrectoría de investigaciones</t>
  </si>
  <si>
    <t>Actualización del Cvlac y el GrupLac</t>
  </si>
  <si>
    <t>Reunión con la Oficina de planeación</t>
  </si>
  <si>
    <t>Comité curricular</t>
  </si>
  <si>
    <t>Director grupo de investigación</t>
  </si>
  <si>
    <t>Oficina de planeación</t>
  </si>
  <si>
    <t>Número de programas priorizados/Número de programas reacreditados</t>
  </si>
  <si>
    <t># de grupos de investigación categorizados y registrados en MinCiencias</t>
  </si>
  <si>
    <t>#adecuaciones físicas solicitadas</t>
  </si>
  <si>
    <t>Un grupo de investigación por programa académico de la Facultad categorizado en Colciencias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</si>
  <si>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</si>
  <si>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</si>
  <si>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</si>
  <si>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</si>
  <si>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Facultad de Bellas Artes y Humanidades - Oficina de planeación</t>
  </si>
  <si>
    <t>Proyectar acciones de intervención edificio</t>
  </si>
  <si>
    <t>Evaluar la periodicidad y establecer acciones reales, tipo seguimiento</t>
  </si>
  <si>
    <t>Falta de control y seguimiento a las fechas de vencimiento a los registros calificados</t>
  </si>
  <si>
    <t>Dificultades socioeconómicas del estudiante para continuar en el programa académico</t>
  </si>
  <si>
    <t>Los currículos de las asignaturas no permiten el buen desempeño del estudiante</t>
  </si>
  <si>
    <t>Normatividad flexible que impide un correcto control y seguimiento en la revisión del plan de trabajo de forma que se pueda evidenciar su desarrollo y pertinencia acorde con la misión institucional.</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</si>
  <si>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</si>
  <si>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</si>
  <si>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</si>
  <si>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t>
  </si>
  <si>
    <t>Manejo inadecuado de los equipos o falta de uso</t>
  </si>
  <si>
    <t>Falta de insumos o complementos necesarios para los equipos</t>
  </si>
  <si>
    <t>Recursos limitados de la Institución</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</si>
  <si>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</si>
  <si>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</si>
  <si>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</si>
  <si>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</si>
  <si>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</si>
  <si>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</si>
  <si>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Normatividad vigente asociada al diligenciamiento, control y  seguimiento al plan de trabajo docente.</t>
  </si>
  <si>
    <t>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t>
  </si>
  <si>
    <t>Procesos disciplinarios y penales
Demandas a la Universidad
Aumento de peticiones, quejas y reclamos
Resultados de las asignaturas no acorde con la programación establecida</t>
  </si>
  <si>
    <t>Descenso en la categoria asignada por Colciencias de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</si>
  <si>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</si>
  <si>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</si>
  <si>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</si>
  <si>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</si>
  <si>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Baja de indicadores de los Grupos de Investigación.
Se pierde trazabilidad con relación a los resultados de los procesos que se deriven de dichos equipos</t>
  </si>
  <si>
    <t>Infraestructura física dispersa para los diferentes departamentos y programas de la Facultad</t>
  </si>
  <si>
    <t>No se cuenta con una infraestructura física unificada que integre al personal perteneciente a la Facultad</t>
  </si>
  <si>
    <t>Pérdida de la noción de integrabilidad en lo académico y las relaciones interpersonales de la comunidad académica. 
No se da una adecuada prestación de asesoría académica y de formación integral a los estudiantes</t>
  </si>
  <si>
    <t>Revisión periódica de vencimiento de registros calificados</t>
  </si>
  <si>
    <t>Seguimiento en la reglamentación</t>
  </si>
  <si>
    <t>Seguimiento a los datos del Sistema de información para la toma de decisiones</t>
  </si>
  <si>
    <t>Seguimiento al  Plan de trabajo docente</t>
  </si>
  <si>
    <t>Revisión y aprobación del plan de trabajo docente, teniendo como insumo Heteroevaluación, Autoevaluación e Informe del docente</t>
  </si>
  <si>
    <t>Presentación del informe de la coevaluación</t>
  </si>
  <si>
    <t>Seguimiento  Sistema de información para la toma de decisiones</t>
  </si>
  <si>
    <t>Fichas de control técnico de equipos para Mantenimiento preventivo</t>
  </si>
  <si>
    <t>Reuniones y gestión con la alta dirección  y oficina planeación</t>
  </si>
  <si>
    <t>Sistema de Información para toma de decisiones</t>
  </si>
  <si>
    <t>aplicativo / docente</t>
  </si>
  <si>
    <t>Directores de Programa</t>
  </si>
  <si>
    <t>Coordinadores - Directores de departamento</t>
  </si>
  <si>
    <t>Directores de Departamento</t>
  </si>
  <si>
    <t>Decanos</t>
  </si>
  <si>
    <t>Labotatorista</t>
  </si>
  <si>
    <t>No. De programas que han perdido el registro calificado</t>
  </si>
  <si>
    <t>Porcentaje de estudiantes que se retiran por semestre</t>
  </si>
  <si>
    <t>Maximo  4%  de deserción en la facultad (decreciente)</t>
  </si>
  <si>
    <t>Porcentaje de directores que no cumplen con el seguimientos al plan de trabajo docente</t>
  </si>
  <si>
    <t>Porcentaje de grupos reconocidos y  categorizados de Colciencias</t>
  </si>
  <si>
    <t>Mínimo 80% (creciente)</t>
  </si>
  <si>
    <t>Porcentaje de equipos de Laboratorios de la facultad con daños parciales o total en la vigencia</t>
  </si>
  <si>
    <t>Hasta 5% equipos (decreciente)</t>
  </si>
  <si>
    <t>Edicio ó planta física propia para la Facultad de Ciencias Básicas</t>
  </si>
  <si>
    <t>1 edificio para la Facultad</t>
  </si>
  <si>
    <t>Implementar un cronograma de seguimiento a nivel de facultad y de programas con la vigencia de los registros</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</si>
  <si>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</si>
  <si>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</si>
  <si>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Realizar reuniones con las instancias pertinentes para diseñar un edificio que reuna a toda la Facultad y tenga en cuenta las necesidades de infraestructura de los programas y grupos de investigación</t>
  </si>
  <si>
    <t>Oficina de Planeación</t>
  </si>
  <si>
    <t>Problemas en centros de costos que hacen que las contrataciones de docentes no queden en el centro de costos adecuado</t>
  </si>
  <si>
    <t>Afiliación ARL de docentes con riesgo mayor a 1</t>
  </si>
  <si>
    <t>Reporte inadecuado de la carga académica de los docentes catedráticos y transitórios
Demora en el proceso de contratación del personal administrativo al inicio de año 
Tipo de vinculación de personal administrativo cómo contratistas</t>
  </si>
  <si>
    <t>Incremento en el ingreso de alumnos a nuevos programas de la facultad</t>
  </si>
  <si>
    <t xml:space="preserve"> No se ha alcanzado el punto de equilibrio en la población estudiantil para la financiación de la prestación de servicios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</si>
  <si>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</si>
  <si>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</si>
  <si>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</si>
  <si>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</si>
  <si>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</si>
  <si>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</si>
  <si>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COMPRAS</t>
  </si>
  <si>
    <t xml:space="preserve">CONTRATACIÓN </t>
  </si>
  <si>
    <t>Daños en equipos de cómputo de la UTP</t>
  </si>
  <si>
    <t>Falta de acceso a la información por el no funcionamiento de los aplicativos de la UTP</t>
  </si>
  <si>
    <t>Falta de divulgación del nuevo personal que ingresa a cada dependencia</t>
  </si>
  <si>
    <t>No hay un procedimiento definido para inducción del personal administrativo y docente</t>
  </si>
  <si>
    <t xml:space="preserve">En los espacios de la Universidad que la Facultad usa para realizar sus operaciones administrativas y acádemicas no hay conexión de red estable </t>
  </si>
  <si>
    <t>EJECUCIÓN INADECUADA DE LA CONTRATACIÓN</t>
  </si>
  <si>
    <t>No se cumple con los requisitos contractuales, generando reprocesos en la actividad de contratación docente cada semestre</t>
  </si>
  <si>
    <t xml:space="preserve">Hallazgos de los entes de control
Demora en el proceso de la contratación 
Mala imagen
Sanciones para la institución
Accidentes laborales que no cubre el ARL
Falta de personal para realizar las actividades
Retraso en el inicio de las actividades  académicas
</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</si>
  <si>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</si>
  <si>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</si>
  <si>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</si>
  <si>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</si>
  <si>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</si>
  <si>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</si>
  <si>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</si>
  <si>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</si>
  <si>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</si>
  <si>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</si>
  <si>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</si>
  <si>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</si>
  <si>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PÉRDIDA DE LOS ACTIVOS DE INFORMACIÓN</t>
  </si>
  <si>
    <t>Pérdida de la información que reposa en los equipos de cómputo o daños y perdida de los equipos por que los lugares donde se encuentran ubicados no son los adecuados</t>
  </si>
  <si>
    <t>Reprocesos
Pérdida de registros y seguimientos realizados
Incumplimientos por falta de información
Falta de información para la toma de desiciones</t>
  </si>
  <si>
    <t>FALTA DE CAPACITACIÓN A NUEVOS FUNCIONAROS</t>
  </si>
  <si>
    <t>Los funcionarios que se vinculan a la UTP, no reciben una capacitación basada en el manual de funciones</t>
  </si>
  <si>
    <t>Reprocesos
Demoras en la realización de las funciones por desconocimiento</t>
  </si>
  <si>
    <t>FALTA DE RED PARA EL FUNCIONAMIENTO ADECUADO DE LOS PROCESOS ADMINISTRATIVOS Y EDUCATIVOS DE LA FCAA</t>
  </si>
  <si>
    <t>No se pueden realizar actividades que requieran una conexión estable de internet</t>
  </si>
  <si>
    <t>Reprocesos , desplazamientos a lugares que si cuenten con Red</t>
  </si>
  <si>
    <t>Revisión y seguimiento a la contratación docente por semestre y reporte de datos inconsistentes</t>
  </si>
  <si>
    <t>Terminar la evaluación de los docentes por parte de sst sobre el riesgo laboral</t>
  </si>
  <si>
    <t>Veificación de la carga docentes
Priorizar las contrataciones en la Universidad del personal administrativo 
Agilizar los estudios de modernización para el cambio de tipo de vinculación del personal</t>
  </si>
  <si>
    <t>Verificar y encontrar alquiler de espacios para lograr los objetivos de aprendizaje y practicas, especialmente de las tecnologías</t>
  </si>
  <si>
    <t>Seguimiento a las entregas de los equipos aprobados</t>
  </si>
  <si>
    <t xml:space="preserve">Seguimiento a el mantenimiento de los equipos antiguos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</si>
  <si>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</si>
  <si>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</si>
  <si>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</si>
  <si>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</si>
  <si>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</si>
  <si>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</si>
  <si>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</si>
  <si>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Grabación de información de la FCAA en Disco Duro Externo y en drive. Tambien se guardan las copias fisicas de algunos archivos</t>
  </si>
  <si>
    <t>Actualización de hardware, software y mantenimientos-Realizar reposición de equipos cada dos años</t>
  </si>
  <si>
    <t>Reportar oportunamente la caida de los aplicativos</t>
  </si>
  <si>
    <t>Presentación de parte del jefe inmediato ante los miembros del equipo de trabajo y las dependencias asociadas a su actividad laboral</t>
  </si>
  <si>
    <t>Se solicita capacitación para el cargo</t>
  </si>
  <si>
    <t>Entrega oficial del manual de funciones y firma de recibido</t>
  </si>
  <si>
    <t>Realizar solicitud para incrementar los puntos de Red de la Universidad, dado que cada día hay mas estudiantes accediendo a la red</t>
  </si>
  <si>
    <t>Decano / 
Directores / Auxiliares</t>
  </si>
  <si>
    <t>SST</t>
  </si>
  <si>
    <t>Directores de programa y Auxiliares</t>
  </si>
  <si>
    <t>Decano y Directores de Programa</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</si>
  <si>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</si>
  <si>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</si>
  <si>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</si>
  <si>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</si>
  <si>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</si>
  <si>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</si>
  <si>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Cargo planta / Docentes transitorios/
Contratista</t>
  </si>
  <si>
    <t>Decano / Directores de Programa/auxiliares/profesional de apoyo</t>
  </si>
  <si>
    <t>Cargo planta / Docentes transitorios</t>
  </si>
  <si>
    <t xml:space="preserve">(# de docentes en centro de costos diferentes / # total de docentes legalizados) * 100
(# de contratos realizados oportunamente / # total de personal administrativo contratado) * 100
</t>
  </si>
  <si>
    <t>Que el número de docentes en centro de costos diferentes de la FCAA estén por debajo del 0% anual
Los docentes en riesgo mayor a 1 sean afiliados a la ARL correspondiente
Que todo el personal administrativo sea contratado oportunamente</t>
  </si>
  <si>
    <t xml:space="preserve">(# de espacios y equipos entregados / # de espacios y equipos proyectados para la vigencia) * 100 </t>
  </si>
  <si>
    <t>Se proyecta satisfacer en un 30% las necesidades de espacios y equipos para 2023</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</si>
  <si>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</si>
  <si>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</si>
  <si>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</si>
  <si>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</si>
  <si>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</si>
  <si>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</si>
  <si>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xml:space="preserve"># de veces en que se presentaron problemas por pérdida de información en equipo de cómputo </t>
  </si>
  <si>
    <t xml:space="preserve">Se proyecta que NO se presenten problemas por pérdida o falta de información  en equipo de cómputo y aplicativos </t>
  </si>
  <si>
    <t>Personal nuevo sin capacitación</t>
  </si>
  <si>
    <t>Se proyecta NO contar al 2022 con personal nuevo no capacitado</t>
  </si>
  <si>
    <t># de veces en que se presentaron problemas caida o mal recepción de la red de la Universidad</t>
  </si>
  <si>
    <t>Se proyecta que todos los espacios que utilice la facultad para realizar las actividades dentro de la Universidad cuenten con una buena conexión de Red</t>
  </si>
  <si>
    <t>Continuar reportando la situación a los involucrados en caso de que el problema persista.</t>
  </si>
  <si>
    <t>División de sistemas UTP - Vicerrectoria Administrativa y Financiera - Gestión del talento huano</t>
  </si>
  <si>
    <t>Terminar la evaluación docentes de riesgo laboral</t>
  </si>
  <si>
    <t xml:space="preserve">Reportar las irregularidades presentadas </t>
  </si>
  <si>
    <t>Sistemas
Gestión de la contratación - Financiera</t>
  </si>
  <si>
    <t>Informar a VAF cuando se presenten difucultades con respecto a disponibilidad de espacios</t>
  </si>
  <si>
    <t>Apoyar a las diferentes dependencias de la UTP en la consecución de recursos para dotación de equipos</t>
  </si>
  <si>
    <t>Planeación - Rectoria - VAF</t>
  </si>
  <si>
    <t>Hacer seguimiento al mantenimiento y la compra de los equipos solicitados por el aplicativo</t>
  </si>
  <si>
    <t>CRIE</t>
  </si>
  <si>
    <t>Estar en contacto permanente con la VIIE para que nos puedan apoyar con la difusión de actividades de extensión de la FCAA</t>
  </si>
  <si>
    <t>Vicerrectoria de investigaciones, innovación y extensión</t>
  </si>
  <si>
    <t>Estar en contacto permanente con la  Oficina de Internacionalización para que nos puedan apoyar con la difusión de la trayectoria de la facultad, para hacer convenios con otras entidades</t>
  </si>
  <si>
    <t xml:space="preserve"> Oficina de Internacionalización</t>
  </si>
  <si>
    <t>Seguimiento a la ejecución del presupuesto de los proyectos de extensión</t>
  </si>
  <si>
    <t xml:space="preserve">Financiera / Planeación /VIIE /VAF </t>
  </si>
  <si>
    <t>Informar a los asesores juridicos para una solución viable</t>
  </si>
  <si>
    <t>secretaria general o juridica</t>
  </si>
  <si>
    <t>Hacer oportunamente copias de seguridad</t>
  </si>
  <si>
    <t>Solicitar a sistemas actualización y revisión de los equipos de computo a nivel de sistema</t>
  </si>
  <si>
    <t>Sistemas</t>
  </si>
  <si>
    <t>Reportar la caída de los aplicativos</t>
  </si>
  <si>
    <t>Informar a Gestión del Talento Humano cuando ingrese un nuevo funcionario, para que nos puedan apoyar con la presentación de la persona en otras dependencias</t>
  </si>
  <si>
    <t>Gestión del Talento Humano</t>
  </si>
  <si>
    <t>Informar a Gestión del Talento Humano cuando ingrese un nuevo funcionario, para que nos puedan recomendar personas para capacitarlo</t>
  </si>
  <si>
    <t>Informar a Gestión del Talento Humano cuando ingrese un nuevo funcionario, para que nos puedan compartir el manual de funciones</t>
  </si>
  <si>
    <t xml:space="preserve">Informar en que puntos no hay buen acceso a la Red de la Universidad </t>
  </si>
  <si>
    <t>División de sistemas UTP - Vicerrectoria Administrativa y Financiera - Mnatenimiento</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</si>
  <si>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</si>
  <si>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</si>
  <si>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</si>
  <si>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</si>
  <si>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</si>
  <si>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</si>
  <si>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</si>
  <si>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</si>
  <si>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</si>
  <si>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</si>
  <si>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</si>
  <si>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</si>
  <si>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</si>
  <si>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</si>
  <si>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</si>
  <si>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</si>
  <si>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</si>
  <si>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</si>
  <si>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</si>
  <si>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</si>
  <si>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t>
  </si>
  <si>
    <t xml:space="preserve">Contratista: Profesional de la Gestión Curricular FCE </t>
  </si>
  <si>
    <t>Contratista: Profesional de la Creación, Gestión y Transferencia del Conocimiento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</si>
  <si>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</si>
  <si>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</si>
  <si>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</si>
  <si>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</si>
  <si>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</si>
  <si>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</si>
  <si>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</si>
  <si>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</si>
  <si>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</si>
  <si>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</si>
  <si>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</si>
  <si>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</si>
  <si>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</si>
  <si>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</si>
  <si>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</si>
  <si>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</si>
  <si>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</si>
  <si>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</si>
  <si>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</si>
  <si>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</si>
  <si>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Negación de la resolución del ministerio de educación del registro calificado de un programa académico</t>
  </si>
  <si>
    <t>Pérdida o no asignación del registro calificado de prorama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</si>
  <si>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</si>
  <si>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</si>
  <si>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</si>
  <si>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</si>
  <si>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</si>
  <si>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nacional</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</si>
  <si>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</si>
  <si>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</si>
  <si>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</si>
  <si>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</si>
  <si>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</si>
  <si>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</si>
  <si>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</si>
  <si>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 xml:space="preserve">Vicerrectoría Académica y la facultad realizan control y seguimiento a las fechas de vencimiento de los registros calificados.
</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</si>
  <si>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</si>
  <si>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</si>
  <si>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</si>
  <si>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</si>
  <si>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Capacitación de docentes en formulación de preguntas de acuerdo a las pruebas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</si>
  <si>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</si>
  <si>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</si>
  <si>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</si>
  <si>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</si>
  <si>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</si>
  <si>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</si>
  <si>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Profesional Vicerrectoria Academica
Director de programa académico
Profesional de decanatura</t>
  </si>
  <si>
    <t>Decano
Profesional decanatura
Asesores curriculares</t>
  </si>
  <si>
    <t>Profesional PAI
Decanatura</t>
  </si>
  <si>
    <t>Miembros comité curricular
Decano
Profesional decanatura</t>
  </si>
  <si>
    <t xml:space="preserve">Director de programa
Docentes miembros del comité
Estudiantes y Egresados </t>
  </si>
  <si>
    <t>Director de programa
Docentes miembros del comité
Estudiantes y Egresados miembros del comité</t>
  </si>
  <si>
    <t>Profesional Vicerrectoria Academica</t>
  </si>
  <si>
    <t>Profesional de la Vicerrectoria de Investigación y Extensión 
Lider del grupo de investigación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</si>
  <si>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</si>
  <si>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</si>
  <si>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</si>
  <si>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</si>
  <si>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</si>
  <si>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</si>
  <si>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 xml:space="preserve">Realizar  2  autoevaluaciones en la vigencia del registro. </t>
  </si>
  <si>
    <t>Capacitar grupos de base dentro de la facultad que conozcan los cambios normativos a tiempo.</t>
  </si>
  <si>
    <t>Evaluar resultados de las actividades realizadas para evitar la deserción</t>
  </si>
  <si>
    <t>Planes de acción para evitar el aumento de la deserción</t>
  </si>
  <si>
    <t>Actividades con egresados y empleadores para retroalimentación de expectativas del medio</t>
  </si>
  <si>
    <t>Asisitir a capacitaciones programadas de renovación curricular</t>
  </si>
  <si>
    <t>Acompañamiento del equipo asesor curricular de la Facultad en la estructuración del curriculo</t>
  </si>
  <si>
    <t>Verificar en la pagina del ministerio las actualizaciones de los terminos de las convocatorias</t>
  </si>
  <si>
    <t xml:space="preserve">Revisar la información cargada en la plataforma por el Director del grupo de investigaciones. </t>
  </si>
  <si>
    <t>Realizar reuniones con los directores de los grupos para hacer seguimiento a los productos de investigación y actualizaciones en educación</t>
  </si>
  <si>
    <t>Vicerrectoria Academica</t>
  </si>
  <si>
    <t>Vicerrectoria Academica
Directores de Programa</t>
  </si>
  <si>
    <t>Vicerrectoria de Investigaciones, Innovación y Extensión
Comité de Investigación y extensión de la Facultad</t>
  </si>
  <si>
    <t>Vicerrectoría de Investigaciones, Innovación y Extensión</t>
  </si>
  <si>
    <t>Cambios en las normas o estándares de calidad</t>
  </si>
  <si>
    <t>El estudiante presenta dificultades socioeconómicas para continuar en el programa académico</t>
  </si>
  <si>
    <t>Bajo conocimiento del docente en pedagogía y didáctica</t>
  </si>
  <si>
    <t xml:space="preserve">Incumplimiento del plan de trabajo docente en términos de investigación </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</si>
  <si>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</si>
  <si>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</si>
  <si>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</si>
  <si>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</si>
  <si>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</si>
  <si>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</si>
  <si>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</si>
  <si>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</si>
  <si>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</si>
  <si>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</si>
  <si>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</si>
  <si>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</si>
  <si>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</si>
  <si>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</si>
  <si>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</si>
  <si>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
Pérdida de imagen institucional</t>
  </si>
  <si>
    <t xml:space="preserve">Control permanente por parte de la Vicerrectoría Académica de las fechas de vencimiento de los registro calificados y las acreditaciones de alta calidad, publicados en la pagina web y Eevio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</si>
  <si>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</si>
  <si>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</si>
  <si>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</si>
  <si>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</si>
  <si>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Convocatorias internas y externas de la Vicerrectoría de Investigaciones, Innovación y Extensión</t>
  </si>
  <si>
    <t>Estatuto docente</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</si>
  <si>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</si>
  <si>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</si>
  <si>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</si>
  <si>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</si>
  <si>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informaicón </t>
  </si>
  <si>
    <t xml:space="preserve">sisema de información </t>
  </si>
  <si>
    <t xml:space="preserve">Sistema de Información </t>
  </si>
  <si>
    <t>Director del programa</t>
  </si>
  <si>
    <t>Coordinador proyecto</t>
  </si>
  <si>
    <t>profesional apyo FACIEM</t>
  </si>
  <si>
    <t>Profeisonal apoyo FACIEM</t>
  </si>
  <si>
    <t>No. de veces que no se ha renovado el registro calificado o la acreditación de alta calidad de alguno de los programas de la Facultad</t>
  </si>
  <si>
    <t>Índice de Deserción estudiantes de la Facultad</t>
  </si>
  <si>
    <t>Número de Grupos de investigación vinculados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</si>
  <si>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</si>
  <si>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</si>
  <si>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</si>
  <si>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</si>
  <si>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</si>
  <si>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</si>
  <si>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</si>
  <si>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</si>
  <si>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</si>
  <si>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</si>
  <si>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</si>
  <si>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</si>
  <si>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</si>
  <si>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</si>
  <si>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</si>
  <si>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</si>
  <si>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</si>
  <si>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</si>
  <si>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</si>
  <si>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</si>
  <si>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</si>
  <si>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</si>
  <si>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 xml:space="preserve">
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</si>
  <si>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</si>
  <si>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</si>
  <si>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</si>
  <si>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</si>
  <si>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</si>
  <si>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</si>
  <si>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</si>
  <si>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</si>
  <si>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</si>
  <si>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</si>
  <si>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</si>
  <si>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</si>
  <si>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</si>
  <si>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</si>
  <si>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</si>
  <si>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</si>
  <si>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</si>
  <si>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Repositorio con información de referencia de los procesos de registro calificado de los diferentes programas y documentos de procedimientos para el trámite de registros calificados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</si>
  <si>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</si>
  <si>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</si>
  <si>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</si>
  <si>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</si>
  <si>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</si>
  <si>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</si>
  <si>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</si>
  <si>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</si>
  <si>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</si>
  <si>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Google Calendar</t>
  </si>
  <si>
    <t>Google Drive</t>
  </si>
  <si>
    <t>Aplicativo en Línea</t>
  </si>
  <si>
    <t>Aplicatívo en Linea</t>
  </si>
  <si>
    <t>Profesional de Apoyo</t>
  </si>
  <si>
    <t>Decano</t>
  </si>
  <si>
    <t>Vicerrector Académico</t>
  </si>
  <si>
    <t>Director del Programa / Decano</t>
  </si>
  <si>
    <t xml:space="preserve">Vicerrectoría </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</si>
  <si>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</si>
  <si>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</si>
  <si>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</si>
  <si>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</si>
  <si>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</si>
  <si>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</si>
  <si>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</si>
  <si>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</si>
  <si>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</si>
  <si>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</si>
  <si>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</si>
  <si>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</si>
  <si>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</si>
  <si>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</si>
  <si>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</si>
  <si>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</si>
  <si>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</si>
  <si>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</si>
  <si>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</si>
  <si>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</si>
  <si>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Demanda limitada de estudiantes para los programas académicos de posgrado</t>
  </si>
  <si>
    <t>No inscripción de estudiantes Externos</t>
  </si>
  <si>
    <t>No inscripción de estudiantes internos (pregrados)</t>
  </si>
  <si>
    <t>Errores de programación, conexión o usuarios no asignados, en los Sistemas de Información para labores académicas y administrativas</t>
  </si>
  <si>
    <t xml:space="preserve">Fallas en  los sistemas de información </t>
  </si>
  <si>
    <t>Demora en la asignación de usuarios</t>
  </si>
  <si>
    <t>Deficit de salas de cómputo y salones para la alta demanda de clases</t>
  </si>
  <si>
    <t>Asignación de salas de cómputo demorado</t>
  </si>
  <si>
    <t>Falta de parametrización de las necesides de salones de computo</t>
  </si>
  <si>
    <t>Programas académicos de Posgrados que no pueden aperturar nuevas cohortes por la baja demanda de los programas académicos de posgrado de acuerdo a las condiciones de educación superior del sector.</t>
  </si>
  <si>
    <t>Desfinanciación de los recursos financieros de la Facultad 
Posibilidad de cierre del programa de posgrado</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</si>
  <si>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</si>
  <si>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</si>
  <si>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</si>
  <si>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</si>
  <si>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</si>
  <si>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Aplicación de encuestas de necesidades de los profesionales que requieren formacion posgraduada (Proceso de autoevaluación)</t>
  </si>
  <si>
    <t>Implementación y seguimiento de estrategias de difusión de los programas de posgrados</t>
  </si>
  <si>
    <t>Invitación a los estudiantes por parte de los docentes del programa, a participar en los proyectos de los grupos de investigación.</t>
  </si>
  <si>
    <t>Reporte inmediato de las fallas a los entes encargados</t>
  </si>
  <si>
    <t>Seguimiento y reuniones con los entes encargados</t>
  </si>
  <si>
    <t>Reunión para asignación de usuarios</t>
  </si>
  <si>
    <t>Envío de solicitudes a las áreas encargadas</t>
  </si>
  <si>
    <t>Reunión preventiva finalizando el semestre, con CRIE, para definir las necesidades de la facultad en  cuento a la asignación de salones</t>
  </si>
  <si>
    <t>Reunión preventiva finalizando el semestre, con CRIE, para definir los parametros para la reserva de salones de computo y así asegurar la disponibilidad Vs. Cobertura de acuerdo a la necesidad de la facultad</t>
  </si>
  <si>
    <t>Director del Programa Académico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</si>
  <si>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</si>
  <si>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</si>
  <si>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</si>
  <si>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</si>
  <si>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</si>
  <si>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</si>
  <si>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</si>
  <si>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</si>
  <si>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Realizar campañas a través de medios externos a la UTP</t>
  </si>
  <si>
    <t xml:space="preserve">Busqueda de financiación de proyectos en Minciencias, icetex y otras entidades </t>
  </si>
  <si>
    <t>Solicitar a GTISI la asignación de una persona para soporte permenente (primer mes de cada semestre)</t>
  </si>
  <si>
    <t>Solicitud de parametrización de asignación de salas de computo y conformación de grupos con esta necesidad (para la ViceAcadémica)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</si>
  <si>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</si>
  <si>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</si>
  <si>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</si>
  <si>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</si>
  <si>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</si>
  <si>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</si>
  <si>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</si>
  <si>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</si>
  <si>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</si>
  <si>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</si>
  <si>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</si>
  <si>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</si>
  <si>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</si>
  <si>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</si>
  <si>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</si>
  <si>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</si>
  <si>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</si>
  <si>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</si>
  <si>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</si>
  <si>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</si>
  <si>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</si>
  <si>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 xml:space="preserve">Contratista </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</si>
  <si>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</si>
  <si>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</si>
  <si>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</si>
  <si>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</si>
  <si>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</si>
  <si>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</si>
  <si>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Orden de un superior sobre el resultado del ensayo / calibración</t>
  </si>
  <si>
    <t>Condiciones ambientales e instalaciones inadecuadas para los ensayos</t>
  </si>
  <si>
    <t>Incumplimiento en el plan de calibración, verificación y mantenimiento de equipos</t>
  </si>
  <si>
    <t>Toma de datos con un equipo defectuoso</t>
  </si>
  <si>
    <t>En la verificacion/validación del método no se tienen en cuenta todos los factores</t>
  </si>
  <si>
    <t>Falta de un análisis detallado de cada uno de los factores que afectan la incertidumbre en el  laboratorio.</t>
  </si>
  <si>
    <t>Utilización de una norma inadecuada para los ensayos</t>
  </si>
  <si>
    <t xml:space="preserve">Conflicto de intereses de los funcionarios del laboratorio al realizar actividades relacionadas con el servicio al cliente y actividades de ensayo y calibración </t>
  </si>
  <si>
    <t>Pérdida de la imparcialidad
(4.1.3)</t>
  </si>
  <si>
    <t>Los funcionarios relacionados con los ensayos/calibraciones pierden  objetividad y los reultados arrojados en las actividades del laboratorio difieren con el  certificado entregado.</t>
  </si>
  <si>
    <t>Pérdida de  credibilidad en el laboratorio, pérdida de la confianza en el funcionario y Iniciación de un proceso disciplinario</t>
  </si>
  <si>
    <t>Pérdida de la validez de los resultados del laboratorio
(6,3)</t>
  </si>
  <si>
    <t>Tener instalaciones inadecuadas que pueden ver afectada la validez de los resultados</t>
  </si>
  <si>
    <t>Pérdida de  credibilidad en el laboratorio
Pérdida de la confianza en el laboratorio</t>
  </si>
  <si>
    <t>Pérdida de la validez de los resultados del laboratorio
(6,4.6)</t>
  </si>
  <si>
    <t>Utlizar  equipos de medición sin calibración y que estos afecten la validez de los resultados  por su  exactitud o la incertidumbre</t>
  </si>
  <si>
    <t>Pérdida de la validez de los resultados del laboratorio
(6,4.9)</t>
  </si>
  <si>
    <t xml:space="preserve">Utlizar  equipos de medición que este defectuoso que  afecte la validez de los resultados  por su  exactitud o la incertidumbre </t>
  </si>
  <si>
    <t>Utilización de un método de ensayo inadecuado
(7.2)</t>
  </si>
  <si>
    <t>Verificación / validación del método no es adecuado para el laboratorio</t>
  </si>
  <si>
    <t>Pérdida de la validez de los resultados
(7.6)</t>
  </si>
  <si>
    <t>En el cálculo de incertidumbre en el laboratorio no se tiene en cuenta todos los componentes para realizar el cálculo de incertidumbre.</t>
  </si>
  <si>
    <t>Pérdida de  credibilidad en el laboratorio
Pérdida de la confianza en el laboratorio
No conformidades en audiorías internas y externas</t>
  </si>
  <si>
    <t>Pérdida de la  acreditación
(7.7)</t>
  </si>
  <si>
    <t>Los resultados de los ensayos de aptitud en los que participa el laboratorio sea insatisfactorio</t>
  </si>
  <si>
    <t>Pérdida de  credibilidad en el laboratorio
Cierre del laboratorio</t>
  </si>
  <si>
    <t>Pérdida de la imparcialidad (4.1.3)</t>
  </si>
  <si>
    <t>Los funcionarios podrían perder objetividad en los resultados al tener comunicación con el cliente y participar en la ejecución del ensayo/ calibración solicitado por este.</t>
  </si>
  <si>
    <t>Pérdida de  credibilidad en el laboratorio
Pérdida de la confianza en el funcionario.
Iniciación de un proceso disciplinario</t>
  </si>
  <si>
    <t>Firma de cada funcionario del:
- Reporte de Conflicto de interés
- Acta de compromiso ético
- Declaración de impedimento</t>
  </si>
  <si>
    <t xml:space="preserve">Aplicar lo indicado en el instructivo de condiciones ambientales </t>
  </si>
  <si>
    <t>Cumplir con el plan de calibración, verificación y mantenimiento anual con fechas de cumplimiento.     Realizar la Revisión de los certificados de calibración, y realizar el 
Cálculo del intervalo de calibración</t>
  </si>
  <si>
    <t xml:space="preserve">Se realiza revisión de los equipos al ingresar y salir del laboratorio </t>
  </si>
  <si>
    <t>Se cuenta con Tabla cruzada requisitos de norma de ensayo con cumplimiento en el laboratorio
 Se realiza el Informe de verificación/validación del método</t>
  </si>
  <si>
    <t>Se hace la verificación del calculo de incertidumbre</t>
  </si>
  <si>
    <t>Participación en ensayos de aptitud
Cimplir con el plan de aseguramiento de la validez de los resultados</t>
  </si>
  <si>
    <t>El informe de ensayo/certificado de calibración es aprobado por el Director del laboratorio.</t>
  </si>
  <si>
    <t>Firma de cada funcionario del:
- Conflicto de interés
- Acta de compromiso ético
-Autorizaciones</t>
  </si>
  <si>
    <t>Director</t>
  </si>
  <si>
    <t>No informes con pérdida de la imparcialidad/ No informes expedidos por el laboratorio</t>
  </si>
  <si>
    <t xml:space="preserve">No veces en que las instalaciones fueron inadecuadas para la realización del ensayo </t>
  </si>
  <si>
    <t>% de cumplimiento del plan de calibración, verificación y mantenimiento</t>
  </si>
  <si>
    <t>No  de equipos defectuoss detectados en el laboratorio / Total de equipos</t>
  </si>
  <si>
    <t>No de variables definidas por el laboratorio en la verificación/validación / No de variables establecidas en el método definido</t>
  </si>
  <si>
    <t>No de no conformidades por verificación/validación de métodos / Total de no conformidades</t>
  </si>
  <si>
    <t>No ensayos de aptitud con resultados insatisfactorios/ Total de ensayos de aptitud</t>
  </si>
  <si>
    <t>No informes con pérdida de la imparcialidad / No informes expedidos por el laboratorio</t>
  </si>
  <si>
    <t>Enviar el equipo a calibración de manera inmediata</t>
  </si>
  <si>
    <t>Conflicto de intereses, al prestar servicios de caracterización entre los que hacen parte  del  centro de laboratorios.</t>
  </si>
  <si>
    <t>Usar una regla de decisión del laboratorio inadecuada</t>
  </si>
  <si>
    <t>En la verificacion del método no se tienen en cuenta todos los factores</t>
  </si>
  <si>
    <t>No se han tenido en cuenta procedimientos para hacer seguimiento a la validez de los resultados</t>
  </si>
  <si>
    <t>Conflicto de intereses entre las relaciones del organigrama del GIAS</t>
  </si>
  <si>
    <t>Certificado de calibración de equipos o instrumentos, con resultados no conformes con respecto a las especificaciones del GIAS (especificaciones del equipo, método, etc).</t>
  </si>
  <si>
    <t>Los funcionarios relacionados con los ensayos pierden objetividad y los resultados arrojados en las actividades del laboratorio difieren con el  informe entregado.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</si>
  <si>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</si>
  <si>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</si>
  <si>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</si>
  <si>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</si>
  <si>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</si>
  <si>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</si>
  <si>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</si>
  <si>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</si>
  <si>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</si>
  <si>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</si>
  <si>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</si>
  <si>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</si>
  <si>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</si>
  <si>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</si>
  <si>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</si>
  <si>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</si>
  <si>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</si>
  <si>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</si>
  <si>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</si>
  <si>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</si>
  <si>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</si>
  <si>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</si>
  <si>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</si>
  <si>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</si>
  <si>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</si>
  <si>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</si>
  <si>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</si>
  <si>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</si>
  <si>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</si>
  <si>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</si>
  <si>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</si>
  <si>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</si>
  <si>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</si>
  <si>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</si>
  <si>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</si>
  <si>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</si>
  <si>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</si>
  <si>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</si>
  <si>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</si>
  <si>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</si>
  <si>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</si>
  <si>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</si>
  <si>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</si>
  <si>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</si>
  <si>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</si>
  <si>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</si>
  <si>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</si>
  <si>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</si>
  <si>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</si>
  <si>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</si>
  <si>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</si>
  <si>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</si>
  <si>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</si>
  <si>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</si>
  <si>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</si>
  <si>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</si>
  <si>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</si>
  <si>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</si>
  <si>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</si>
  <si>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</si>
  <si>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acorde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</si>
  <si>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</si>
  <si>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</si>
  <si>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</si>
  <si>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</si>
  <si>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No cumplir con los requisitos de la organización que otorga reconocimiento al Laboratorio.</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</si>
  <si>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</si>
  <si>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</si>
  <si>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</si>
  <si>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</si>
  <si>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</si>
  <si>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</si>
  <si>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</si>
  <si>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</si>
  <si>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</si>
  <si>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</si>
  <si>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</si>
  <si>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</si>
  <si>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</si>
  <si>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</si>
  <si>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</si>
  <si>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</si>
  <si>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</si>
  <si>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</si>
  <si>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</si>
  <si>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</si>
  <si>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</si>
  <si>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Incumplimiento en la identificación de la condición de acreditación para los ensayos realizados por el Laboratorio.</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</si>
  <si>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</si>
  <si>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</si>
  <si>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en fisico y en medio magnético,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</si>
  <si>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</si>
  <si>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</si>
  <si>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</si>
  <si>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 xml:space="preserve">Registrar las condiciones ambientales del área de almacenamiento de los materiales de referencia. </t>
  </si>
  <si>
    <t>Utlización de la regla de decisión basada en la aceptación simple JCGM-106-2012</t>
  </si>
  <si>
    <t>- Instructivo de evaluación de la incertidumbre
- Hoja de cálculo de incertidumbre</t>
  </si>
  <si>
    <t>Generación del plan de verificación de los métodos de ensayo con base en el documento normativo</t>
  </si>
  <si>
    <t>Ejecución del plan de verificación de los métodos de ensayo con base en el documento normativo</t>
  </si>
  <si>
    <t>Generación y aprobación del informe de verificación evidenciando el cumplimietno de las características de desempeño establecidas en el documento normativo</t>
  </si>
  <si>
    <t>- Partipación en ensayos de aptitud
- Uso de material de referencia certificado
- Comprobaciones funcionales del equipamiento
- Implementación de gráficos de control</t>
  </si>
  <si>
    <t>-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t>
  </si>
  <si>
    <t>- Uso de formatos diferentes para la emisión de resultados para distinguir la condición de acreditación de los parametros de ensayo realizados por el Laboratorio</t>
  </si>
  <si>
    <t>- Uso de indicador (*), para la distinción de los parametros de ensayo que no estan cubiertos por el esquema de acreditación del Laboratorio</t>
  </si>
  <si>
    <t>Director (Transitorio)</t>
  </si>
  <si>
    <t>Profesional I (Transitorio Ocasional de Proyecto</t>
  </si>
  <si>
    <t>Técnico I - Auxiliar Laboratorio (Transitorio Ocasional de Proyecto)</t>
  </si>
  <si>
    <t xml:space="preserve">Técnico I - Profesional I Laboratorio  (Transitorio Ocasional de Proyecto) </t>
  </si>
  <si>
    <t xml:space="preserve">Director - Profesional I Laboratorio  (Transitorio Ocasional de Proyecto) </t>
  </si>
  <si>
    <t xml:space="preserve">Auxiliar - Profesional I Laboratorio  (Transitorio Ocasional de Proyecto) </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</si>
  <si>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</si>
  <si>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</si>
  <si>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</si>
  <si>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</si>
  <si>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</si>
  <si>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caracteristicas de desempeño insatisfactorias / No. de carácterísticas de desempeño evaluadas</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</si>
  <si>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</si>
  <si>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</si>
  <si>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</si>
  <si>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</si>
  <si>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</si>
  <si>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</si>
  <si>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</si>
  <si>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</si>
  <si>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</si>
  <si>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</si>
  <si>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</si>
  <si>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</si>
  <si>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</si>
  <si>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</si>
  <si>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</si>
  <si>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</si>
  <si>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</si>
  <si>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</si>
  <si>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</si>
  <si>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</si>
  <si>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</si>
  <si>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</si>
  <si>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</si>
  <si>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</si>
  <si>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</si>
  <si>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 xml:space="preserve">Proceso legal y disciplinario
Pérdida de  credibilidad en el laboratorio
Pérdida de la confianza en el laboratorio
</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</si>
  <si>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</si>
  <si>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</si>
  <si>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</si>
  <si>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</si>
  <si>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</si>
  <si>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Reducción del alcance de la acreditación, por ensayos de aptitud insatisfactorios (7.7)</t>
  </si>
  <si>
    <t xml:space="preserve">Los resultados de los ensayos de aptitud en los que participa el laboratorio sea insatisfactorio </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</si>
  <si>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</si>
  <si>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</si>
  <si>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</si>
  <si>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</si>
  <si>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</si>
  <si>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</si>
  <si>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</si>
  <si>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</si>
  <si>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</si>
  <si>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123-LGM-INT-02 ASEGURAMIENTO DE LA VALIDEZ DE LOS RESULTADOS, 123-LGM-INT-08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</si>
  <si>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</si>
  <si>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</si>
  <si>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</si>
  <si>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</si>
  <si>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</si>
  <si>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</si>
  <si>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123-LGM-INT-02 ASEGURAMIENTO DE LA VALIDEZ DE LOS RESULTADOS</t>
  </si>
  <si>
    <t xml:space="preserve">Validación del grupo mediante registro fotográfico en formato 123-LGM-F43 Consentimiento informado - Toma de muestra fuera del laboratorio, 123-LGM-F18  Consentimiento para estudio de paternidad - maternidad ADN. 
 (esto es opcional)
                 </t>
  </si>
  <si>
    <t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</si>
  <si>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NTC-ISO IEC 17025-2017 y los RACs del ONAC
Socialización con el equipo de la publicación del alcance</t>
  </si>
  <si>
    <t xml:space="preserve">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</si>
  <si>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</si>
  <si>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</si>
  <si>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</si>
  <si>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</si>
  <si>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</si>
  <si>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</si>
  <si>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</si>
  <si>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</si>
  <si>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</si>
  <si>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</si>
  <si>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</si>
  <si>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</si>
  <si>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</si>
  <si>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</si>
  <si>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</si>
  <si>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</si>
  <si>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</si>
  <si>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</si>
  <si>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</si>
  <si>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</si>
  <si>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</si>
  <si>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</si>
  <si>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</si>
  <si>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 xml:space="preserve">Análisis insuficiente sobre cada una de las componentes que insiden sobre la incertidumbre de medición </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</si>
  <si>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</si>
  <si>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</si>
  <si>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</si>
  <si>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</si>
  <si>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</si>
  <si>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</si>
  <si>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</si>
  <si>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</si>
  <si>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 xml:space="preserve">Pérdida de credibilidad en el laboratorio
Pérdida de la confianza en el laboratorio
              </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</si>
  <si>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</si>
  <si>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</si>
  <si>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</si>
  <si>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se afecte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</si>
  <si>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</si>
  <si>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</si>
  <si>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</si>
  <si>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</si>
  <si>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</si>
  <si>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</si>
  <si>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de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</si>
  <si>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</si>
  <si>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</si>
  <si>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</si>
  <si>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</si>
  <si>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</si>
  <si>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</si>
  <si>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</si>
  <si>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</si>
  <si>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</si>
  <si>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</si>
  <si>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</si>
  <si>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</si>
  <si>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</si>
  <si>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</si>
  <si>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</si>
  <si>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</si>
  <si>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</si>
  <si>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</si>
  <si>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</si>
  <si>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</si>
  <si>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</si>
  <si>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</si>
  <si>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</si>
  <si>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</si>
  <si>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</si>
  <si>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</si>
  <si>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Contratista</t>
  </si>
  <si>
    <t>Transitorio</t>
  </si>
  <si>
    <t>Orden de Servicio</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</si>
  <si>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</si>
  <si>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</si>
  <si>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</si>
  <si>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</si>
  <si>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</si>
  <si>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</si>
  <si>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</si>
  <si>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</si>
  <si>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</si>
  <si>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</si>
  <si>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</si>
  <si>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</si>
  <si>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Hacer las gráficas de los resultados de calibración con la Regla de Decisión aplicada para revisar la declaración de conformidad emitida en los certificados de calibración</t>
  </si>
  <si>
    <t>Realizar el seguimiento de las normas técnicas utilizadas por el laboratorio para los métodos de calibración</t>
  </si>
  <si>
    <t>Solicitar al área de Servicios Institucionales el mantenimiento de los equipos: aire acondicionado y deshumidificador cada 6 meses</t>
  </si>
  <si>
    <t xml:space="preserve">Cumplir con las calibraciones y comprobaciones intermedias programadas por el laboratorio </t>
  </si>
  <si>
    <t>Entrenar y Capacitar estudiantes de diferentes programas de la universidad en todo lo referente a las calibraciones</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</si>
  <si>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</si>
  <si>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</si>
  <si>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</si>
  <si>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</si>
  <si>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</si>
  <si>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</si>
  <si>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</si>
  <si>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</si>
  <si>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</si>
  <si>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</si>
  <si>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</si>
  <si>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 xml:space="preserve">Utlizar  equipos de medición sin calibración y que estos afecten la validez de los resultados  por su  exactitud o la incertidumbre </t>
  </si>
  <si>
    <t xml:space="preserve">Pérdida de  credibilidad en el laboratorio
Pérdida de la confianza en el laboratorio
</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</si>
  <si>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</si>
  <si>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</si>
  <si>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</si>
  <si>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</si>
  <si>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</si>
  <si>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</si>
  <si>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</si>
  <si>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</si>
  <si>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hacer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</si>
  <si>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</si>
  <si>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</si>
  <si>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</si>
  <si>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</si>
  <si>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</si>
  <si>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</si>
  <si>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</si>
  <si>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</si>
  <si>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</si>
  <si>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</si>
  <si>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 xml:space="preserve">Profesional de laboratorio </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</si>
  <si>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</si>
  <si>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</si>
  <si>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</si>
  <si>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</si>
  <si>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</si>
  <si>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Desconocimiento por parte de la institución, en relación a las necesidades de la comunidad Univesitaria respecto  a su  bienestar y calidad de vida en el contexto universitario</t>
  </si>
  <si>
    <t>Normatividad y reglamentación interna  que no permitan el desarrollo de los elementos orientados a lo establecido en el pilar del PDI</t>
  </si>
  <si>
    <t>Falta de interes de los usuarios en los programas y estrategias orientadas al Bienestar Institucional, la calidad de vida e inclusión en contextos universitarios.</t>
  </si>
  <si>
    <t>Programas de bienestar institucional que no dan respuesta a las necesidades de la comunidad universitaria</t>
  </si>
  <si>
    <t>Oferta de programas que no dan respuesta a las necesidades de la comunidad Universitaria  
y no generen un impacto positivo en su bienestar y calidad de vida</t>
  </si>
  <si>
    <t xml:space="preserve">Deserción estudiantil.
Falta de credibilidad en los procesos  de bienestar para la comunidad universitaria.
Disminución en el cumplimiento de los indicadores del PDI </t>
  </si>
  <si>
    <t xml:space="preserve">Medición de calidad de vida de la comunidad universitaria
Nivel de severidad  de las problemáticas sociales  </t>
  </si>
  <si>
    <t>Normatividad ajustada a los procesos, procedimientos y condiciones del entorno</t>
  </si>
  <si>
    <t xml:space="preserve">Dilvulgación y comunicación  de la politica de bienestar Institucional y los  servicios ofertados por las diferentes instancias en el marco de la misma </t>
  </si>
  <si>
    <t>Transitorios y contratistas</t>
  </si>
  <si>
    <t>Planta/ transitorio/contratista</t>
  </si>
  <si>
    <t>Calidad de vida en contextos universitarios:  p-z*(sqrt(p*(1-p)/n))*(sqrt((N-n)/(N-1)).
p:proporción de personas que superan el nivel mínimo de calidad de vida para la muestra calculada.
N:Tamaño de la población.
n:Tamaño de la muestra n.
z: nivel de confianza del 95%.</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</si>
  <si>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</si>
  <si>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</si>
  <si>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</si>
  <si>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</si>
  <si>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</si>
  <si>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</si>
  <si>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Monitoreo al recaudo de ingresos que soporte el presupuesto aprobado por el Consejo Superior</t>
  </si>
  <si>
    <t>Monitoreo a la ejecución presupuestal de gastos aprobado por el Consejo Superior</t>
  </si>
  <si>
    <t>Líder de Gestión Contable</t>
  </si>
  <si>
    <t>Líder de Gestión de Presupuesto</t>
  </si>
  <si>
    <t xml:space="preserve">Equilibrio Financiero = Ingresos totales / Gastos Totales </t>
  </si>
  <si>
    <t>&gt;=1</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</si>
  <si>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</si>
  <si>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</si>
  <si>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</si>
  <si>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</si>
  <si>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</si>
  <si>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</si>
  <si>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</si>
  <si>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</si>
  <si>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</si>
  <si>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 xml:space="preserve">Profesional Especializado II - Investigaciones </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</si>
  <si>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</si>
  <si>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</si>
  <si>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</si>
  <si>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</si>
  <si>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</si>
  <si>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 xml:space="preserve">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</si>
  <si>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</si>
  <si>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</si>
  <si>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Seguimiento a los Planes operativos de los proyectos de gestión del contexto y visibilidad nacional e internacional</t>
  </si>
  <si>
    <t>Funcionaria enlace del Pilar de Gestión</t>
  </si>
  <si>
    <t>Cumplimiento de los proyectos de "Gestión de contexto y visibilidad nacional e internacional"</t>
  </si>
  <si>
    <t>Estudios de contexto que permitan que aporten a la toma de decisiones</t>
  </si>
  <si>
    <t>Cancelaciones de semestre; estudiantes que no regresan; demoras en las devoluciones</t>
  </si>
  <si>
    <t>Pérdida de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</si>
  <si>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</si>
  <si>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Menor número de volúmenes
Duplicidad en las compras</t>
  </si>
  <si>
    <t xml:space="preserve">Envío de notificacione automática
Envío de correos electrónicos de reclamo
</t>
  </si>
  <si>
    <t>OLIB</t>
  </si>
  <si>
    <t>DIRECTORA DE BIBLIOTECA</t>
  </si>
  <si>
    <t>Número de libros retornados/Número de libros prestados</t>
  </si>
  <si>
    <t>Recuperar el 90% de los libros prestados durante el año 2024</t>
  </si>
  <si>
    <t xml:space="preserve">Didlatación de las actuaciones por Apoderados en el proceso. </t>
  </si>
  <si>
    <t>Se presenten dificultades en el recaudo de  las pruebas.</t>
  </si>
  <si>
    <t>Falta crear un regimen disciplinario para los profesores que no estan en carrera docente</t>
  </si>
  <si>
    <t xml:space="preserve">Otorgar competencia a  dependencia de la UTP para que conosca y tramite estos asuntos </t>
  </si>
  <si>
    <t>Expedir los acuerdos necesario que regulen las competencias requeridas</t>
  </si>
  <si>
    <t>Ausencia de notificación personal y oportuna de los autos de apertura de notificación disciplinaria</t>
  </si>
  <si>
    <t>Que por problemas por parte de la empres de correos o Gestion de Documentos, no  se notifique personalmente los autos de apertura de investigacion disciplinaria, de vinculación, pliego de cargos y su variación.</t>
  </si>
  <si>
    <t>Que se genere una nulidad total o parcial del proceso</t>
  </si>
  <si>
    <t xml:space="preserve">Incumplimiento con el procedimiento establecido en la legislación disciplinaria </t>
  </si>
  <si>
    <t xml:space="preserve">Que por falta de conocimiento y descuido, no se cumpla con el procedimiento establecido en la legislación disciplinaria </t>
  </si>
  <si>
    <t xml:space="preserve">Que se genere una situación adversa a la Universidad  . Sanción disciplinaria. Que se genere una acción de repetición. 
</t>
  </si>
  <si>
    <t>Falta de adopción de régimen disciplinario que regule las conductas de los docentes transitorios medio tiempo, tiempo completo y catedráticos. De igul manera establer en la UTP la funcion de juzgamiento en los proceso disciplinario establcidos en Codigo General Disciplinario</t>
  </si>
  <si>
    <t xml:space="preserve">Por falta de regulación se queden quejas sin tramitar </t>
  </si>
  <si>
    <t xml:space="preserve">Que se genere una situación adversa a la Universidad  . Sanción disciplinaria. Que se genere una acción de repetición. Que se vulneren derechos fundamentales de la comunidad universitaria
</t>
  </si>
  <si>
    <t>Registro de Despachos de de correspondencia Externa</t>
  </si>
  <si>
    <t>Reuniones mensuales del equipo de trabajo (actas de reuniones)</t>
  </si>
  <si>
    <t>Cuadro de seguimiento de procesos</t>
  </si>
  <si>
    <t>Libro radicador de procesos.
actas de reparto.</t>
  </si>
  <si>
    <t>No depende de esta dependencia</t>
  </si>
  <si>
    <t>Profesional de apoyo administrativo</t>
  </si>
  <si>
    <t>Profesional de apoyo administrativo
Directivo grado 17</t>
  </si>
  <si>
    <t>(# notificación personal y oportuna gestionadas/# notificación personal y oportuna requeridas en el expediente procesal)*100</t>
  </si>
  <si>
    <t>(# procesos gestionados/# procesos allegados)*100</t>
  </si>
  <si>
    <t xml:space="preserve">(#Procesos en contra de transitorios /# falta de competencia)*0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</si>
  <si>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</si>
  <si>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</si>
  <si>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</si>
  <si>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</si>
  <si>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</si>
  <si>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</si>
  <si>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 xml:space="preserve">Este riesgo se refiere a la posibilidad de que la dependencia  falle en el cumplimiento de la implementación la normatividad, lineamientos, procesos y procedimientos vigentes  tanto de carácter interno como externo </t>
  </si>
  <si>
    <t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</si>
  <si>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</si>
  <si>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</si>
  <si>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</si>
  <si>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</si>
  <si>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</si>
  <si>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</si>
  <si>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Procedimientos documentados en el sistema de gestión de calidad </t>
  </si>
  <si>
    <t>Profesionales Lideres de cada proceso interno</t>
  </si>
  <si>
    <t xml:space="preserve">Profesionales DH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</si>
  <si>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</si>
  <si>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</si>
  <si>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</si>
  <si>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</si>
  <si>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</si>
  <si>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</si>
  <si>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</si>
  <si>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</si>
  <si>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</si>
  <si>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</si>
  <si>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</si>
  <si>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</si>
  <si>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</si>
  <si>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</si>
  <si>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</si>
  <si>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</si>
  <si>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</si>
  <si>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</si>
  <si>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</si>
  <si>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</si>
  <si>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</si>
  <si>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</si>
  <si>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</si>
  <si>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</si>
  <si>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</si>
  <si>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</si>
  <si>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</si>
  <si>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</si>
  <si>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</si>
  <si>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</si>
  <si>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</si>
  <si>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</si>
  <si>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</si>
  <si>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</si>
  <si>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</si>
  <si>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</si>
  <si>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</si>
  <si>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</si>
  <si>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</si>
  <si>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</si>
  <si>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</si>
  <si>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</si>
  <si>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</si>
  <si>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</si>
  <si>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</si>
  <si>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</si>
  <si>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</si>
  <si>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</si>
  <si>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</si>
  <si>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Falta de cuidado en el manejo de la información</t>
  </si>
  <si>
    <t>Falta de verificación de la información física y digitaliada</t>
  </si>
  <si>
    <t>Fallas en el sistema de informaciónn</t>
  </si>
  <si>
    <t>Decisiones del Consejo Académico</t>
  </si>
  <si>
    <t>Solicitudes de entidades gubernamentales</t>
  </si>
  <si>
    <t>1. Fallas en el sistema de información</t>
  </si>
  <si>
    <t>2. Generación de certificados manuales</t>
  </si>
  <si>
    <t>Historias Académicas físicas y digitalizadas perdidas o incompletas</t>
  </si>
  <si>
    <t xml:space="preserve">Pérdida o documentos incompletos de estudiantes en la información del archivo histórico de las historias académicas físicas y digitalizadas </t>
  </si>
  <si>
    <t>Insatisfacción del estudiante y padres de familia, reflejado en el aumento de PQRS
Pérdida de la memoria histórica de los estudiantes
Implicaciones de carácter legal</t>
  </si>
  <si>
    <t>Alteración del Calendario Académico</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</si>
  <si>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</si>
  <si>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</si>
  <si>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Error en la expedición de certificados de estudios que solicitan los estudiantes con información especial</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</si>
  <si>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</si>
  <si>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</si>
  <si>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</si>
  <si>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</si>
  <si>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</si>
  <si>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</si>
  <si>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matricula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</si>
  <si>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</si>
  <si>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</si>
  <si>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</si>
  <si>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</si>
  <si>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 xml:space="preserve">
Director Administrativo grado 17                              Asistencial II</t>
  </si>
  <si>
    <t xml:space="preserve">Director Administrativo grado 17
Asistencial II </t>
  </si>
  <si>
    <t xml:space="preserve">Director Administrativo grado 17                                                                                                             Asistencial II 
</t>
  </si>
  <si>
    <t>Director Administrativo grado 17
Técnico 18</t>
  </si>
  <si>
    <t>Director Administrativo grado 17
Técnico 18, Comision de decanos del consejo academico , sistemas y vicerrectoria administrativa</t>
  </si>
  <si>
    <t xml:space="preserve">
Asistencial III - Certificados</t>
  </si>
  <si>
    <t>Director Administrativo grado 17
Asistencial III - Pregrado y Posgrado
Técnico 18
Asistencial III - Certificados</t>
  </si>
  <si>
    <t>Director Administrativo grado 17
Asistencial III - Certificados</t>
  </si>
  <si>
    <t>No. De Historias académicas microfilmadas anualmente</t>
  </si>
  <si>
    <t>No. De historias académicas revisadas semestralmente</t>
  </si>
  <si>
    <t>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</si>
  <si>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</si>
  <si>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</si>
  <si>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Falta de criterio o aspecto en los pliegos de condiciones de las invitaciones públicas o convocatorias públicas</t>
  </si>
  <si>
    <t>Desconocimiento de la comunidad universitaria sobre la importancia de una adecuada afectación presupuestal</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</si>
  <si>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</si>
  <si>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</si>
  <si>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</si>
  <si>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</si>
  <si>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</si>
  <si>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</si>
  <si>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</si>
  <si>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</si>
  <si>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</si>
  <si>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Registros presupuestales generados después de que se inicie la ejecución de los compromisos u obligaciones</t>
  </si>
  <si>
    <t xml:space="preserve">Registros presupuestales generados por gestión de presupuesto después de haber iniciado el compromiso u obligación por falta de claridad en los actos administrativos y contratos sobre la fecha de inicio de ejecución. </t>
  </si>
  <si>
    <t>1. No contar con el Registro Presupuestal que ampara el compromiso antes de ejecución.
2. Investigaciones disciplinarias
3. Demandas</t>
  </si>
  <si>
    <t xml:space="preserve">Fraude Eléctronico </t>
  </si>
  <si>
    <t xml:space="preserve">   Acceso no autorizado a la banca virtual</t>
  </si>
  <si>
    <t xml:space="preserve">1. Detrimento Patrimonial.            2. Exposición   de la            información financiera de la Universidad.                      </t>
  </si>
  <si>
    <t>Hechos económicos no incluidos en el proceso contable.</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</si>
  <si>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</si>
  <si>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</si>
  <si>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</si>
  <si>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</si>
  <si>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</si>
  <si>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Retrasos en la prestación del servicio, pérdida económica, conflictos comerciales entre las partes, incumplimientos, falta de eficacia y eficiencia en los procesos de compra </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</si>
  <si>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</si>
  <si>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134-PRS-04 - Expedición y modificación de registros presupuestales</t>
  </si>
  <si>
    <t xml:space="preserve">Jornadas de sensibilización </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</si>
  <si>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</si>
  <si>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</si>
  <si>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</si>
  <si>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</si>
  <si>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</si>
  <si>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</si>
  <si>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</si>
  <si>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</si>
  <si>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</si>
  <si>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Jefe Sección de Bienes y suminiostros</t>
  </si>
  <si>
    <t>Tecnico 18
Tecnico I</t>
  </si>
  <si>
    <t>Jefe Sección de Presupuesto 
Profesional I</t>
  </si>
  <si>
    <t>Profesional XIII
Jefe Sección Tesorería</t>
  </si>
  <si>
    <t>Profesional XIII
Jefe Sección Tesorería
Directivo grado 17</t>
  </si>
  <si>
    <t>Jefe Sección Contabilidad</t>
  </si>
  <si>
    <t xml:space="preserve">Jefe de seccion </t>
  </si>
  <si>
    <t>Jefe de Sección</t>
  </si>
  <si>
    <t xml:space="preserve">Valor girado / Valor total aprobado en Decreto de Liquidación </t>
  </si>
  <si>
    <t>Implementación de estrategia de sensibilización o capacitación a la comunidad universitaria sobre los procesos presupuestales</t>
  </si>
  <si>
    <t xml:space="preserve">         N° de accesos no autorizados</t>
  </si>
  <si>
    <t>Número de hechos económicos no reportados en el período</t>
  </si>
  <si>
    <t>&lt;2,5% sobre el valor de los activos</t>
  </si>
  <si>
    <t xml:space="preserve">Nro. de Estados Financiros no  fenecidos en la vigencia auditada </t>
  </si>
  <si>
    <t>No. de contratos no suscritos sobre el total de Invitaciones Públicas y Convocatorias Públicas</t>
  </si>
  <si>
    <t>Verificar la póliza de seriedad de la oferta</t>
  </si>
  <si>
    <t xml:space="preserve">´-Entrega de informacion incompleta en el levantamiento de requerimientos
- Cambios en la normatividad interna y/o externa
</t>
  </si>
  <si>
    <t>Daños en dispositivos físicos o virtuales que alojan las aplicaciones institucionales</t>
  </si>
  <si>
    <t xml:space="preserve">-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</si>
  <si>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</si>
  <si>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</si>
  <si>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</si>
  <si>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</si>
  <si>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</si>
  <si>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</si>
  <si>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</si>
  <si>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en el ServiceDesk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</si>
  <si>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</si>
  <si>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</si>
  <si>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</si>
  <si>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</si>
  <si>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Profesional 1</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</si>
  <si>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</si>
  <si>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</si>
  <si>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</si>
  <si>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</si>
  <si>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</si>
  <si>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</si>
  <si>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Monitoreo constante y contratos de soporte</t>
  </si>
  <si>
    <t>Realizar la socializacion, sensibilizacion de las normas y realizar las asesorias.</t>
  </si>
  <si>
    <t>Falta de seguimiento a las actuaciones procesales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</si>
  <si>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</si>
  <si>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</si>
  <si>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</si>
  <si>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</si>
  <si>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</si>
  <si>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Vencimiento de los términos establecidos por la ley</t>
  </si>
  <si>
    <t>No dar respuesta oportuna a los requerimientos judiciales  y/o administrativos, de los cuales tiene conocimiento la Oficina Jurídica.</t>
  </si>
  <si>
    <t>Apertura de procesos disciplinarios.
Investigaciones administrativa.
Investigaciones Fiscales.
Investigaciones Penales</t>
  </si>
  <si>
    <t>INCUMPLIMIENTO A LA PROMESA DE SERVICIOS DE 8 DIAS HABILES, PARA GESTIONAR LAS NECESIDADES DE TIPO CONTRACTUAL DE LAS DEPENDENCIAS</t>
  </si>
  <si>
    <t>DEMORA EN LA ATENCION DE LOS REQUERIMEINTOS DE TIPO CONTRACTUAL (PERFECCIONAMIENTO Y LEGALIZACION DE LOS CONTRATOS) DE LA DEPENDENCIAS ACADEMICAS Y ADMINISTRATIVAS</t>
  </si>
  <si>
    <t>RETRASO EN LA EJECUCION CONTRACTUAL DE LAS NECESIDADES DE LAS DEPENDENCIAS UNIVERSITARIAS</t>
  </si>
  <si>
    <t>INCUMPLIMIENTO DE LOS PLAZOS DISPUESTOS POR COLOMBIA COMPRA EFICIENTE PARA PUBLICRA LA ACTIVIDAD CONTRACTUAL EN EL MODULO PUBLICITARIO EN LA PALTAFORMA SECOP II</t>
  </si>
  <si>
    <t>DEMORA DE MAS DE TRES DIAS HABILES PARA PUBLICAR LA DOCUMENTACION CONTRACTUAL EN LA PLATAFORMA SECOP II</t>
  </si>
  <si>
    <t>PROCESOS DICIPLINARIOS POR LA NO PUBLICACION EN LA PLATAFORMA SECOP II EN LOS TERMINOS LEGALES ESTABLECIDOS DESDE COLOMBIA COMPRA EFICIENTE</t>
  </si>
  <si>
    <t>Incremento en el pago de condenas en litigios que pueden ser solucionados antes de que se dé trámite a la acción judicial.</t>
  </si>
  <si>
    <t>Pagos judiciales que realiza la entidad, por no aplicar los metodos alternativos de solución de conflictos.</t>
  </si>
  <si>
    <t>Aumento en el volumen de demandas y condenas a la entidad
Carga laboral adicional. 
Afectaciones financieras adicionales.</t>
  </si>
  <si>
    <t>Aumento del número de demandas de la causa con politica de prevención del daño antijuridico (PPDA) con respecto a la vigencia anterior.</t>
  </si>
  <si>
    <t>Medir el cambio en la litigiosidad, medido como el aumento o disminución porcentual de demandas entre dos años, para una causa atacada en el plan de acción de la política de prevención del daño antijurídico.</t>
  </si>
  <si>
    <t>1.Otorgamiento de poder para representación Judicial y/o Administrativa.</t>
  </si>
  <si>
    <t>2. Registro de actuaciones procesales en el aplicativo e-KOGUI y seguimiento a las mismas</t>
  </si>
  <si>
    <t>3.Solicitud de informes trimestrales respecto de avances y estados de los procesos, en donde la Universidad actúa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</si>
  <si>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</si>
  <si>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</si>
  <si>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</si>
  <si>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</si>
  <si>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E-KOGUI</t>
  </si>
  <si>
    <t>TRANSITORIO ADMINISTRATIVO PROFESIONAL III</t>
  </si>
  <si>
    <t>DPENDENCIAS
COLABORADORES DE APOYO
ASESORES LEGALES</t>
  </si>
  <si>
    <t>ASESORES LEGALES
COLABORADORES DE APOYO</t>
  </si>
  <si>
    <t>comité de concimiacion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</si>
  <si>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</si>
  <si>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</si>
  <si>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</si>
  <si>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</si>
  <si>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</si>
  <si>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</si>
  <si>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</si>
  <si>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</si>
  <si>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</si>
  <si>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</si>
  <si>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</si>
  <si>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</si>
  <si>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</si>
  <si>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Diferentes fuentes primarias de información sin responsables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</si>
  <si>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</si>
  <si>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</si>
  <si>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</si>
  <si>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</si>
  <si>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</si>
  <si>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</si>
  <si>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</si>
  <si>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</si>
  <si>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</si>
  <si>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</si>
  <si>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</si>
  <si>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</si>
  <si>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</si>
  <si>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Detrimiento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</si>
  <si>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</si>
  <si>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</si>
  <si>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o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</si>
  <si>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</si>
  <si>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</si>
  <si>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</si>
  <si>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</si>
  <si>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</si>
  <si>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</si>
  <si>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</si>
  <si>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</si>
  <si>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</si>
  <si>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</si>
  <si>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</si>
  <si>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</si>
  <si>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</si>
  <si>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</si>
  <si>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</si>
  <si>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</si>
  <si>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</si>
  <si>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</si>
  <si>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</si>
  <si>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</si>
  <si>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</si>
  <si>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</si>
  <si>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</si>
  <si>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</si>
  <si>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</si>
  <si>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</si>
  <si>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</si>
  <si>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</si>
  <si>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SIGER</t>
  </si>
  <si>
    <t xml:space="preserve">Profesional PDI
Profesional Proyectos </t>
  </si>
  <si>
    <t>Profesional PDI
Profesional Proyectos 
Profesional AIE</t>
  </si>
  <si>
    <t>Prestación de servicios No. 5320 -24</t>
  </si>
  <si>
    <t>Interventores y supervisores</t>
  </si>
  <si>
    <t>Profesional AIE
Técnico AIE</t>
  </si>
  <si>
    <t>Técnico AIE</t>
  </si>
  <si>
    <t>Profesional AIE</t>
  </si>
  <si>
    <t>Prestación de Servicios No. 5350</t>
  </si>
  <si>
    <t>Profesional PAC</t>
  </si>
  <si>
    <t>Liderl del proceso GEC
Profesional de Apoyo GEC</t>
  </si>
  <si>
    <t xml:space="preserve">Profesional de apoyo GEC y supervisor del proyecto </t>
  </si>
  <si>
    <t>Nivel cumplimiento del PDI en sus tres niveles de gestión</t>
  </si>
  <si>
    <t>Contratos y/o proyectos ejecutados inadecuadamente /Total proyectos y/o contratos ejecutados</t>
  </si>
  <si>
    <t>Tiempos de respuesta a los requerimientos de información estratégica
Nivel de actualización de la información a nivel estratégico y táctico</t>
  </si>
  <si>
    <t>98%
95%</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</si>
  <si>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</si>
  <si>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</si>
  <si>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</si>
  <si>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</si>
  <si>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Definir tips informativos contractuales y de interventoría y supervisión con el fin de generar conocimiento sobre estos temas</t>
  </si>
  <si>
    <t xml:space="preserve">Designación de un profesional de seguimiento y control como apoyo a la interventoría y supervisión de proyectos /contratos (verificación de productos)
Verificación de documentación de contratos de la oficina de Planeación </t>
  </si>
  <si>
    <t xml:space="preserve">Definición de alcances de respuestas de planeación de las diferentes solicitudes, para evitar reprocesos y distintas cifras o valores para una misma solicitud. 
</t>
  </si>
  <si>
    <t>Admisiones, Registro y Control Académico
Gestión de Tecnologías Informáticas y Sistemas de Información
Gestión del Talento Humano</t>
  </si>
  <si>
    <t xml:space="preserve"> Generar una mesa de responsabilidad en cuanto a la información suministrada. El instrumento para este fin debe acordarse con las áreas involucradas.</t>
  </si>
  <si>
    <t>Definición de protocolos o manuales para la generación de la información definiendo roles y responsabilidades.</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</si>
  <si>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</si>
  <si>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</si>
  <si>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</si>
  <si>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 xml:space="preserve">Definir el protocolo para la inclusión de intervenciones  a la planta  física que no estén contemplada de manera específica en el plan maestro del campus y PDI </t>
  </si>
  <si>
    <t xml:space="preserve">Desconocimiento de las implicaciones de no verificar el estatus migratorio de los invitados internacionales y realizar su reporte. </t>
  </si>
  <si>
    <t>Migración Colombia otorga un permiso de ingreso y permanencia  erroneo a los invitados internacionales aún habiendo  presentados los soportes respectivos</t>
  </si>
  <si>
    <t>Visitantes internacionales en la UTP sin el debido estatus migratorio</t>
  </si>
  <si>
    <t>Presencia de visitantes internacionales en la UTP sin el debido estatus migratorio porque al ingresar a Colombia, la Unidad Administrativa Migración Colombia  les otorga un estatuso migratorio que no les permite realizar actividades académicas en la universidad.</t>
  </si>
  <si>
    <t>Multas y/o sanciones para la Universidad</t>
  </si>
  <si>
    <t>Capacitación por parte de  Migración Colombia</t>
  </si>
  <si>
    <t>Correos y comunicaciones  informando el proceso para el reporte de invitados internacionales</t>
  </si>
  <si>
    <t>Implementar el proceso de unificacion de informacion entre facultades y dependencias de la UTP para la movilidad entrante de invitados internacionales.</t>
  </si>
  <si>
    <t>Profesional II ND</t>
  </si>
  <si>
    <t>Número de sanciones generadas por Migración Colombia a la UTP</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</si>
  <si>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</si>
  <si>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</si>
  <si>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</si>
  <si>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</si>
  <si>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</si>
  <si>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</si>
  <si>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</si>
  <si>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</si>
  <si>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</si>
  <si>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</si>
  <si>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</si>
  <si>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</si>
  <si>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</si>
  <si>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</si>
  <si>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</si>
  <si>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</si>
  <si>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</si>
  <si>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</si>
  <si>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</si>
  <si>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</si>
  <si>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</si>
  <si>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</si>
  <si>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</si>
  <si>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</si>
  <si>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</si>
  <si>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</si>
  <si>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</si>
  <si>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</si>
  <si>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</si>
  <si>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</si>
  <si>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</si>
  <si>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</si>
  <si>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</si>
  <si>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</si>
  <si>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</si>
  <si>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</si>
  <si>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</si>
  <si>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</si>
  <si>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</si>
  <si>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</si>
  <si>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Aplicativo Gestión de Documentos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</si>
  <si>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</si>
  <si>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</si>
  <si>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</si>
  <si>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</si>
  <si>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</si>
  <si>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</si>
  <si>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</si>
  <si>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</si>
  <si>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</si>
  <si>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</si>
  <si>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</si>
  <si>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</si>
  <si>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</si>
  <si>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</si>
  <si>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</si>
  <si>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</si>
  <si>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</si>
  <si>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670 Creciente</t>
  </si>
  <si>
    <t xml:space="preserve">Instrumentos Archivisticos actualizados  (PGD y FUID)  y Convalidados (TRD Y CCD) </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</si>
  <si>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</si>
  <si>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</si>
  <si>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</si>
  <si>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</si>
  <si>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Difilcultad en la empleabilidad del egresado</t>
  </si>
  <si>
    <t>Falta de claridad en las Normas Nacionales</t>
  </si>
  <si>
    <t>Interpretación de la norma (ambigüedad).</t>
  </si>
  <si>
    <t>Fallas del sistema de información desde la solicitud hasta el pago y falta de integralidad entre los sistemas.</t>
  </si>
  <si>
    <t>Disminución del recurso entregado por la vicerrectoría administrativa para el programa del PDI desarrollo docente.</t>
  </si>
  <si>
    <t>Uso del recurso en actividades que no aportan al bienestar docente.</t>
  </si>
  <si>
    <t>Incumplimiento de las normas que reglamentan el PEI como carta de navegación académica y, las orientaciones institucionales para el diseño y renovación curricular de los programas académicos en la Universidad.</t>
  </si>
  <si>
    <t>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</si>
  <si>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</si>
  <si>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</si>
  <si>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</si>
  <si>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</si>
  <si>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Falta de cultura en el uso del correo institucional.</t>
  </si>
  <si>
    <t xml:space="preserve"> Desintéres de egresados y empleadores</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</si>
  <si>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</si>
  <si>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</si>
  <si>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e impacto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</si>
  <si>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</si>
  <si>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</si>
  <si>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</si>
  <si>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</si>
  <si>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</si>
  <si>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Desfinanciación para la ejecución de propuestas de formación enfocadas al bienestar docente</t>
  </si>
  <si>
    <t>Desmotivación del personal docente de la institución
Bajo rendimiento de los  docentes
Detrimento de la calidad de los programas académicos</t>
  </si>
  <si>
    <t>No cumplimiento del Proyecto Educativo Institucional y las orientaciones institucionales para la renovación curricular.</t>
  </si>
  <si>
    <t>Que el Proyecto Educativo Institucional- PEI y, los documentos institucionales para la renovaicón curricular se queden como un documento escrito y no se haga realidad.</t>
  </si>
  <si>
    <t>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</si>
  <si>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</si>
  <si>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</si>
  <si>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Abandono estudiantil  en asignaturas virtuales y/o semipresenciales</t>
  </si>
  <si>
    <t>Cancelación estudiantil en las asignaturas virtuales y/o semipresenciales en la Universidad Tecnológica de Pereira</t>
  </si>
  <si>
    <t xml:space="preserve">Disminución de estudiantes que pueden acceder o mantenerse en metodologías educativas mediadas por TIC en la Universidad Tecnológica de Pereira.
Mala imagen de las asignaturas virtuales frente a los estudiantes.    </t>
  </si>
  <si>
    <t>Sistema de seguimiento a través del área de GTISI</t>
  </si>
  <si>
    <t>Retroalimentación a las comunicaciones emitidas</t>
  </si>
  <si>
    <t>Encuesta de satisfacción y de seguimiento</t>
  </si>
  <si>
    <t>Encuesta de empleadores
Indicadores de bolsa de empleo UTP</t>
  </si>
  <si>
    <t>Verificar el cumplimiento de los requisitos exigidos en la Reglamentación externa e interna, realizando los procesos adecuadamente, con la colaboración de especialistas académicos.</t>
  </si>
  <si>
    <t>Revisión de los Actos Administrativos (Resolución de Rectoría) elaborados, de acuerdo con el estudio preliminar aprobado en Acta</t>
  </si>
  <si>
    <t>Verificación de los puntos aplicados a nómina o contratación vigente</t>
  </si>
  <si>
    <t>Distribución efectiva del presupuesto desde la Vicerrectoria Administraiva y Financiera, según necesidades presupuestadas por el programa</t>
  </si>
  <si>
    <t>Registro de las sesiones de acompañamiento a los programas académicos.
Informe de acompañamiento a los programas académicos</t>
  </si>
  <si>
    <t>Sistematización de los programas con renovación curricular (recopilando y almacenando los archivos de renovación curricular y las cartas de aval del comité central de prosgrados o de curriculo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</si>
  <si>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</si>
  <si>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</si>
  <si>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</si>
  <si>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</si>
  <si>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semipresenciales</t>
  </si>
  <si>
    <t>Ingeniero GTISI
Coordinadora Gestion Egresados</t>
  </si>
  <si>
    <t>Coordinadora Gestión Egresados
Coordinadora Conmunicaciones ASEUTP</t>
  </si>
  <si>
    <t>Coordinador bolsa de empleo UTP 
Ingeniero GTISI
Coordinadora Gestion Egresado</t>
  </si>
  <si>
    <t>CIARP</t>
  </si>
  <si>
    <t>Transitorio y Contratista (V Académica)</t>
  </si>
  <si>
    <t>Transitorio y Contratista ( V. Académica) y Profesional de Nómina</t>
  </si>
  <si>
    <t>Transitorio: profesional vicerrectoría administrativa</t>
  </si>
  <si>
    <t>Transitorio: profesional vicerrectoría Académica</t>
  </si>
  <si>
    <t>Contratista:</t>
  </si>
  <si>
    <t>Profesional Transitorio</t>
  </si>
  <si>
    <t>Director/ Transitorio</t>
  </si>
  <si>
    <t>Número de asistentes a eventos de pasa la antorcha 
Número de reuniones con empleadores</t>
  </si>
  <si>
    <t>1800 personas beneficiadas de las charlas de actualización profesional
12 encuentros o visitas y jornadas de capacitación a empleadores</t>
  </si>
  <si>
    <t>Número de respuestas satisfactorias (excelente - buena) del punto número 3 de la encuesta / total de respuestas diligenciadas.</t>
  </si>
  <si>
    <t>Superior al 60 %</t>
  </si>
  <si>
    <t># de Puntos Asignados incorrectos / Total de Puntos Asignados</t>
  </si>
  <si>
    <t>% de disminución de los recursos financieros para el desarrollo de propuesta de formación frente al año inmediatamente anterior</t>
  </si>
  <si>
    <t># de programas académicos con currículos actualizados/ Meta propuesta de programas académicos con currículos actualizados</t>
  </si>
  <si>
    <t># de programas con registro calificado vencido / programas activos en un año</t>
  </si>
  <si>
    <t>% de cancelación =
# de cancelaciones semestrales/ # de estudiantes matriculados semestrales</t>
  </si>
  <si>
    <t>Implementación de plataforma más ágil y amigable para el usuario</t>
  </si>
  <si>
    <t>Soporte Sistema</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</si>
  <si>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</si>
  <si>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</si>
  <si>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</si>
  <si>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</si>
  <si>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Renovación curricular</t>
  </si>
  <si>
    <t>Vicerrectoría Académica,
Facultades y programas académicos</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</si>
  <si>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</si>
  <si>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</si>
  <si>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</si>
  <si>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</si>
  <si>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</si>
  <si>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</si>
  <si>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</si>
  <si>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</si>
  <si>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</si>
  <si>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</si>
  <si>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</si>
  <si>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</si>
  <si>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</si>
  <si>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</si>
  <si>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</si>
  <si>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</si>
  <si>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</si>
  <si>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ambiental</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</si>
  <si>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</si>
  <si>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</si>
  <si>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</si>
  <si>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</si>
  <si>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Probabilidad de que se presenten contratos o convenios entre la universidad y entes externos que no cumplan con los lineamientos institucionales y no cuentan con respaldo financiero.</t>
  </si>
  <si>
    <t>Contratos o convenios no alineados a las directrices institucionales.</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</si>
  <si>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</si>
  <si>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</si>
  <si>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información Institucional, que reposa en el Sistema Integral de Gestión</t>
  </si>
  <si>
    <t>Modificación y  eliminación parcial  de la documentación del Sistema Integral de Gestión de la Universidad</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</si>
  <si>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</si>
  <si>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</si>
  <si>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Falta disciplinaria.
Insatisfacción por parte del   ciudadano
Sanción o hallazgo por parte de entes de control
Pérdida de imagen de la institución.</t>
  </si>
  <si>
    <t xml:space="preserve">Insuficiencia en los recursos presupuestados para la atención de las necesidades para la sostenibilidad Institucional. 
Insatisfacción por parte de las dependencias académicas y administrativas afectadas por los cambios presupuestales. </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</si>
  <si>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</si>
  <si>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Pérdida de la vinculación laboral por incumplimiento de la claúsula de confidencialidad del contrato.
Afectación a la imagen de la Universidad</t>
  </si>
  <si>
    <t>Pérdida del conocimiento institucional</t>
  </si>
  <si>
    <t>Daños a los ecosistemas
Pérdida de material vegetal de colecciones botánicas
Extracción de fauna del bosque
Disminución de los servicios ambientales del Campus Universitario
Afectación legal 
Perdida de imagen Institucional</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</si>
  <si>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</si>
  <si>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</si>
  <si>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</si>
  <si>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</si>
  <si>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</si>
  <si>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</si>
  <si>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</si>
  <si>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</si>
  <si>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</si>
  <si>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</si>
  <si>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</si>
  <si>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</si>
  <si>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</si>
  <si>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</si>
  <si>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Sotware de GTISI
Página Web-CRIE</t>
  </si>
  <si>
    <t>Aplicativo PQRS</t>
  </si>
  <si>
    <t>Contratista de administración de la Web - Recursos Informáticos y Educativos</t>
  </si>
  <si>
    <t>Técnico grado 16 Vicerrcetoría Administrativa y Financiera</t>
  </si>
  <si>
    <t>Profesional Vicerrectoría Administrativa y Financiera</t>
  </si>
  <si>
    <t>Profesionales de proceso Direccionamiento Económico y Financiero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</si>
  <si>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</si>
  <si>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</si>
  <si>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</si>
  <si>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</si>
  <si>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</si>
  <si>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</si>
  <si>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</si>
  <si>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</si>
  <si>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 xml:space="preserve">(No. PQRS sin responder en los tiempos establecidos durante el año / total de PQRS  recibidas durante el año)*100  </t>
  </si>
  <si>
    <t>(Gastos adicionales no contemplados en la vigencia / Total presupuesto Institucional de la vigencia) * 100</t>
  </si>
  <si>
    <t>&lt; 1%</t>
  </si>
  <si>
    <t>(No. de convenios y contratatos  revisados por la VAF / Total convenios y contratos suscritos en la univesidad ) * 100</t>
  </si>
  <si>
    <t># de veces que se detecte y se denuncie</t>
  </si>
  <si>
    <t># de pérdidas parciales de la información</t>
  </si>
  <si>
    <t>No. De eventos antrópicos o naturales que causaron afectación al área boscosa en la vigencia</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</si>
  <si>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</si>
  <si>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</si>
  <si>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</si>
  <si>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</si>
  <si>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</si>
  <si>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</si>
  <si>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 xml:space="preserve">Cambio en la reglamentación operativa correspondiente a los programas sociales otorgados por del  MEN,  que impiden, restrinjan o demoran la  operación de los programas y beneficios para los estudiantes. </t>
  </si>
  <si>
    <t>Demoras en los trámites internos requeridos para la asignación de recursos y contratacion de los servicios a inicios de la vigencia presupuestal</t>
  </si>
  <si>
    <t>Restricciones generadas por el marco normativo interno y el diseño de los sistemas de información, que dificulta la oportunidad en el proceso de estudio y asignación de los apoyos socioeconómicos</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</si>
  <si>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</si>
  <si>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</si>
  <si>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</si>
  <si>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 xml:space="preserve">Incumplimiento en la entrega de los apoyos economicos a los estudiantes </t>
  </si>
  <si>
    <t>Apoyos socioeconomicos entregados en forma tardía o no entregados a los estudiantes a inicio de cada semestre</t>
  </si>
  <si>
    <t>Deserción estudiantil.
Aumento del tiempo requerido para el proceso formativo (resago)
Afectación en la imagen institucional.</t>
  </si>
  <si>
    <t>Media</t>
  </si>
  <si>
    <t>Medio</t>
  </si>
  <si>
    <t>Revisión del cumplimiento de los estándares de habilitación en  plantilla de autoevaluación</t>
  </si>
  <si>
    <t>Gestión de recursos que permitan la contratación para la asesoria en habilitación de los servicios de salud de la institución</t>
  </si>
  <si>
    <t>Gestiones para la construcción del CAT institucional y seguimiento a los avances proyectados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</si>
  <si>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</si>
  <si>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</si>
  <si>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</si>
  <si>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Profesional transitorio- líder de salud</t>
  </si>
  <si>
    <t>Líder Gestión Social</t>
  </si>
  <si>
    <t>(No. de items de la autoevaluación que cumplen con los estandares de habilitación / Total de items de la autoevaluación de habilitación) * 100</t>
  </si>
  <si>
    <t>Promedio del numeros de días pasados para entrega de cada uno de los apoyos socioeconómicos socioeconómicos ofertados a través del sistema de solicitudes</t>
  </si>
  <si>
    <t>7 días</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</si>
  <si>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</si>
  <si>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</si>
  <si>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Hacer seguimiento a las condiciones física de la insfraestructura y avances en el desarrollo de las fases propuestas que permitan contr con el CAT definitivo para la Universidad.</t>
  </si>
  <si>
    <t>Realizar las rvisiones periodicas para el componente normativo y generar acciones que permitan atender contingencias y situaciones desde la institución</t>
  </si>
  <si>
    <t>Realizar las gestiones necesarias para la asignación de los recursos necesarios y la aprobación del presupuesto por la alta dirección; para el caso de las contrtataciones se propone evaluar la posibilidad de generar reservas presupuestase de una vigencia a la otra</t>
  </si>
  <si>
    <t>Revisión con la VAF para la avanzar en el proceso de ajuste de los sistemas de información y la articulación con los procesos de gestion social de la VRSYBU.</t>
  </si>
  <si>
    <t>VAF
SST</t>
  </si>
  <si>
    <t>OfICINA DE PLANEACION
MANTENIMIENTO  INSTITUCIONAL</t>
  </si>
  <si>
    <t xml:space="preserve">VAF - GESTIÓN DE TECNOLOGIAS INFORMATICAS Y SISTEMAS DE INFORMACIÓN
GESTIÓN DE LA CONTRATACIÓN </t>
  </si>
  <si>
    <t>VAF Y SECRETARIA GENERAL</t>
  </si>
  <si>
    <t xml:space="preserve">Los programas han realizado acciones enfocadas en la renovación del registro calificado </t>
  </si>
  <si>
    <t>3 GI se encuentran en riesgo de pasar de categoría A a B</t>
  </si>
  <si>
    <t>A la fecha se han registrado 31 actividades de extensión adscritas directamente a la Facultad</t>
  </si>
  <si>
    <t>Tenemos 7 convenios que tienen objeciones por parte de las entidades cooperantes frente al cobro del 20% de recursos contemplandos en el acuerdo 21</t>
  </si>
  <si>
    <t>Comparado con el año anterior tenemos un numero inferior de docentes de planta dado el fallecimeinto del profesor feijoo</t>
  </si>
  <si>
    <t xml:space="preserve">La Vicerrectoría Académica realiza los controles necesarios </t>
  </si>
  <si>
    <t xml:space="preserve">Actualmente se trabaja en conjunto con la VIIE en el acompañamiento a los GI para la presentación a la Convocatoria </t>
  </si>
  <si>
    <t xml:space="preserve">Los sistemas de información y comunicación son acordes a los lineamientos de la VIIE </t>
  </si>
  <si>
    <t xml:space="preserve">Desactualización de los productos en el sistema de Minciencias </t>
  </si>
  <si>
    <t xml:space="preserve">Se aplica el acuerdo en las actividades de extensión que así lo demandan </t>
  </si>
  <si>
    <t xml:space="preserve">Registro y seguimiennto satisfactorio </t>
  </si>
  <si>
    <t xml:space="preserve">Actividades registradas en los aplicativos dispuestos para ello </t>
  </si>
  <si>
    <t>Entidades que no aceptan el cobro del 20% de adm contemplado en el acuerdo 21. Con base en conceptso de colombia compra eficiente y concepto juridicos</t>
  </si>
  <si>
    <t>Se realizan los procedimeitos descritos</t>
  </si>
  <si>
    <t>Se han contratado mas docentes transitorios en reemplazo de docentes transitorios jubilados o de planta fallecidos. Es crítico el caso de el programa de tursimo que solo tiene, de manera temporal, un docnete de planta de medio tiempo. Por otra parte, al menos 5 docentes de planta tendrán edad de jubilcación en los proximos 4 años</t>
  </si>
  <si>
    <t xml:space="preserve">Se realiza acompañamiento a los GI para la convocatoria de medión de Min-Ciencias </t>
  </si>
  <si>
    <t xml:space="preserve">Comunicación cosntantes entre los GI y la VIIE </t>
  </si>
  <si>
    <t>Se está realizando la actuliazación de los porductos en las plataformas para la correcta medición de los GI</t>
  </si>
  <si>
    <t>CONTINUA LA ACCIÓN ANTERIOR</t>
  </si>
  <si>
    <t>RIESGO CONTROLADO</t>
  </si>
  <si>
    <t>Tanto el supervisor de los proyectos como el decano han notificado sobre la situación. Se presentó el caso en comité directivo y se defibió dedicar a la abogada Cifuentes el analiis de cada caso particular</t>
  </si>
  <si>
    <t>Se realizan los registros requeridos</t>
  </si>
  <si>
    <t>Se cumple a cabalidad, se dispone de actas de comité de investigaciones y consejo de facultad</t>
  </si>
  <si>
    <t xml:space="preserve">No existe una solicitud formal. </t>
  </si>
  <si>
    <t>REQUIERE NUEVA ACCIÓN</t>
  </si>
  <si>
    <t>(Debido al formato de celdas no se puede expresar la medición dada)
El número de programas priorizados para este año es de 5. Hasta la fecha, solo se ha reacreditado 1 de los cinco, quedando el indicador 5/1</t>
  </si>
  <si>
    <t>De 16 grupos de investigación, solo 1 subió de categoría, 12 se mantuvieron en su categoría, 2 bajaron de categoría y 1 no fue reconocido.
Esta información permanece, ya que la evaluación se realiza solo de manera anual y en este momento se están haciendo los procesos para la nueva evaluación ante MinCiencias</t>
  </si>
  <si>
    <t>A la fecha solo se ha solicitado una adecuación de espacio físico, el cual consta de un módulo con elementos deportivos para los estudiantes de las facultades aledañas</t>
  </si>
  <si>
    <t>Se realizó una intervención de carácter físico en la plaza siqueiros</t>
  </si>
  <si>
    <t>Hasta la fecha, se han realizado reuniones periódicas con los programas por parte de la Decanatura, allí se solicitan los cronogramas de actividades que plantea cada programa para  hacerle seguimiento</t>
  </si>
  <si>
    <t>La vicerrectoría académica ha generado un informe de estado de programas para cada Facultad, donde se evidencia el avance de cada uno y de esta manera programar el respectivo acompñamiento. Cabe aclarar que este acompañamiento se da de la mano con la Decanatura</t>
  </si>
  <si>
    <t>Por parte de la Vicerrectoría se han realizado todos los acercamientos necesarios con cada uno de los grupos de investigación. De igual modo, la Facultad ha estado acompañando en lo que ha solicitado cada grupo</t>
  </si>
  <si>
    <t>Los miembros de los grupos de investigación han recibido la capacitación brindada por la Vicerrectoría en estos temas y han realizado las actualizaciones necesarias.</t>
  </si>
  <si>
    <t>Ya se llevó acabo el primer acercamiento con la planeación</t>
  </si>
  <si>
    <t>Se espera que esta intervención pueda ayudar a disminuir el ruido y que el consumo se traslade a un espacio libre</t>
  </si>
  <si>
    <t>Los programas priorizados están al tanto de sus fechas de corte y han trabajado de acuerdo a los cronogramas establecidos. 
Debido a que en la columna siguiente no se deja elegir el análisis de la eficacia, se indica que a la fecha este es EFICAZ</t>
  </si>
  <si>
    <t>La vicerrectoría ha dado la asesoría y el acompañamiento necesario para llevar el proceso de reacreditación y renovación curricular.
Debido a que en la columna siguiente no se deja elegir el análisis de la eficacia, se indica que a la fecha este es EFICAZ</t>
  </si>
  <si>
    <t>Dado que la evaluación port MinCiencias se realiza cada dos años, es importante mencionar que a lo largo de cada periodo, los grupos de investigación trabajan en sus proyectos para mantener su categoría y tener los insumos necesarios para cualificarse o permanecer en cada evaluación</t>
  </si>
  <si>
    <t>La actulización del GrupLac y CvLac sigue siendo un tema complejo para algunos investigadores, ya que dejan pasar el timpo sin actualizar sus productos y a medida que se va pasando el tiempo se aumentan las actividades a actualizar y esto se vuelve dispendioso, lo cual incurre en omisión de información o mal diligenciamiento, caso seguido; repercute en un faltante para la categorización de un grupo</t>
  </si>
  <si>
    <t>La oficina de planeación ya tiene el requerimiento y solicitud inicial a partir de allí, se inicia con todo el proceso</t>
  </si>
  <si>
    <t>Ha sido pertinente este control ya que permite identificar y hacer seguimiento a las fechas de vencimiento de los registros.</t>
  </si>
  <si>
    <t>Esta ha sido una tarea disciplinada que realiza cada uno de los directores de programa con acompañamiento de la Vicerrectoria Académica.</t>
  </si>
  <si>
    <t>Se hace un seguimiento al historico de los indicadores de deserción por programa para continuar implementando estrategias que impacten este indicador y contribuyan con la disminución de la deserción.</t>
  </si>
  <si>
    <t xml:space="preserve">El aplicativo actualmente diseñado para la elaboración y aprobación de este plan de trabajo, no es muy amigable, dado que no permite hacer una revisión posterior a la aprobación del documento de forma detallada. </t>
  </si>
  <si>
    <t>Aun no se tiene este insumo para el control dado que los estudiantes tienen hasta el dia de pago de matricula con el 15% para que se cierre el sistema, y la consolidación de la información es posterior por parte de la Vicerrectoria Académica.</t>
  </si>
  <si>
    <t>Aun no se tiene este insumo para el control dado que la coevaluación se realiza entre el mes de octubre y noviembre, y la consolidación de la información es posterior por parte de la Vicerrectoria Académica, probablemente se tenga para la proxima vigencia.</t>
  </si>
  <si>
    <t>Este seguimiento se hace en articulación con la Vicerrectoria de Investigaciones.</t>
  </si>
  <si>
    <t>El control que el profesional de los laboratorios realiza a las necesidades de mantenimiento de los equipos de laboratorio son pertinentes y adecuados</t>
  </si>
  <si>
    <t>Se han realizado los acercamientos con la oficina de planeación según se ha requerido y se aprobaron los planos y se hicieron observaciones en consejo de facultad</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</si>
  <si>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</si>
  <si>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En el transcurso de la presente vigencia se han implementado estrategias que impacten la disminución de los porcentajes de deserción en los programas de pregrado y posgrado adscritos a la Facultad. Sin embargo, el resultado de la implementación de estas estrategias no es inmediato, por depender de la voluntad de externos. Cabe destacar que la Facultad actualmente cuenta con dos programas de pregrado que iniciaron su oferta académica en el periodo 2024-1. 
5.71% pregrado
14.84% posgrado</t>
  </si>
  <si>
    <t>Los Directores de los Departamentos adscritos a la Facultad se encuentran comprometidos con la implementación del seguimiento, sin embargo, estamos en la face de planeación, por lo tanto, esta actividad esta en desarrollo.</t>
  </si>
  <si>
    <t>El 90% de los grupos de investigación adscritos a la Facultad estan reconocidos por Minciencias.</t>
  </si>
  <si>
    <t xml:space="preserve">Se ha realizo adecuadamente el mantenimiento preventivo a los equipos </t>
  </si>
  <si>
    <t>La construcción del edificio se encuentra en ejecución y se espera que para la vigencia del año 2024 tengamos instalaciones propias.</t>
  </si>
  <si>
    <t>Construcción de matriz con la información consolidada de todos los programas adscritos  a la facultad.</t>
  </si>
  <si>
    <t>Revisión de la página del Ministerio de Educación Nacional periodicamente.</t>
  </si>
  <si>
    <t>Documento digital equipo 331647 
Oficina 1A-115</t>
  </si>
  <si>
    <t>https://www.mineducacion.gov.co/portal/</t>
  </si>
  <si>
    <t>Revisión de los datos estadisticos historicos, administrados por planeación para los diagnosticos iniciales. Aunque aun no se alcanza el indicador esperado, se estan cumpliendo las acciones para la disminución del mismo.</t>
  </si>
  <si>
    <t>Pendiente evaluación de eficacia</t>
  </si>
  <si>
    <t>Hasta que el edificio no este terminado y la Facultad ocupe el espacio, no es podra dar por finalizado este riesgo</t>
  </si>
  <si>
    <t xml:space="preserve">Se logró validar con la nómina recibida cada mes que los docentes se encuentran bien clasificados </t>
  </si>
  <si>
    <t>No se obtuvieron limitantes o problemas al momento de hacer la revisión y siguimiento</t>
  </si>
  <si>
    <t xml:space="preserve">Aun sigue pendiente el resultado de la evaluación docente que debe ser entregado por GTH </t>
  </si>
  <si>
    <t xml:space="preserve">No se obtuvieron limitantes o problemas al momento de hacer la revisión y siguimiento de la carga docente, se tuvieron conversaciones con rectoría para tratar el tema de la modernización </t>
  </si>
  <si>
    <t>Se realizó seguimiento mensual a las nominas recibidas por los directores para validar el centro de costos de los docentes</t>
  </si>
  <si>
    <t>Se envió nuevamente la solicitud para programar reuniones con cada uno de los programas académicos para la Identificación y control de peligros y riesgos</t>
  </si>
  <si>
    <t>No hubo necesidad ya que se pudo hacer uso de los espacios ofrecidos por la Universidad
Es importante resaltar que algunos espacios del edifico 18 actualmente se encuentran ocupados por la facultad de educación por decisión interna de planeación  y no se puede hacer uso de ellos</t>
  </si>
  <si>
    <t>Se están buscando proyectos de regalias y minciencias para atrer recursos que faciliten la compra de equipos</t>
  </si>
  <si>
    <t>Se han realizado las revisiones respectivas de las solicitudes realizadas en el aplicativo</t>
  </si>
  <si>
    <t>Se recibieron por parte de la VIIE todas las convocatorias activas para participar y fueron enviadas respectivamente a los docentes</t>
  </si>
  <si>
    <t>Se han mantenido los convenios suscritos, en el 2024-1 se realizó visita de estudiantes de semillero a alemania como ponentes</t>
  </si>
  <si>
    <t xml:space="preserve">Se realiza constantemente seguimiento al presupuesto ejecutado de cada una de las actividades de extensión 
</t>
  </si>
  <si>
    <t xml:space="preserve">Se han enviado correos cuando ha sido necesario realizar consultas respecto a las compras
</t>
  </si>
  <si>
    <t xml:space="preserve">Se han enviado correos cuando ha sido necesario realizar consultas respecto a los convenios a suscribir
</t>
  </si>
  <si>
    <t>Se han realizado copias de la información de los equipos en el disco duro</t>
  </si>
  <si>
    <t xml:space="preserve">Se ha solicitado a sistemas cuando es requirdo la revisión de los equipos
</t>
  </si>
  <si>
    <t xml:space="preserve">Se han reportado oportunamente las fallas en los aplicativos
</t>
  </si>
  <si>
    <t xml:space="preserve">No fue necesario ya que las nuevas personas que ingresaron a principio de año  fueron presentadas por personal interno
</t>
  </si>
  <si>
    <t xml:space="preserve">Se realizaron las capacitaciones necesarias para los procesos requeridos por el nuevo personal
</t>
  </si>
  <si>
    <t xml:space="preserve">GTH hace entrega de los manuales de funciones en cuanto la persona recibe el nuevo cargo 
</t>
  </si>
  <si>
    <t>Ya quedaron habilitados todos los puntos de red del  edificio 18A, aún queda pendiente el bloque B del edificio 18</t>
  </si>
  <si>
    <t>Actualmente la Facultad cuenta con todos sus programas académicos con Registro Calificado vigente y  5 de ellos en los siguientes procesos:
Los programas académicos susceptibles a la solicitud de la renovación del Registro Calificado en el 2024 son:
- Licenciatura en Etnoeducación, debe radicar la solicitud el 30 de septiembre de 2024. 
- Licenciatura en Educación Básica Primaria, debe radicar la solicitud el 30 de septiembre de 2024.
- Licenciatura en Educación Infantil, debe radicar la solicitud el  14 de agosto de 2024. 
Por otro lado, los programas académicos que han radicado la solicitud de renovación del registro calificado en la plataforma del Nuevo SACES:
-  Maestría en Educación – Presencial, radicó la solicitud el 30 de junio 2024.
- Maestría en Migraciones Internacionales, radicó la solicitud el 30 de junio de 2024.</t>
  </si>
  <si>
    <t>La Facultad de Ciencias de la Educación inició el año con 8 programas Acreditados de Alta Calidad, de los cuales solo la Maestría en Historia tiene resolución de vigencia hasta noviembre, esta  debió solicitar la renovación a finales del 2023 y no lo hizo, por lo cual está en riesgo de perder la Acreditación de Alta Calidad si no la solicita próximamente.   
Por otro lado, los programas  que cumplen con la condición de tener 8 años de funcionamiento para poder solicitar la Acreditación de Alta Calidad por primera vez son el Doctorado en Didáctica, que se encuentra en proceso de solicitud y la Maestría en Infancia que iniciará en noviembre del presente año.</t>
  </si>
  <si>
    <t xml:space="preserve">La Facultad de Ciencias de la Educación cuenta actualmente con 13 Grupos de Investigación reconocidos, de los cuales 12 tienen categoria y uno solo reconocimiento. Además, uno de los  de los 3 Grupos sin reconocimiento fue creado en el 2023, por lo que no ha participado en ninguna convocatoria de medición.
Por otro lado, el 18 de junio del 2024 se publicó la convocatoria 957 de 2024 del Minciencias para la Medición de Grupos y Reconocimiento de Investigadores, por lo que en este momento se está realizando el proceso de actualización de los CvLAC y los GrupLAC. </t>
  </si>
  <si>
    <t>El control es continuo. 
El profesional de Gestión Curricular revisó el nuevo Decreto 0529 del 29  de abril del 2024 , por medio del cual se modifica parcialmente el Capítulo 2 del Título 3 de la Parte 5 del Libro 2 del Decreto 1075 de 2015, donde se establecen algunas características sobre el Registro Calificado. Además, se hizo la socialización respectiva a los directores de los programas académicos en la Jornada de Gestión Curricular realizada el 04 de junio del 2024.</t>
  </si>
  <si>
    <t>El control es continuo.
El profesional de Gestión Curricular ha acompañado a los diferentes Comités Curriculares que han estado en procesos de solicitud de renovación del Registro Calificado. La Licenciatura en Etnoeducación, Licenciatura en Educación Básica Primaria y la Licenciatura en Educación Infantil, en el caso de la construcción de los informes de solicitud para su radicación. Asimismo, en el caso de la Maestría en Educación – Presencial y la Maestría en Migraciones Internacionales en la radicación de estas sollicitudes en la plataforma de Nuevo SACES.
Por otro lado, el profesional cuenta con una matriz de seguimiento del estado del proceso de Registro Calificado de todos los programas académicos de la Facultad.</t>
  </si>
  <si>
    <t>El control es continuo.
El profesional de Gestión Curricular está en permanente atención al cambio en la normativa sobre Acreditación de Alta Calidad. Asimismo, está en constante comunicación con la Vicerrectoría Académica.</t>
  </si>
  <si>
    <t>El control es continuo. 
El profesional de Gestión Curricular realiza el acompañamiento a los 3 programas académicos susceptibles a la construcción del informe de autoevaluación para la solicitud de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</si>
  <si>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control es continuo.
La profesional del Comité de Investigaciones, Innovación y extensión de la Facultad ha revisado los criterios de la nueva convocatoria 957 de 2024 del Minciencias para la Medición de Grupos y Reconocimiento de Investigadores, publicada el 18 de junio.</t>
  </si>
  <si>
    <t>El control es continuo.
La profesional del Comité de Investigaciones, Innovación y extensión de la Facultad ha construido un plan de trabajo para cumplir con los criterios de la nueva convocatoria 957 de 2024 del Minciencias para la Medición de Grupos y Reconocimiento de Investigadores, con el fin de realizar las actualizaciones correspondientes: 
Fases de trabajo: 
- Fase I: Socialización directores grupos de investigación
- Fase II: Seguimiento a actualizaciones
- Fase III: Jornadas con Vicerrectoría de Investigación, Innovación y Extensión (Tres)
- Fase IV: Solicitud certificaciones 
- Fase V: Actualización CvLAC y GrupLAC  (En proceso)</t>
  </si>
  <si>
    <t>Se han enviado en lo transcurrido en 2024, 4 programas de posgrado para solicitar registro calificado de estos aun no se recibe respuesta del ministerio.</t>
  </si>
  <si>
    <t>Se mantuvo la matricula de estudiantes de los programas de pregrado en un 96% cumpliendo con el indicador</t>
  </si>
  <si>
    <t xml:space="preserve">Los resultados entre 2022 y 2023 de los programas de pregrado son:
Medicina 174- 175
MVZ 151- 158
CDR 153- 157
TAPH 100-98
 Se cumplió en un 75% , el promedio del año 2023 aumento con respecto al 2022 en 3 de los 4 programas
</t>
  </si>
  <si>
    <t>Se han actualizado el 60% de los planes curriculares de los programas a actualizar a la fecha de este seguimiento</t>
  </si>
  <si>
    <t xml:space="preserve">En este momento hay convocatoria abierta por lo que la clasificación esta igual </t>
  </si>
  <si>
    <t>No se han tenido inconvenientes a la fecha</t>
  </si>
  <si>
    <t>Limitante en el número de personas que pueden hacer parte del proceso debido a los temas legales de la contratación de la Universidad y el tiempo limitado de los docentes por sus multiples ocupaciones ya que no se realiza descarga ni esta dentro de su plan de trabajo</t>
  </si>
  <si>
    <t>Algunos estudiantes son de dificil seguimiento por que no tienen voluntad o interes o sus dificultades no tienen alcance para la Universidad</t>
  </si>
  <si>
    <t>Se conocen los casos y se trata de hacer seguimiento pero se dificulta la intervención desde el programa</t>
  </si>
  <si>
    <t>Para los ultimos semestres los estudiantes se encuentran en practica por lo que se dificulta realizar el seguimiento.</t>
  </si>
  <si>
    <t>Dentro de la Universidad aun no se tiene capcaitación para los docentes en este aspecto</t>
  </si>
  <si>
    <t>Por las ocupaciones de los egresados a veces se dificulta realizar reuniones para retroalimentar los programas, asi como la participación en los comites curriculares</t>
  </si>
  <si>
    <t>Los cupos para capacitaciones son limitados.
Los cupos para estas capacitaciones son solo para docentes de planta y transitorios</t>
  </si>
  <si>
    <t>Limitaciones en la contratación de las personas que apoyan el equipo</t>
  </si>
  <si>
    <t>No asistencia de algunos de los lideres a las reuniones convocadas por la vicerrectoria de investigaciones</t>
  </si>
  <si>
    <t>Cambio de algunos de los directores de los grupos que no estan completamanete informados de los productos que tiene el grupo</t>
  </si>
  <si>
    <t>En algunas ocasiones no hay disponibilidad de tiempo por parte de los docentes debido a sus ocupacicones</t>
  </si>
  <si>
    <t>La Vicerrectoria ha enviado oportunamente las fechas y ha realizado seguimiento a los procesos de renovación</t>
  </si>
  <si>
    <t>El equipo de gestión curricular de la Facultad ha trabajado en todas las condiciones de calidad de los programas nuevos y los de renovación, se han cargado los anexos y redactado las condiciones generales</t>
  </si>
  <si>
    <t>El PAI evalua los indicadores de las actividades y se realizan planes de mejora de acuerdo a los resultados.</t>
  </si>
  <si>
    <t>Los programas evaluan semestralmente los resultados de los indicadores enviados por el PAI para definir estrategias para que los estudiantes no deserten de los programas</t>
  </si>
  <si>
    <t>Se realiza autoevaluación de los programas para evaluar la pertinencia de los planes curriculares</t>
  </si>
  <si>
    <t>Los docentes dan a connocer el tipo de preguntas a traves de sus clases para preparar los estudiantes</t>
  </si>
  <si>
    <t>Se han realizado reuniones con los empleadores para la retroalimentación en cuanto a los perfiles para los programas.
Se han realizado las convocatorias para la participación de los egresados en los diferentes comites curriculares</t>
  </si>
  <si>
    <t xml:space="preserve">Cuando salen las convocatorias de capacitación se comparte la información para la participación de los docentes </t>
  </si>
  <si>
    <t>E,l equipo curricular acompaña a todos los programas que requieran apoyo para la actualización de los planees curriculares</t>
  </si>
  <si>
    <t>La vicerrecrtoria de Investigaciones programa capacitaciones para dar a conocer los terminos de la convocatoria ademas de enviar comunicados a traves de la página y los correos institucionales</t>
  </si>
  <si>
    <t>La Vicerrectoria ha verificado la información y ha enviado a traves de carpeta de drive lo cargado por los grupos de investigación al lider del grupo</t>
  </si>
  <si>
    <t xml:space="preserve">Se contrató un profesional de investigación para hacer seguimiento y realizar reuniones con los lideres y los grupos de investigación de la Facultad para hacer diagnostico y seguimiento </t>
  </si>
  <si>
    <t>Memorandos de gestión de doocumentos</t>
  </si>
  <si>
    <t>Drive con toda la documentación de los programas nuevos y para renovación</t>
  </si>
  <si>
    <t>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t>
  </si>
  <si>
    <t>Para los programas de pregrado de la Facultad en el periodo 2023-2 se presentó la siguiente deserción:
Para el programa de Ingeniería Industrial diurno se registro una deserción para el periodo 2023-2 del 5,3%. Para jornada espacial una deserción de 9,7%.
Para el programa de Administración de Empresas se registro una deserción para el periodo 2023-2 del 11,5%.
Nota: se tomó el último periodo registrado en el aplicativo de estadísticas e indicadores, el cual corresponde al 2023-2.</t>
  </si>
  <si>
    <t>Se mantiene la calificación, pues Minciencias hizo en 2021 la última medición y clasificación de los grupos de investigación.
Los grupos de investigaicón se encuentran preparando los Gruplab para la convocatoria de medición del Minciencias.</t>
  </si>
  <si>
    <t>La liquidación de los proyectos se realiza al final de la vigencia.</t>
  </si>
  <si>
    <t>El sistema para la realización de la evaluación docente aún se encuentra abierto.</t>
  </si>
  <si>
    <t>Se aplica y es eficaz</t>
  </si>
  <si>
    <t>Se aplica y es eficaz. 
Para el programa de Administración de Empresas se evidencia un decrecimiento de los indices de deserción, pues en el periodo  2023-2, se registro una deserción del 11,5%, presentando un reducción frente al procentaje correspodiente al periodo 2023-1, en cual tuvo una deserción de 17,2%.</t>
  </si>
  <si>
    <t>La Vicerrectoria envia memorando notificando el vencimiento de los RC que se encuentran en preparación</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</si>
  <si>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</si>
  <si>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</si>
  <si>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Redes sociales</t>
  </si>
  <si>
    <t>Desarrollo de la estrategia de unidad de Proyectos FACIEM, apalancada en el posgrado Especialización en Gerencia de Proyectos.</t>
  </si>
  <si>
    <t>Portafolio de servicios</t>
  </si>
  <si>
    <t>Posibilidad de No apertura de nuevas cohortes de los programas de posgrado</t>
  </si>
  <si>
    <t>Posibilidad de Afectación en los procesos administrativos y académicos de la facultad y sus programas</t>
  </si>
  <si>
    <t xml:space="preserve">La relación de estudiantes por funcionario es aproximadamente de 838 a 1, también se debe tener en cuenta que se atiende al personal administrativo, docente y particular. </t>
  </si>
  <si>
    <t>Los registros calificados de los programas se encuentran vigentes</t>
  </si>
  <si>
    <t>La relación docentes de planta tiempo completo con estudiantes activos es de 78 estudiantes por docente</t>
  </si>
  <si>
    <t>Deserción Interanual Programas de Pregrado
Ingeniería Eléctrica: 6.4%
Ingeniería Electrónica: 14.3%
Ingeniería Física: 5.6%
Ingeniería de Sistemas y Computación D: 5.1%
Ingeniería de Sistemas y Computación N: 11.9%
Tecnología en Desarrollo del Software:17.4%
La deserción en los diferentes programas de la Facultad se perciben con un buen comportamiento puesto que el valor se encuentra por debajo de la Deserción Institucional</t>
  </si>
  <si>
    <t xml:space="preserve">Este año se han realizado acercamientos con agremiaciones y empresas regionales y se han participado en 6 eventos de relacionamiento regional </t>
  </si>
  <si>
    <t>Este año se han revisado los montos de las solicitudes que llegan a la Facultad. Y hasta la fecha no han superado el monto máximo permitido.</t>
  </si>
  <si>
    <t>Se ha avanzado de manera favorable en la actualización de los manuales de procesos. Además, se están creando flujogramas para facilitar su interpretación y se han elaborado instructivos.</t>
  </si>
  <si>
    <t>El mejoramiento de los aplicativos es indispensable para el funcionamiento de los procesos. Esto depende de GTISI.</t>
  </si>
  <si>
    <t>No se dispone de los recursos suficientes para contratar a los funcionarios de apoyo para los distintos procesos que se llevan a cabo en la Facultad.</t>
  </si>
  <si>
    <t>Se reciben las alertas por parte de la Vicerrectoría Académica, se presenta la información ante el Consejo de Facultad y además se cuenta con un cuadro de control</t>
  </si>
  <si>
    <t>Se tiene un repositorio con la información de los informes de los programas académicos</t>
  </si>
  <si>
    <t>Se ha iniciado a elaborar un diagnostico, pese a las limitaciones de personal</t>
  </si>
  <si>
    <t>Se cuenta con el aplicativo en línea para el análisis del incremento de población estudiantil y preferencia en los programas de la facultad</t>
  </si>
  <si>
    <t>Disponemos de las cifras y de una breve lectura del Observatorio Social UTP. Sin embargo, no contamos con el talento humano necesario para realizar un análisis continuo</t>
  </si>
  <si>
    <t>Se cuenta con el acompañamiento de VRSYBU, pero la facultad no dispone del talento humano suficiente para asumir el reto.</t>
  </si>
  <si>
    <t>Se sugiere que el Observatorio UTP nos informe sobre el diagnóstico actual en relación con la medición de la deserción estudiantil, ya que el término 'deserción' hace referencia a un periodo de ausencia.</t>
  </si>
  <si>
    <t>Aunque se ha accedido a documentos de las entidades territoriales, no se cuenta con el personal suficiente para efectuar la revisión y análisis del mismo</t>
  </si>
  <si>
    <t>Se ha dificultado la reunión del comité de extensión por exceso de carga laboral sobre el decano</t>
  </si>
  <si>
    <t>Se ha avanzado en la construcción a través de foros y talleres con los diferentes estamentos</t>
  </si>
  <si>
    <t>El software lo han parametrizado para que presente una alerta en el momento que supere los montos máximos permitidos, sin embargo se siguie revisando de forma manual las solicitudes.</t>
  </si>
  <si>
    <t>Se han hecho mapas de procesos, manuales e instructivos que pemitan agilizar firmas de documentos, seguimiento a comunicaciones.</t>
  </si>
  <si>
    <t>Se ha henviado solicitudes a través de memorando y comunicaciones</t>
  </si>
  <si>
    <t>Se ha manifestado a través de solicitudes a las áreas correspondientes</t>
  </si>
  <si>
    <t>Se consultan varios planes territoriales y nacionales y se extrae información de interés</t>
  </si>
  <si>
    <t>Se ha establecido la jerarquía del posible comité de extensionistas, pero no se ha materializado en reuniones.</t>
  </si>
  <si>
    <t>Se han hecho varios foros con los diferentes estamentos que permite la participación activa de la comunidad</t>
  </si>
  <si>
    <t>Se manifestó a través de reuniones la inconsistencia que presentó el software con las diferentes dependencias involucradas.</t>
  </si>
  <si>
    <t xml:space="preserve">Se compartió y socializó la norma en donde establece los montos máximos autorizados por los ordenadores del gasto según su posición </t>
  </si>
  <si>
    <t>Información enviada a través de correo electrónico</t>
  </si>
  <si>
    <t>Para el semestre 2024-1 no se aperturaron nuevas cohortes para programas de posgrado de la Facultad.
Actualmente se tienen inscripciones abiertas para el semestre 2024-2</t>
  </si>
  <si>
    <t>Los aplicativos presentan fallas eventualmente que generan reprocesos o pérdida de tiempo.</t>
  </si>
  <si>
    <t xml:space="preserve">Para el 2024-1, los salones fueron asignados correctamente, sin embargo, a las asignaturas que requieren sala de cómputo se les retrasó el inicio adecuado de clases por la falta de asignación de sala </t>
  </si>
  <si>
    <t>No se han realizado encuestas para el periodo</t>
  </si>
  <si>
    <t>Se realiza difusión a través de los siguientes medios: Campus informa, redes sociales, bases de datos de egresados, envío de información a otras facultades, asociación de egresados, Oficina de posgrados. Adicionalmente, en los eventos de la Facultad donde hay participación de egresados, se realiza prompoción de los posgrados, tales como: Desayuno de empleadores (mayo 2024), visitas a empresas y despedida de graduados (julio 2024).</t>
  </si>
  <si>
    <t>Los docentes y directivos invitan y fomentan por medio de apoyos económicos para los posgrados. Se crea nueva política de apoyos económicos para matrículas</t>
  </si>
  <si>
    <t>Se realiza reporte inmediato de las fallas y seguimiento a la respuesta.</t>
  </si>
  <si>
    <t xml:space="preserve"> Las dependencias encargadas han agilizado el proceso en la respuesta.</t>
  </si>
  <si>
    <t>Se ha realizado seguimiento por parte de las auxiliares a la asignación de usuarios y cambios por directivos encargados.</t>
  </si>
  <si>
    <t>Se enviaron solicitudes y se realizaron reuniones con el CRIE para agilizar la asignación de salas de cómputo.</t>
  </si>
  <si>
    <t>En reunión con el CRIE indicaron que se tiene una capacidad promedio de 22 computadores por sala, por lo tanto, se realizó solicitud para ajustar los topes de los grupos que requieren sala de cómputo.</t>
  </si>
  <si>
    <t>Se realizó solicitud de salas de cómputo para el semestre 2024-2</t>
  </si>
  <si>
    <t>Se realizan visitas a empresas donde se presentan los programas de posgrado.</t>
  </si>
  <si>
    <t>Actualmente solo se ha trabajado con medios de la UTP.</t>
  </si>
  <si>
    <t>Los grupos de investigación constantemente participan en convocatorias para financiación de proyectos y apoyo a estudiantes de posgrado de la Facultad.</t>
  </si>
  <si>
    <t>Los medios asignados para reporte y soporte de fallas han funcionado adecuadamente.</t>
  </si>
  <si>
    <t>Actualmente se ha trabajado solo con la dependencia CRIE</t>
  </si>
  <si>
    <t xml:space="preserve">Actualmente el programa cuenta  con una oferta de: Programas de Pregrado: 7 
Programas de Posgrado: 4   
</t>
  </si>
  <si>
    <t xml:space="preserve">Actualmente el programa cuenta  con una oferta de: Programas de Pregrado: 7 
Programas de posgrado: 4 
Acreditados:  6  
</t>
  </si>
  <si>
    <t>Se conservan el número de grupos de investigación y su categorización hasta esta  fecha de corte es: 
CATEGORÍA A : 4
CATEGORÍA B:  4
CATEGORÍA C:  5
SIN CATEGORÍA: 1   
NO RECONOCIDO: 1</t>
  </si>
  <si>
    <t xml:space="preserve">Se sigue la ruta de la Vicerrectoría y una  vez  se recibe la alerta por parte de dicha dependencia, la fcultad ejerce su procedimiento interno par ahcer que se cumplan los timepos establecidos. </t>
  </si>
  <si>
    <t xml:space="preserve">Se sigue la ruta de la Vicerrectoría y una  vez  se recibe la alerta por parte de dicha dependencia, la fAcultad ejerce su procedimiento interno par ahcer que se cumplan los timepos establecidos. </t>
  </si>
  <si>
    <t xml:space="preserve">El control se mantiene </t>
  </si>
  <si>
    <t>No se han presentado informes con pérdida de la imparcialidad en esta vigencia.</t>
  </si>
  <si>
    <t xml:space="preserve">Las áreas de almacenamiento del MR y equipos de campo, mantuvieron las condiciones ambientales que permiten garantizar la validez de los resultados </t>
  </si>
  <si>
    <t>Para esta primer fecha de seguimiento no habían calibraciones programadas</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</si>
  <si>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</si>
  <si>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</si>
  <si>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</si>
  <si>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</si>
  <si>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Los ensayos de aptitud de esta vigencia se presentan a finales de agosto</t>
  </si>
  <si>
    <t>No se han identificado informes con pérdida de la imparcialidad por conflictos de intereses de los funcionarios durante la vigencia.</t>
  </si>
  <si>
    <t>No se han presentado informes con pérdida de la imparcialidad por conflicto de intereses entre los funcionarios del grupo de investigación en esta vigencia.</t>
  </si>
  <si>
    <t>El control es suficiente</t>
  </si>
  <si>
    <t xml:space="preserve">En el periodo Enero-Julio del 2024 no se han entregado certificados con perdida de la imparcialidad.  </t>
  </si>
  <si>
    <t xml:space="preserve">No se han presentado eventos de resultados errados por contaminacion cruzada </t>
  </si>
  <si>
    <t xml:space="preserve">La calibracion de los equipos criticos del laboratorio a los que les corresponde este año, esta programada para el segundo semestre del 2024. </t>
  </si>
  <si>
    <t xml:space="preserve">No se han detectado equipos defectuosos en el laboratorio </t>
  </si>
  <si>
    <t xml:space="preserve">No se han entregado informes con regla de decisión equivocada </t>
  </si>
  <si>
    <t xml:space="preserve">En la validación del metodo fueron consideradas todas las variables. </t>
  </si>
  <si>
    <t xml:space="preserve">No se han presentado No Conformidades por verificación/validación de métodos </t>
  </si>
  <si>
    <t>Hasta la fecha de este seguimiento no se han recibido los resultados del ensayo de aptitud, en resultados preliminares se obtuvieron resultados satisfactorios, coincidiendo el 100% de los marcadores estudiados</t>
  </si>
  <si>
    <t xml:space="preserve">0,3% 
De 656 informes emitidos en el periodo Ene-Jun de 2024, dos informes de resultados fueron entregados con un error, debido a errores en el suministro de la información por parte del cliente (Laboratorio Clínico aliado). Se realizaron las correcciones (emisión de suplemento) y en el análisis de causas se detectó que la responsabilidad era del cliente y por lo tanto se decide no activar el trabajo no conforme.  </t>
  </si>
  <si>
    <t>Hasta la fecha no se ha presentado certificados con pérdida de la imparcialidad.</t>
  </si>
  <si>
    <t>Hasta la fecha las condiciones ambientales del laboratorio han estado dentro de los intervalos establecidos durante el proceso de calibración.</t>
  </si>
  <si>
    <t>Hasta la fecha se ha cumplido con el plan de calibración, verificación y mantenimiento.</t>
  </si>
  <si>
    <t>A la fecha todos los equipos del Laboratorio funcionan correctamente.</t>
  </si>
  <si>
    <t>A la fecha no se ha solicitado servicios incluyendo declaración de la conformidad.</t>
  </si>
  <si>
    <t>A la fecha el número de magnitudes definidas por el laboratorio es igual al número de magnitudes establecidos en el documento normativo.</t>
  </si>
  <si>
    <t>A la fecha no se han presentado No conformidades por Estimación de Incertidumbre</t>
  </si>
  <si>
    <t>Se tiene programado participar en Ensayos de Aptitud en los meses julio-agosto en las magnitudes Corriente Eléctrica AC y DC en Pinzas Amperimétricas con el Instituto Nacional de Metrología (INM), 
Código: 24-INM-EA-03
Número de Contrato: 6283</t>
  </si>
  <si>
    <t>A la fecha no se han presentado reparaciones en los equipos aire acondicionado o en el deshumidificador.</t>
  </si>
  <si>
    <t>A la fecha todos los equipos que intervienen en el proceso  de calibración funcionan correctamente.</t>
  </si>
  <si>
    <t>Hasta la fecha no se ha presentado ausencia del personal clave para realizar calibraciones.</t>
  </si>
  <si>
    <t>A la fecha no se ha presentado informes con pérdida de la imparcialidad por tener comunicación con el cliente y participar en el proceso de calibración.</t>
  </si>
  <si>
    <t>No se han presentado dificultades en la aplicación del control</t>
  </si>
  <si>
    <t>A la fecha el laboratorio cuenta con personal  que puede cubrir las ausencias de personal clave para realizar calibraciones.</t>
  </si>
  <si>
    <t>Hasta el momento no se han realizado servicios de calibración con Declaración de Conformidad</t>
  </si>
  <si>
    <t>Se revisan las normas técnicas utilizadas para el proceso de calibración cada 6 meses
Última revisión 2024-02-15</t>
  </si>
  <si>
    <t>Cada 6 meses se realiza mantenimiento a los equipos Aire Acondicionado y Deshumidificador 
(Último mantenimiento 2024-05-21)</t>
  </si>
  <si>
    <t>Hasta la fecha se han cumplido con las calibraciones y comprobaciones intermedias programadas.</t>
  </si>
  <si>
    <t>A la fecha no se han capacitado estudiantes debido al poco personal en el laboratorio, se tiene programado para el segundo semestre 2024</t>
  </si>
  <si>
    <t>De  32 informe de ensayo emitidos, en  ninguno se ha presentado la perdida de la imparcialidad</t>
  </si>
  <si>
    <t>La condiciones ambientales están controladas y se mantienen registro de estas</t>
  </si>
  <si>
    <t>Se da cumplimiento al plan de calibración, verificación y mantenimiento
Se realiza el calculo de intervalo de calibración</t>
  </si>
  <si>
    <t>No se han detectado equipos defectuosos</t>
  </si>
  <si>
    <t>Se han emitido 32  informes de ensayo y para ningun caso el cliente ha solicitado declaración de conformidad..</t>
  </si>
  <si>
    <t>No se han tenido no conformidades por verificación / validadción del metodo</t>
  </si>
  <si>
    <t>Se cuenta con los documentos firmados por el personal de apoyo.</t>
  </si>
  <si>
    <t>El contro es adecuado</t>
  </si>
  <si>
    <t>Se han realizado las calibraciones de los equipos de acuerdo al plan</t>
  </si>
  <si>
    <t>se realiza el plan de cálcuo de intervalo de calibración</t>
  </si>
  <si>
    <t>No se han recibido solicitudes por parte de lo cientes de declaración de conformidad</t>
  </si>
  <si>
    <t>EL RESULTADO DE LA MEDICIÓN INDICA QUE HEMOS REALIZADO UN TRABAJO EFICENTE PARA RECUPERAR LOS PRÉSTAMOS REALIZADOS A LOS USUARIOS. SOLO 4% DEL TOTAL DE LOS PRÉSTAMOS DE ESTE AUN NO HAN SIDO RETORNADOS POR LOS USUARIOS.  ESTO DEMUESTRA QUE LAS ESTRATEGIAS SON EFICACES Y NO SE HACE NECESARIO AJUSTAR LA ESTRATEGIA.</t>
  </si>
  <si>
    <t>El 25 de abril mediante correo electrónico se enviaron a microfilmar 560 historias académicas faltando 1350 historias por enviar a microfilmar https://mail.google.com/mail/u/0/?ik=39e960c2e2&amp;view=pt&amp;search=all&amp;permthid=thread-f:1797339884453604525&amp;simpl=msg-f:1797339884453604525
Se entregan 395 historias académicas para microfilmación faltando 1045 historias académicas para microfilmar https://mail.google.com/mail/u/0/?ik=39e960c2e2&amp;view=pt&amp;search=all&amp;permthid=thread-f:1802475318681200060&amp;simpl=msg-f:1802475318681200060
Al momento se ha completado en un 47% la actividad faltando un 53% para terminar con la tarea del 2024 de microfilmación</t>
  </si>
  <si>
    <t>El calendario general ha cumplido en un 99.82% no se han realizado modificaciones en ninguno aspecto académico el planteado es el que se ha venido trabajando</t>
  </si>
  <si>
    <t xml:space="preserve"> Se han realizado 7257 certificados, en seguimiento realizado hasta el mes de julio no se encontraron inconsistencias en los certificados
- Se actualiza la estadistica de certificados en el archivo drive https://docs.google.com/spreadsheets/d/1kFELGyj92LkpPnhk9Bwpaq8HWtl8xVau/edit?gid=496963328#gid=496963328&amp;fvid=1662318283
- Esta pendiente realizar el seguimiento a certificados mes junio y julio</t>
  </si>
  <si>
    <t>Se  han enviado 955 historias académicas a microfilmar de las cuáles han sido devueltas 450 faltando por devolver desde archivo central 505 las cuales se deben revisar una a una para verificar que no falteningún documento
Anexo_1</t>
  </si>
  <si>
    <t>Se tienen organizados 3341 historias académucas de estudiantes retirados de la universidad
Amexo_2</t>
  </si>
  <si>
    <t>Se revisan 2443 estudiantes de primer curso de los cuales se les solicta por llamada los documentos que les hace falta, a 13 jóvenes se les bloqueó el recibo de pago por no enviar la documentación los cuales están relacionados en el Anexo_3</t>
  </si>
  <si>
    <t>Se continua con el control de los calendarios en el archivo drive https://docs.google.com/spreadsheets/d/1eDvGSDoFq9JOFq8fNqrD1ciD9FX-7OcU/edit?usp=sharing&amp;ouid=115878616014962490313&amp;rtpof=true&amp;sd=true</t>
  </si>
  <si>
    <t>Se envian los calendarios por memorando y se recuerdan las actividades por email a las secretarias de programa</t>
  </si>
  <si>
    <t>La matriz de seguimiento se evidencia en el Anexo_4 Resumen de calendarios</t>
  </si>
  <si>
    <t>Actualización diaria de la realización de certificados de estudio https://docs.google.com/spreadsheets/d/1kFELGyj92LkpPnhk9Bwpaq8HWtl8xVau/edit?gid=496963328#gid=496963328&amp;fvid=1662318283</t>
  </si>
  <si>
    <t>Se realizan los seguimientos a los certificados académicos cada 2 meses sin encontrar inconsistencias Anexo_5</t>
  </si>
  <si>
    <t>De los certificados expedidos cada uno se genera por el sistema de información (Certificados) los cuales son entregados por ventanilla o mediante correo electrónico</t>
  </si>
  <si>
    <t>Pendiente para  el segundo semestre de 2024 el control de las actividades del calendario por estar vigente</t>
  </si>
  <si>
    <t>Realizada la programación de actividades para el segundo semestre de 2024- Faltan actividades por dar cumplimiento</t>
  </si>
  <si>
    <t>Se establece el calendario académico sin cambios o modificaciones- Se debe esperar el cumpliento total de las actividades</t>
  </si>
  <si>
    <t xml:space="preserve">Con corte al 30 de junio de 2024, se evidencia cumplimiento al indicar de acuerdo a la suscripción de contratos surgidos de las invitaciones públicas y convocatorias públicas </t>
  </si>
  <si>
    <t>Con corte al 19/07/2024 no se han generado RP evidenciando hechos cumplidos.</t>
  </si>
  <si>
    <t>Con corte al 30 de junio no se tiene reporte de accesos no autorizados a las sucursales</t>
  </si>
  <si>
    <t xml:space="preserve">Debido a que ésta información es constante durante todo el año, apenas vamos en la mitad del año, se reporyta como 50% ya que durante los dos primeros trimtestres del año se ha cumplido con la información </t>
  </si>
  <si>
    <t xml:space="preserve">És una información que es permanente durante todo el año, a la fecha se ha realizado, pero solo ha transcurrido la mitas del año </t>
  </si>
  <si>
    <t xml:space="preserve">Hasta el momento no se encuentra problema o limitación al momento de aplicar el control establecido. </t>
  </si>
  <si>
    <t>A la fecha el procedimiento no requiere de actualización ya que cumple con los parámetros establecidos para una correcta generación de RP</t>
  </si>
  <si>
    <t xml:space="preserve">Se ha remitido el Tip 1 a la comunidad académica y administrativa sobre el RP antes de iniciar la ejecución. </t>
  </si>
  <si>
    <t>Se ha realizado una revisión aleatoria del manual de funciones del personal, y se ha verificado que todas las funciones se están ejecutando de manera adecuada.</t>
  </si>
  <si>
    <t>El cambio de claves se tiene como un parametro obligatorio con las entidades finacieras.</t>
  </si>
  <si>
    <t>El uso del dispositivo es obligatorio para el ingreso de todas las sucursales bancarias y sus claves son dinámicas.</t>
  </si>
  <si>
    <t xml:space="preserve">se realizó por medios electrónicos la divulgación y se encuentra publicada en el sitio WEB de la Universidad para consulta pública. </t>
  </si>
  <si>
    <t>Limitaciones en la respuesta recibida de parte de las áreas encargadas de brindar la información, en algunos casos muy pocos se ha tenido que solictar en más de una vez o el apoyo de CI</t>
  </si>
  <si>
    <t xml:space="preserve">Se han acuedido ante el ente de control y o entidad encargada en el caso que se ha requerido </t>
  </si>
  <si>
    <t xml:space="preserve">Se mantiene en constante consulta </t>
  </si>
  <si>
    <t xml:space="preserve">Se ha n hecho las respectivas revisiones y auditorias internas, a los procesos. </t>
  </si>
  <si>
    <t>Suscripción de contratos de las invitaciones públicas y convocatorias públicas</t>
  </si>
  <si>
    <t xml:space="preserve">No se han presentado incumplimiento de la normatividad </t>
  </si>
  <si>
    <t xml:space="preserve">Se han realizado acciones que dan respuesta a los controles . </t>
  </si>
  <si>
    <t xml:space="preserve">A la fecha no se registran actualizaciones o nuevas normatividades en los procesos.  Se vienen aplicando la normatividad existente sin ninguna novedad. 
En SST se ha presentado actualización de la normatividad interna y  externa. Esa normatividad se encuentra registrada en la matriz de requisitos legales asociada a cada estrategia y no se ha registrado en su implementación ninguna novedad. </t>
  </si>
  <si>
    <t xml:space="preserve">Este control aún no tiene aplicación dado que se ha implementado la normatividad interna y externa y está se encuentra identificada en la matriz. Sin presentar materialización del riesgo. Sin embargo, de manera periodica se realiza seguimiento al plan de trabajo.  </t>
  </si>
  <si>
    <t xml:space="preserve">Se han realizado el seguimiento a los procesos, sin novedades y se aplicaron los controles internos. </t>
  </si>
  <si>
    <t xml:space="preserve">No existe documentación del procedimiento, dado que es un proceso nuevo y apun no esta en etapa de implementación . Sin embargo, dentro de las dificultades encontradas está la resistencia y falta de apertura al proceso por parte de los colaboradores. 
</t>
  </si>
  <si>
    <t xml:space="preserve">Actualmente se aplica la Resolucion de lineaminetos de Nomina N°  7141  del año 2020 y se aplicó la normatividad relacionada con el incremento salarial. 
Se realizó la actualización de la normatividad, lineamiento relacionado con:
*Salidas Academicas 
*Riesgo Psicosocial 
*Seguridad Industrial 
*Emergencias </t>
  </si>
  <si>
    <t>PENDIENTE EVALUACIÓN</t>
  </si>
  <si>
    <t xml:space="preserve">Los seguimientos se realizan por lo menos una vez al mes </t>
  </si>
  <si>
    <t xml:space="preserve">La actualización de la informació se realizan por lo menos una vez al mes </t>
  </si>
  <si>
    <t xml:space="preserve">
Ajuste a los  formatos  y entrevistas para recolección de la información.  
Gestiones realizadas con las áreas involucradas el CRIE y SIG 
Sensibilización del proceso a través de la metafora.
Entrevistas realizadas al personal sensibilizado
 Implementación de dos talleres , se encuentra en programación.
Inició el ejercicio de documentar a traves de store stellyng, se han realizado  dos ejercicios y 4 entrevistas,.</t>
  </si>
  <si>
    <t xml:space="preserve">Actualización de la caracterización de la población </t>
  </si>
  <si>
    <t xml:space="preserve">Se inició el montaje en la plataforma google site con base en el resumen normativo </t>
  </si>
  <si>
    <t>Se cumple con el indicador ya que no se alcanza a superar el 8% de la meta definida, presentado un % de error del 7.547.
Casos registrados en Aranda durante el primer semestre 2024:
Total casos:  3118
Total errores: 265
Errores marcados como graves:  20</t>
  </si>
  <si>
    <t xml:space="preserve">Se cumple con el indicador ya que supera el 95% de la meta definida.
El 0,18% de la disponibilidad se debe a la ventana de tiempo programada para los servicios de mantenimiento de equipos y bases de datos.
El 5 Abril 2024 por 2 horas y el 31 Mayo 2024 por 6 horas.
</t>
  </si>
  <si>
    <t>Se programa y realizan 27 campañas en las dependencias de la Universidad, programadas en materia de protección de datos y  enfocandos en las actividades propias de cada dependencia realizando la respectiva socialización, sensibilización y asesoria.</t>
  </si>
  <si>
    <t>No se han presentado inconvenientes con los casos reportados en el service desk.  El riesgo se sostiene por debajo del rango establecido.</t>
  </si>
  <si>
    <t>No se han presentado inconvenientes con el control ni fallas en los servidores, pero se debe seguir realizando el monitoreo.</t>
  </si>
  <si>
    <t>No se han presentado dificultades con las asesorias, sensibilización o capacitaciones en protección de datos.</t>
  </si>
  <si>
    <t>Con la información encontrada se deben implementar acciones de mejora para la eliminación de estos errores.  Actualmente hay algunas soluciones que estan programadas para realizarse.</t>
  </si>
  <si>
    <t>monitoreo constante y mantenimientos preventivos</t>
  </si>
  <si>
    <t>Capactitaciones en las facultades o dependencias de la Universidad para socializar la información de protección de personales.
Se realizó una dinamica (kajoot) al final de cada joranda, a fin de evaluar el nivel de conocimiento adquirido posterior al proceso de capacitación.</t>
  </si>
  <si>
    <t xml:space="preserve">Se analizaron 33 procesos, en cumplimiento de terminos establecidos por ley en su respuesta. </t>
  </si>
  <si>
    <t xml:space="preserve">De 3397 solictudes de contratcion tramitadas, 150 se tramitaron en mas de 8 dias habiles </t>
  </si>
  <si>
    <t>De 3397 procesos de contratcion publicados en la paltaforma Secop II 275 tuvieron cargue estemporaneo</t>
  </si>
  <si>
    <t>De los 33 procesos judiciales tramitados durante la vigencia, no se tiene ninguna sentencia condenatoria</t>
  </si>
  <si>
    <t xml:space="preserve">El numero de demandas durante el primer semestre de 2023 fue de 1
El numerode demandas durante el primer semestre de 2024 es de 1
En la actualidad, no se ha dado incremento, respecto a años anteriores, es evidente la disminución, durante 2022 fueron 5 procesos. </t>
  </si>
  <si>
    <t>Se otorgaron los poderes, de acuerdo a la especialidad del recurso, al abogado competente. 
Para el primer semestre se otorgan 10 poderes.</t>
  </si>
  <si>
    <t>se aplica diariamente con seguimiento en los cuadros de control</t>
  </si>
  <si>
    <t>Se está aplicando la directriz institucional</t>
  </si>
  <si>
    <t xml:space="preserve">Se ha venido implementando, se encuentra publicada en E-COGI. Se realiza actualizaicón, seguimiento, medición de indicadores, impacto, resultados, anualmente. </t>
  </si>
  <si>
    <t>Se está aplicando la directriz de concialización, a través del comité de conciliación. Registros en actas del comité.</t>
  </si>
  <si>
    <t xml:space="preserve">indicador por debajo del 1% </t>
  </si>
  <si>
    <t>https://docs.google.com/spreadsheets/d/15yrs74opmz45_600JoxbQefWNQMcg9mu/edit?pli=1&amp;gid=305226159#gid=305226159</t>
  </si>
  <si>
    <t>https://docs.google.com/spreadsheets/d/1HucUGNn-ZLsLmxuxm_K11MKMXs7fWJAu/edit?gid=1831778190#gid=1831778190</t>
  </si>
  <si>
    <t>Hasta el 30 de junio de 2024 se han presentado los siguientes informes:
1 - Rendición Anual de Cuentas
7 - Gestión Contractual (Periodicidad mensual)
7  - Obras inconclusas o sin uso  (Periodicidad mensual)
2- Delitos contra Administración Pública  (Periodicidad semestral)
2 - Acciones de repetición (Periodicidad semestral)
1 - Plan de mejoramiento (Periodicidad semestral)
Los informes se han presentado en la fecha establecida por la CGR</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</si>
  <si>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(Los informes de auditoria reposan en la Oficina de Control Interno)</t>
  </si>
  <si>
    <t>De acuerdo a la ejecución del Programa anual de auditorias a 30/06/2024 se ha ejecutado el  57.4%, lo cual es un porcentaje de ejecución adecuado para la fecha de corte</t>
  </si>
  <si>
    <t>Los colaboradores de la Oficina de Control Interno no han reportado conflictos de interés asociados al ejercicio de auditoría</t>
  </si>
  <si>
    <t>Se envia memorandos recordando los instructivos de la CGR y los proyectados por Control Interno. (Se cuentan con los memorandos de solicitud de información)
Se actualizó instructivo relacionado con el informe de Rendición Anual de Cuentas</t>
  </si>
  <si>
    <t>Se realiza la verificación por parte del equipo de Control Interno a los diferentes informes que se deben reportar al SIRECI (Se cuenta con las hojas de trabajo que evidencia las verificaciones)</t>
  </si>
  <si>
    <t>El Auxiliar Administrativo, realiza la validación de los reportes antes del envío definitivo al ente de control. (se tienen los pantallazos y los archivos str que evidencia la validación de los informes)</t>
  </si>
  <si>
    <t>El mapa de aseguramiento fue actualizado a 2024 (El mapa de aseguramiento reposa en los archivos de la Oficina de Control Interno)</t>
  </si>
  <si>
    <t>El Programa de auditoria fue aprobado en:
Reunión 01-2024 del CICI en su primera versión (Se tiene acta de reunión)
Reunión 03-2024 del CICI en su segunda versión (Se tiene acta de reunión)</t>
  </si>
  <si>
    <t>Se viene ejecutando el programa anual de auditorias, con corte a 30/06/2024 se tiene una jecución del 57.4%</t>
  </si>
  <si>
    <t>Se sigue el manual de auditoria de la Oficina de Control Interno</t>
  </si>
  <si>
    <t>Se siguen las normas aplicables relacionadas con los conflictos de interes</t>
  </si>
  <si>
    <t>El promedio de cumplimiento de los proyectos del pilar de gestión es de 49,39%, lo que corresponde a un avance esperado a la fecha del reporte</t>
  </si>
  <si>
    <t>N.A</t>
  </si>
  <si>
    <t>De manera mensual se vienen realizando reuniones de seguimiento y articulación del Pilar de Gestión, además, se hace seguimiento a la ejecución sIguiendo la metología definida en el Sistema de Gerencia PDI</t>
  </si>
  <si>
    <t>Con corte al 30 de junio, el Plan de Desarrollo Institucional cuenta con un avance de cumplimiento del  51.31% en sus tres niveles de gestión.  
Nivel de pilar: 46.85%
Nivel de programa: 56.53%
Nivel de proyectos:  50.73%</t>
  </si>
  <si>
    <t xml:space="preserve">En cuanto a la ejecución de los contratos 2022, 2023 y ordenes de servicios y contratos 2024, se cuenta con una ejecución adecuada de los mismos. 
Actualmente en ejeución </t>
  </si>
  <si>
    <t>Diciembre 2023: 97,78%
Abril 2024: 96,36%
Este componente se mide a través del indicador de Tiempos de respuesta a los requerimientos de información estratégica, el cual a la fecha tiene un avance de 96% que corresponde a un 100% de cumplimiento de la meta del 95%, representado en 22 solicitudes internas y 2 externas</t>
  </si>
  <si>
    <t>2023: 100%
Abril 2024: 0%
Esta actividad está planificada para realizarse 2 veces al año, para el corte de medición aún no ha iniciado.</t>
  </si>
  <si>
    <t>Nivel de avance del Plan de Mejoramiento Institucional, de acuerdo a los resultados de los avances en los indicadores del PDI reportados en el SIGER y los resultados de la Encuesta de Medición de Satisfacción de los Usuarios. (MSU)</t>
  </si>
  <si>
    <t xml:space="preserve">Se tiene proyectado durante la actual vigencia realizar 11 procesos de estudios y diseños para nuevos proyectos y análisis generales para mejoramiento y planeación del crecimiento de la infraestructura del campus, tanto en su sede central como en las sedes alternas y de predios de expansión. 
Durante este primer semestre  se realizaron las respectivas contrataciones de consultores y a la fecha se encuentran realizando los procesos de diseño contratados.
Respecto a intervenciones y obras en la planta física se lograron finalizar 7contratos de los 20   que se tienen proyectados en la vigencia, dentro de los que se resaltan las puestas en servicio del modulo de servicios del jardín botánico, el ascensor de medicina, las adecuaciones realizadas en los laboratorios de revelación, alertas tempranas y la intervención del área de preparación de la cafetería central del  galpón por mencionar algunas. 
</t>
  </si>
  <si>
    <t xml:space="preserve">Respecto a intervenciones y obras en la planta física se tienen previsto realizar  20 contratos  en la vigencia, de los cuales se han entregado 7 que corresponden a  servicio del modulo de servicios del jardín botánico, el ascensor de medicina, las adecuaciones realizadas en los laboratorios de revelación, alertas tempranas y la intervención del área de preparación de la cafetería central del  galpón por mencionar algunas. </t>
  </si>
  <si>
    <t>En el Comité de Gerencia se realiza seguimiento a los indicadores de bajo cumplimiento con el fin de poder analizar la expectativa de cumplimiento en los tres niveles de gestión y poder hacer los controles correspondientes, asi mismo se realiza seguimiento al componente presupuestal</t>
  </si>
  <si>
    <t>El sistema de información permite realizar monitoreo a las metas  y avance cualitativo del PDI, para la generación de alertas e indentificación de cumplimiento del plan</t>
  </si>
  <si>
    <t>EL control ha aportado a que se tenga coherencia en el reporte del plan a nivel cualitativo y cuantitativo y soportes</t>
  </si>
  <si>
    <t>El sistema de alertas ha permitido llevar un control a los supervisores e interventores de los contratos/ordenes de servicios a cargo, lo anterior permite detectar con tiempo las necesidades de adición , prorrogas, suspensiones o reinicios entre otras actividades</t>
  </si>
  <si>
    <t>Este apoyo al seguimiento permite apoyar a los supervisores/interventores en revisar detalles  generales a los inormes de contratistas como avances, productos cargados, fechas, certificaciones alineados a los alcances de los contratos y ordenes de servicios</t>
  </si>
  <si>
    <t>Esta formato ha permitido que los interventores y supervisores previo a radicar pólizas a Gestión de la contratación, puedan revisarlas e identificar inconsistencias en cada una de las pólizas</t>
  </si>
  <si>
    <t>En el Plan de Acción del área de AIE se incluyó la siguiente actividad:
Elaboración de Manuales para la gestión Estadística, en donde se está documentando las fuentes de información y los metadatos que soportan las estadísticas.
Para la generación de alertas, las actividades relacionadas son:
Actualización de las Estadísticas Institucionales
Integración de bases de datos Interoficinas</t>
  </si>
  <si>
    <t>Se realiza de manera permanente en la gestión de carga de información al SNIES y de las Estadísticas Institucionales, se realiza comunicación permanente con las fuentes de información para su ajuste en caso de ser necesario.</t>
  </si>
  <si>
    <t>En el Plan de Acción del área de AIE se incluyó la siguiente actividad:
Jornadas de Respaldo de información oficina de planeación.</t>
  </si>
  <si>
    <t>Jornadas de Respaldo de información oficina de planeación.</t>
  </si>
  <si>
    <t xml:space="preserve">Limitaciónes en las mediciones de algunos indicadores, frente a los propósitos de mejora institucional. </t>
  </si>
  <si>
    <t xml:space="preserve">Se han venido  socializando al interior de la oficina de Planeación los Tips informativos  frente a los procesos de contratación y manual de interventoría lo que permite manternerlos informados para hacer un ejercicio adecuado </t>
  </si>
  <si>
    <t>Se cuenta con un profesional desigando para realizar el seguimiento y control como apoyo a la interventoría y supervisión en la verificación de informes, generación de alertas</t>
  </si>
  <si>
    <t>Esta formato ha permitido que los interventores y supervisores previo a radicar pólizas a Gestión de la contratación, puedan revisarlas e identificar inconsistencias</t>
  </si>
  <si>
    <t>Se encuentra en proceso de implementación, adicionalmente desde GTISI se viene trabajando en un ruta procedimental para atender solicitudes de información que estén relacionadas con el manejo de datos personales.</t>
  </si>
  <si>
    <t>Se encuentra en el plan de trabajo, pero esta actividad aún no se ha ejecutado para la vigencia 2024</t>
  </si>
  <si>
    <t xml:space="preserve">Previo a la contratacion de los procesos de obra e interventoria,  se elaboran los estudios previos del proyecto, proceso durante el cual se verifica que ese se encuentre enmarcado en las apuestas del PDI . </t>
  </si>
  <si>
    <t xml:space="preserve">Se realizò convocatoria para realizar la reunion de induccion tanto a profesionales nuevos como antiguos para el proximo 8 de agosto. </t>
  </si>
  <si>
    <t xml:space="preserve">31 de enero se dio una capacitación por parte de la profesional de la ORI a los estudiantes extranjeros que inician el primer semestre. 
17 de junio se dio capacitación por parte dela Profesional de  a ORI a los estudiantes entrantes del programa Delfin.
31 de julio se dio una capacitación por parte de la profesional de la ORI a los estudiantes extranjeros que inician el segundo semestre.
</t>
  </si>
  <si>
    <t>Se realizo una Guia del invitado internacional la cual se publico en la pagina de la UTP y se socializara en los programas a partir del mes de septiembre.</t>
  </si>
  <si>
    <t>Se realizo una Guia del invitado internacional la cual se publico en la pagina UTP y se socializara en los programas a partir del mes de septiembre.</t>
  </si>
  <si>
    <t>En el transcurso del año 2023,  se tienen 2.502 personas benefiarias participando en las actividades de actualización profesional. Así mismo se han desarrollado 13 encuentros con empleadores</t>
  </si>
  <si>
    <t>Durante lo que se lleva del año 2023 se está cumpliendo con la meta que se tiene programada.</t>
  </si>
  <si>
    <t>No se ha presentado ninguna asignación de puntos incorrecta.</t>
  </si>
  <si>
    <t>No se ha presentado disminución de los recursos financieros asignados para la ejecución de las propuestas de desarrollo docente, lo cual ha permitido un normal desarrollo de estas actividades.</t>
  </si>
  <si>
    <t>De los 109 programas de pregrado y posgrado, se tiene como meta al año 2024 el 50% de los programa con curriculos renovados. (55 programas).                                                                                   A la fecha 75 programas han actualizado sus curriculos de acuerdo al PEI, la política académica curricular y las orientaciones institucionales para la renovación curricular, lo que representa el 109% de avance.</t>
  </si>
  <si>
    <t xml:space="preserve">El vencimiento de los registros calificados de estos programas al 31 de octubre de 2023, se debe a demoras en los tiempos de respuesta por parte del MEN, debido a que la reglamentación que cobijaba dichos registros presentaron apectos que afectaron la efectividad del procedimiento, asociado a la cantidad de información que se ha venido solicitando a las instituciones y que durante la actuación administrativa verifican los pares y las salas de las CONACES. (Resolución 2265 del 15 de febrero de 2023 MEN) </t>
  </si>
  <si>
    <t>Se da cumplimiento al % de cumplimiento en el segundo semestre 2023</t>
  </si>
  <si>
    <t>Se ha aumentado la difusión de las actividades por todos los medios de comunicación, se han ofrecido actividades con diferentes temas de vanguardia para los egresados.</t>
  </si>
  <si>
    <t>Se ha ido aplicando la estrategia de enviar las actividades realizadas por la oficina de egresados a una base de datos de jefes de áreas para que lo difundan con sus equipos de trabajo</t>
  </si>
  <si>
    <t>Se han implementado nuevas estrategias para la identificación de temas de interés y se han realizado articulación con otras instituciones.</t>
  </si>
  <si>
    <t>Se han realizado reuniones constantes con el area de GITISI para la mejora del funcionamiento de las encuestas de seguimiento de egresados y a empleadores.</t>
  </si>
  <si>
    <t>Se evalua la satisfacción de los egresados, en cuanto a las estrategias de empleabilidad brindadas</t>
  </si>
  <si>
    <t>Los controles existentes han funcionado eficazmente</t>
  </si>
  <si>
    <t>No se han tenido problemas o limitantes en la aplicación del control existente.</t>
  </si>
  <si>
    <t xml:space="preserve">Todos los programas deben actualizar los currículos en relación con el PEI y las Orientaciones Institucionales para la Renovación Curricular. Sin embargo, el proceso de actualización de las propuestas curriculares depende de la dinámica de cada programa, los comités curriculares y, el  acompañamiento que sea requerido por cada uno al equipo de la Vicerrectoría Académica, el cual se les brinda de manera oportuna. </t>
  </si>
  <si>
    <t>Para el año se han priorizado algunos programas para el acompañamiento en la renovación curricular, en aras de avanzar en la articulación de las propuestas de los programas con los lineamientos institucionales y que dichos programas puedan recibir el aval del comité central de curriculo o posgrados según corresponda</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</si>
  <si>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</si>
  <si>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</si>
  <si>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</si>
  <si>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Los datos de contacto de los estudiantes (correo, teléfono, etc), en la mayoría de los casos no son actualizados; por esto, se limita el contacto que establecen los docentes y Univirtual</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</si>
  <si>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</si>
  <si>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Articulación con profesionales de apoyo de decanaturas</t>
  </si>
  <si>
    <t>Comunicación continua con empleadores</t>
  </si>
  <si>
    <t>Actividades con nuevos temas para la comunidad en general y egresados de otras instituciones</t>
  </si>
  <si>
    <t>Ajuste de las encuestas de seguimiento implementadas</t>
  </si>
  <si>
    <t>Seguir realizando este tipo de encuentros con empleadores para la aplicación de las encuestas.</t>
  </si>
  <si>
    <t>Comunicación constante con empresas e instituciones y realización de actividades</t>
  </si>
  <si>
    <t>Asistencia y encuestas de los encuentros realizados con los empleadores.</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</si>
  <si>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</si>
  <si>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Acompañamiento a través de los diferentes medios de comunicación para que los estudiantes finalizarán su asignatura</t>
  </si>
  <si>
    <t>Revisión semanal en comité a las diferentes asignaturas y estudiantes que podían estar en riesgo y generar acompañamiento continúo.</t>
  </si>
  <si>
    <t>https://drive.google.com/drive/u/0/folders/1kCBsxBAjo7esuGKhtZqeMZquEwaaNM_7</t>
  </si>
  <si>
    <t>https://docs.google.com/spreadsheets/d/1b6k5LO5JKHYidBHwhCGmGLsseLs5lTPd/edit#gid=1872872909</t>
  </si>
  <si>
    <t>El indicador de equilibrio financiero durante el II trimestre del 2024, indica que el recaudo de ingresos obtenidos por la Universidad a la fecha soporta el 83% de los compromisos; efecto muy positivo para el cierre del segundo semestre.
Vale la pena resaltar que con estos recursos se cubre 100% de los pagos realizados a los compromisos adquiridos durante el II trimestre por valor de $128.291.420.756,39 cumpliendo con el pago de los compromisos previamente certificados.</t>
  </si>
  <si>
    <t xml:space="preserve">Con corte al II trimestre no se tiene inconvenientes con el recadudo de los ingresos </t>
  </si>
  <si>
    <t>Con corte al II trimestre no se tiene inconvenientes con la ejecución de gastos</t>
  </si>
  <si>
    <t>Dado que este riesgo se evalúa anualmente, no es factible establecer un valor para este primer seguimiento, ya que el resultado no sería comparable con la meta establecida.</t>
  </si>
  <si>
    <t>Con corte del 30 de julio de 2024,  se han recibido 20 solicitudes de gastos adicionales no proyectados en el presupuesto Institucional por valor de $3.066.420.469, lo que representa con respecto al presupuesto total de la universidad incluyendo adiciones el 0,810% de la apropiación. Lo cual se encuentra acorde con la meta establecida para este indicador.</t>
  </si>
  <si>
    <t>Este porcentaje corresponde a la revisión total de los Contratos y Convenios remitidos por Jurídica que fueron revisados por Gestión Estratégica de Proyectos Especiales de la Vicerretoría Administrativa y Financiera</t>
  </si>
  <si>
    <t>No se ha presentado pérdida de la confidencialidad.</t>
  </si>
  <si>
    <t>No se ha presentado pérdida de la información.</t>
  </si>
  <si>
    <t>Durante el período de seguimiento no se presentaron este tipo de eventos de afectación a la biodiversidad o infraestructura.</t>
  </si>
  <si>
    <t xml:space="preserve">La generación de alertas está operando correctamente, tanto a través del aplicativo PQRS como mediante el envío automático a los correos electrónicos de las dependencias que tienen PQRS pendientes por responder. Por lo tanto no se han tenido dificultades con la aplicación de este control. </t>
  </si>
  <si>
    <t>Durante el primer semestre de 2024, se llevaron a cabo las siguientes acciones:
- Se enviaron regularmente tips sobre aspectos importantes del Sistema PQRS a los correos electrónicos de las dependencias.
- Se presentó el Informe 2023 al Grupo de Apoyo de la VAF y se realizó una sesión de repaso del Sistema dirigida a todas las dependencias, así como una inducción para los nuevos jefes.
- Se llevó a cabo una campaña en el Campus para instruir sobre cómo presentar PQRS y el acceso al aplicativo web.
- Se mejoró la redacción y la organización de la información en la página de inicio del sitio web, especialmente en su sección final, e incluyendo un enlace a los horarios de atención al público de las dependencias.
- Se actualizaron el Manual y el Instructivo PQRS, optimizando y corrigiendo su contenido, y se informó a las dependencias por correo electrónico sobre los cambios realizados en estos documentos.
- Se actualizó el sitio web con la información de las ayudas y tips enviados.</t>
  </si>
  <si>
    <t xml:space="preserve">Se ha realizado trazabilidades históricas de las dependencias con mayor incidencia en solicitudes de gastos no contemplados en el presupuesto inicial </t>
  </si>
  <si>
    <t>Se ha avanzado en el proceso de verificación y testeo del nuevo aplicativo de presupuesto.</t>
  </si>
  <si>
    <t>Se ha solicitado la información a los proponentes cuando no está completa</t>
  </si>
  <si>
    <t>El control  se aplica de manera efectiva. Desde la Vicerrectoría Administrativa y Financiera se revisaron las solicitudes recepcionadas, lo cual queda registrado mediante el Aplicativo de Memorandos o comunicación interna.</t>
  </si>
  <si>
    <t>En la presente vigencia 2024 se han realizado los seguimientos por parte de la Alta Dirección en  reuniones del Comité directivo.</t>
  </si>
  <si>
    <t>El control se mantiene
Cláusula de confidencialidad firmada, aplica para contratos del 2024, para todos los contratos del SIG.</t>
  </si>
  <si>
    <t>Se realizó Backup en el mes de junio.</t>
  </si>
  <si>
    <t>El control se mantiene.</t>
  </si>
  <si>
    <t>Se han realizado semanalmente los recorridos de inspección de linderos y se tienen los informes mensuales sin dificultades.</t>
  </si>
  <si>
    <t>Se están ejecutando las actividades de educación ambiental de forma normal.</t>
  </si>
  <si>
    <t>Se está cumpliendo con este control, tal es el caso que en el comité de emergencias entre el mes de febrero y mayo generó una serie de actividades que restringian el uso del area boscosa del Jardín Botánico permitiendo solo recorridos guiados, dando cumplimiento a las recomendaciones dadas por las autoridades ambientales del orden departamental y nacional</t>
  </si>
  <si>
    <t>Trazabilidad histórica de las principales dependencias académicas y administrativas de la universidad, con el fin de avizorar solicitudes futuras y garantizar el correcto funcionamiento del área</t>
  </si>
  <si>
    <t>En articulación con Gestión de Tecnologías Informáticas y Sistemas de Información, se inició el proceso de testeo del nuevo aplicativo   mediante historias de usuario y reportes de pruebas, con el fin de subsanar errores y mejorar la experiencia del usuario</t>
  </si>
  <si>
    <t>Se recibe por parte de la Secretaria General el orden del día de las sesiones a realizarse para el comité directivo donde se analizan muchas de las decisiones a presentar en el Consejo Superior y Consejo Académico, en el cual vienen adjunto las propuestas de acuerdos para su respectivo análisis y emisión de concepto</t>
  </si>
  <si>
    <t>Actualmente se encuentra abierta la Convocatoria Nacional de Actualización y Transición para el Reconocimiento y Medición de Grupos de Investigación, Desarrollo Tecnológico o de Innovación y para el Reconocimiento de Investigadores del Sistema Nacional De Ciencia, Tecnología e Innovación, cuyos resultados definitivos se publicarán en el mes de junio de 2025</t>
  </si>
  <si>
    <t xml:space="preserve">Se esta diseñando actualmente la convocatoria para la financiación de proyectos presentados por Grupos de Investigación. Adicionalmente, se encuentra abierta la convocatoria para financiar la publicación de libros. </t>
  </si>
  <si>
    <t>Se han realizado programas de formación dirigido a los investigadores. Actualmente, se esta llevando a cabo el acompañamiento a grupos de investigación de manera personalizada y se ha realizado talleres masivos sobre CvLAC y GrupLAC.</t>
  </si>
  <si>
    <t xml:space="preserve">Se actualizó la Resolución sobre Investigaciones. </t>
  </si>
  <si>
    <t xml:space="preserve">Se dio inicio al acompañamiento de los grupos de investigación, se ha definido toda la estrategia por parte  de la Vicerrectoría, pero falta respuesta positiva por parte de los investigadores. </t>
  </si>
  <si>
    <t>El reporte en la medición es de cero (0%), teniendo en cuenta que dicha medición se realiza una unica vez al año, durante el 2 semestre académico de cada vigencia, razón por la cual no es posible conocer el indicador; sin embargo, existen avances en relación a la medición, tales como: el diseño de la encuesta, la identificación de la población y el inicio de la aplicación, para el seguimiento siguiente se espera contar con el dato final.
Se aplicó el censo para estudaintes de primer semstre académico de 2024-1, con el fin de obtener los datos de esta población y reliazar los estudios y priorización para los programas sociales correspondientes (población caracterizada).
En el sistema de información de la Universidad, se cuenta con un mecanismo que permite capturar los datos de las problemáticas sociales de parte de la comunidad Universitaria, lo que permite realizar el analisis requerido. Para el semestre 2024-II se esta en el proceso de captura de la información.</t>
  </si>
  <si>
    <t xml:space="preserve">El reporte en la medición es de cero (0%), teniendo en cuenta que dicha medición se realiza una unica vez al año, durante el 2 semestre académico de cada vigencia, razón por la cual no es posible conocer el indicador; sin embargo, existen avances en relación a la medición, tales como: el diseño de la encuesta, la identificación de la población y el inicio de la aplicación, para el seguimiento siguiente se espera contar con el dato final.
</t>
  </si>
  <si>
    <t>Los procesos, procedimientos y demás se encuentran ajustados a la normatividad existente.</t>
  </si>
  <si>
    <t>Se logro un avance del 43.33% en relación a la meta;  sin embargo, se está trabajando de manera orgánica en el plan de comunicaciones diseñado para la difusión y comunicación de la política y todas las acciones vinculadas  alrededor de la misma se diseño el sello UTP para la realización de todas las publicaciones en el marco de la política de bienestar Institucional.</t>
  </si>
  <si>
    <t>Dentro de los items se presenta la novedad de ingreso en el proceso de habilitación del servicio de seguridad y salud en el trabajo</t>
  </si>
  <si>
    <t>Cumplimiento oportuno entrega de apoyos evidenciado en informes, el 5% restante obedece a la gestión de recursos por parte del VAF y a la situación externa a la UTP con Donante Bono de Transporte.</t>
  </si>
  <si>
    <t>Se cuenta con la plantilla de autoevaluación de los estándares del proceso de habilitación;  sin embargo, No se ha diligenciado debido a la tardía contratación de la asesoría para dicho procesos.</t>
  </si>
  <si>
    <t>Se gestionaron los recursos para llevar a cabo la contratación de la asesoría para el proceso de habilitación.</t>
  </si>
  <si>
    <t>Se cumple con la primera fase en la construcción del CAT, Pendiente ejecución de la segunda fase por parte de Planeación para dar cumplimiento a  el total de criterios exigidos para obtener el concepto favorable por parte de la Secretaría de Salud Municipal en relación a este item.</t>
  </si>
  <si>
    <t>Se aclara que los apoyos Fondo UTP según la normatidad actual   no dependen de la política de gratuidad MEN.</t>
  </si>
  <si>
    <t>Durante el 2024-1 se han realizado las solicitudes por escrito y mediante reuniones según protocolos establecidos por la VAF.</t>
  </si>
  <si>
    <t>1. Se han realizado las mejoras necesarias para el Sistema de Información de apoyos socioeconómicos, lo cual ha permitido entregar de manera eficiente y oportuna los beneficios.
2. Cada apoyo responde a unas gestiones financieras específicas en el tema de convenios y contratos, en todos se agilizó dicha contratación y el manejo efectivo de los recursos, no obstante el apoyo de transporte ha tenido dificultades relacionas a circunstancias externas a la Utp.</t>
  </si>
  <si>
    <t xml:space="preserve">Se han revisado los criterios de cumplimiento para el proceso de habilitación y se declaró autoevaluación ante la Secretaría Departamental de Sallud.  Se han gestionado la contratación para la asesoría, </t>
  </si>
  <si>
    <t>Desde VAF asignaron los recursos para la contratación de la asesora para el proceso de habilitación, se esta avanzando en el proceso de contratación.</t>
  </si>
  <si>
    <t>La acción se encuentra sin concluir, se avanzó en la primera fase de construcción y se encuetra pendiente la segunda fase en la cual es necesario definir aspectos técnicos de la obra,</t>
  </si>
  <si>
    <t>1. Recepción de la actualización del reglamento operativo de la política de gratuidad, ajuste e implementación de la estrateiga para aplicación de la Política de Gratuidad UTP.
2. En cuanto a los fondos UTP responde a la normativad UTP.</t>
  </si>
  <si>
    <t>1. Solicitudes oportunas por medio de memorandos oficiales y trámite oportuno sengun procedimiento VAF.</t>
  </si>
  <si>
    <t>1. Se han realizado ajustes al sistema como el botón de renovaciones que agiliza los procesos, registros de seguimiento e informes, lo cual se puedo evidenciar en la autidoría de control interno.</t>
  </si>
  <si>
    <t>1. Reglamento Operativo política de Gratuidad 2024 2. Informa de estrategia de implementación PG en la UTP 3. Reglamentación de los Apoyos UTP</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</si>
  <si>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</si>
  <si>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</si>
  <si>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</si>
  <si>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</si>
  <si>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</si>
  <si>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</si>
  <si>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</si>
  <si>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</si>
  <si>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</si>
  <si>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</si>
  <si>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</si>
  <si>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</si>
  <si>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</si>
  <si>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</si>
  <si>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</si>
  <si>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necesarias para la atención de las necesidades básicas de salubridad</t>
  </si>
  <si>
    <t>Falta de agua en el Campus Universitario para la atención de necesidades básicas</t>
  </si>
  <si>
    <t>Suspensión de actividades académicas y administrativas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</si>
  <si>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</si>
  <si>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</si>
  <si>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</si>
  <si>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</si>
  <si>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</si>
  <si>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</si>
  <si>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</si>
  <si>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</si>
  <si>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</si>
  <si>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Jefe Mantenimiento institucional</t>
  </si>
  <si>
    <t>Jefe de Servicios
Jefe de Mantenimiento</t>
  </si>
  <si>
    <t>Transitorio: Auxiliar Administrativo</t>
  </si>
  <si>
    <t>Jefe Almacén General e inventarios</t>
  </si>
  <si>
    <t>Trabajador Oficial/Contratista</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</si>
  <si>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</si>
  <si>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</si>
  <si>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</si>
  <si>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</si>
  <si>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</si>
  <si>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programadas</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</si>
  <si>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</si>
  <si>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</si>
  <si>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</si>
  <si>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 Hasta el 10 de julio de 2024 se han programado 2968 servicios de los cuales únicamente se han recibido 2 inconformidades relacionadas con la terminación de las actividades solicitadas</t>
  </si>
  <si>
    <t>A la fecha, se han presentado demoras en el pago de facturas atribuibles al almacen general debido a demoras en el envio de la cuenta de pago a la tesoreria.
Es importante aclarar de 1369 facturas únicamente se ha presentado esta situación en 2</t>
  </si>
  <si>
    <t>A pesar de haberse presentado corte general en el servicio de agua los días 9 y 10 de julio por parte del presentador del servicio no hubo afectación de las actividades institucionales, gracias a las reservas de agua con las que se cuenta.</t>
  </si>
  <si>
    <t>Las encuesta sde satisfacción son aplicadas desde Gestión de Calidad y los resultados enviados a cada una de las dependencias. A la fecha no se ha recibido información al respecto.</t>
  </si>
  <si>
    <t xml:space="preserve">Mensualmente se hace revisión de las actividades programadas al personal de mantenimiento y servicios  con el fin de verificar el cumplimiento a cabalidad  de las labores asignadas </t>
  </si>
  <si>
    <t>Mensualmente se hace revisión física  de las instalaciones del  campus para presentar información relacionada con estado de la infraestructura, igualmente se hacer verificación permanente de los equipos basicos de los servicios de energia y agua.</t>
  </si>
  <si>
    <t>Comunicación permantnete entre las áreas de contabilidad y almacén con el fin de subsanar problemas de documentación para realizar así a tiempo los pagos.</t>
  </si>
  <si>
    <t>Se realizan consultas permanentes de las cuentas enviadas a contabilidad con el fin de verificar el estado de los pagos.</t>
  </si>
  <si>
    <t>Se hace seguimeinto a las comunicaciones enviadas a los supervisores con el fin de garantizar las firmas en las actas.</t>
  </si>
  <si>
    <t>Semanalmente se realiza revisón visual del nivel de los tanques de almacenamiento de agua.</t>
  </si>
  <si>
    <t>Se cuienta con un contrato para el manteni miento de los equipos de bombeo instalados en los tanques de almacenamiento de agua.</t>
  </si>
  <si>
    <t>Los pagos del suministro de agua se realizan por debito automatico. Se llava registro de los valores y consumos por cada matricula</t>
  </si>
  <si>
    <t>Una vez realizada la prestación del servicio requerido, se registra y se envía un correo al usuario solicitante con el fin de obtener respuesta sobre la prestación oportuna del mismo</t>
  </si>
  <si>
    <t>Se cuenta con registro del seguimiento a la contratación teneniendo en cuenta el porcentaje de cumplimiento en tiempo y presupuesto.</t>
  </si>
  <si>
    <t>A la fecha se encuentra en diseño los formatos para garantizar el seguimiento.</t>
  </si>
  <si>
    <t>Disminución presupuestal para la financiación de los proyectos de extension</t>
  </si>
  <si>
    <t>Poca acertividad en la promoción, difusion y visibilidad de los servicios de extensión de la Universidad</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</si>
  <si>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</si>
  <si>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</si>
  <si>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</si>
  <si>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 xml:space="preserve">Investigadores sin reconocimiento ante MinCiencias </t>
  </si>
  <si>
    <t>Disminución de la inversión institucional en proyectos de Extensión financiados a traves de Convocatorias Internas</t>
  </si>
  <si>
    <t xml:space="preserve">Disminuciónen la ejecución de proyectos y servicios  de extensión en la Universidad Tecnológica de Pereira. </t>
  </si>
  <si>
    <t xml:space="preserve">Reducción en la cantidad de activos de conocimiento transferidos a la sociedad </t>
  </si>
  <si>
    <t>Investigadores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</si>
  <si>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</si>
  <si>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Reducción en la ejecución y financiación de proyectos y actividades de extensión universitaria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</si>
  <si>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</si>
  <si>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</si>
  <si>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</si>
  <si>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</si>
  <si>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</si>
  <si>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</si>
  <si>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</si>
  <si>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</si>
  <si>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</si>
  <si>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</si>
  <si>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</si>
  <si>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 xml:space="preserve">Profesional Especializado II -  Extensión </t>
  </si>
  <si>
    <t>Contratista profesional Extensión Universitaria</t>
  </si>
  <si>
    <t xml:space="preserve"> Auxiliar V Extensión universitaria</t>
  </si>
  <si>
    <t xml:space="preserve"> Auxiliar  V Extensión universitaria</t>
  </si>
  <si>
    <t xml:space="preserve">Contratista Profesional Gestión Tecnológica </t>
  </si>
  <si>
    <t xml:space="preserve">Contratista Profesional Propiedad Intelectual </t>
  </si>
  <si>
    <t xml:space="preserve">Profesional Especializado II - Gestión Tecnológica </t>
  </si>
  <si>
    <t>No de Investigadores no reconocidos por MinCiencias</t>
  </si>
  <si>
    <t>Indice de Variación en el Numero de proyectos de Extensión Financiados internamente, respecto al año anterior: No de proyectos de extensión financiados año 2024 / No de proyectos de extensión financiados año 2023</t>
  </si>
  <si>
    <t>Índice de variación de actividades de extensión: No de Actividades de Extensión por modalidades año 2024 / No de Actividades de Extensión por modalidades año 2023</t>
  </si>
  <si>
    <t>Índice de variación de contratos  de transferencia de activos de conocimiento: No de contratos de transferencia de activos de conocimiento 2024/ No de contratos de transferencia de activos de conocimiento 2023</t>
  </si>
  <si>
    <t>Se esta realizando el acompañamiento a cada uno de los grupos de investigación y sus integrantes, con el fin de que no pierdan su reconocimiento ante MinCiencias y que permita mejorar su clasificación</t>
  </si>
  <si>
    <t xml:space="preserve">Actualmente se cuenta con un registro de 784 docentes transitorios y de planta vinculados a grupos de investigación de los cuales 172 están reconocidos por MinCiencias. </t>
  </si>
  <si>
    <t>En el marco de la convocatoria interna para financiar proyectos de extensión social, cultural y artistica, durante la Vigencia 2023 se financiaron 12  proyectos,  y  para la vigencia 2024  se financiaron 13 proyectos, lo que implica un crecimiento del 8 % en la medición de la inversión institucional en proyectos de extensión financiados internamente</t>
  </si>
  <si>
    <t>Con corte al 30 de abril, se tiene un registro de 535 actividades de extensión universitaria en todas sus modalidades, lo que representa el 37.91% de las actividades ejecutadas en las mismas modalidades para la vigencia 2023 que correspondia a 1.411</t>
  </si>
  <si>
    <t>Con corte a 30 de junio se reportan 3 contratos de transferencia de activos de conocimiento lo que representa el 43 % de los contratos reportados en la vigencia 2023</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</si>
  <si>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</si>
  <si>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</si>
  <si>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</si>
  <si>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</si>
  <si>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 xml:space="preserve">El inventario de activos de conocimiento se actualiza periódicamente y con corte a 30 de junio se caracterizó el TRL de 20 activos de conocimiento </t>
  </si>
  <si>
    <t xml:space="preserve">Con corte a 30 de junio se realizaron 6 jornadas de socialización de propiedad intelectual  orientadas a sensibilizar a la comunidad universitaria </t>
  </si>
  <si>
    <t xml:space="preserve">Con corte a 30 de junio se priorizó la financiación de 4 proyectos de desarrollo tecnológico postulados en la ventanilla abierta que se habilitó desde el 29 de abril </t>
  </si>
  <si>
    <t>PLAN DE MITIGACIÓN NO REPORTADO</t>
  </si>
  <si>
    <t>Realizar las gestiones para resolver las necesaridades detectadas  por la institución, ante las dependencias de la Universidad involucradas en el proceso de habilitación, que tengan relación con los criterios exigidos.</t>
  </si>
  <si>
    <t>Vicerrectora de Responsabilidad Social y Bienestar Universitario
Líder de Promoción de la Salud Integral</t>
  </si>
  <si>
    <t xml:space="preserve">1. Mantener las  acciones relacionadas con el cumplimiento de los procesos de habilitación
</t>
  </si>
  <si>
    <t>Líder de Promoción de la Salud Integral</t>
  </si>
  <si>
    <t xml:space="preserve">Generar alertas permanente en relación a:
- Los sistemas de información de la Universidad, para solicitud, estudio y asignación de apoyos
-  recursos requeridos de acuerdo a las solicitudes
- Mejorar los tiempos para trámites permannetes </t>
  </si>
  <si>
    <t xml:space="preserve">Vicerrectora de Responsabilidad Social y Bienestar Universitario
Líder de Gestión social </t>
  </si>
  <si>
    <t>Establecer acciones correctivas de acuerdo a dificultades e inconvenientes encontradas en el proceso</t>
  </si>
  <si>
    <t xml:space="preserve">Líder de Gestión social </t>
  </si>
  <si>
    <t xml:space="preserve">Todos los programas han realizado las acciones encaminadas a la renovación de registro calificado.
Se mantienen las renovaciones en todos los programas </t>
  </si>
  <si>
    <t>Se realiza el acompañamiento a los Grupos de Investigación para participar de la convocatoria de medición de grupos de Minciencias, de 10 grupos se presentan 9 por la Facultad ya que el GI Producción más Limpia pasó a ser de la Facultad de Ciencias Agrarias y Agroindustria</t>
  </si>
  <si>
    <t xml:space="preserve">Se han registrado todas las actividades realizadas por las diferentes dependencias y grupos de Investigación de la Facultad en el aplicativo dispuesto para ello </t>
  </si>
  <si>
    <t xml:space="preserve">A la fecha no se han presentado Proyectos con déficit presupuestal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</si>
  <si>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</si>
  <si>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han mantenido las acciones para la conservación de los registros  </t>
  </si>
  <si>
    <t xml:space="preserve">En revisión y actualización de Grupos de Investigación </t>
  </si>
  <si>
    <t xml:space="preserve">Revisión de repositorios soportes de producción de los GI </t>
  </si>
  <si>
    <t xml:space="preserve">Apoyo a publicación de libros y artpiculos </t>
  </si>
  <si>
    <t>Se han realizado asignaciones y bonificaciones acordes al acuerdo 21</t>
  </si>
  <si>
    <t xml:space="preserve">Se han actualizado los indicadores de Gestión en el plan de acción de la Decanatura </t>
  </si>
  <si>
    <t xml:space="preserve">Actividades registradas en el aplicativo </t>
  </si>
  <si>
    <t xml:space="preserve">Se han registrado y creado todos los proyectos de extensión siguiendo los procedimientos establecidos para ello </t>
  </si>
  <si>
    <t xml:space="preserve">El Consejo de Facultad ha dado aval a todos los proyectos de extensión presentados y soportados con contratos, convenios u órdenes de servicio. </t>
  </si>
  <si>
    <t xml:space="preserve">Se hace reporte de necesidades </t>
  </si>
  <si>
    <t xml:space="preserve">Se realiza la solicitud de nombramiento </t>
  </si>
  <si>
    <t xml:space="preserve">Sin concursos vigentes </t>
  </si>
  <si>
    <t xml:space="preserve">Se remitió el aval de los 9 GI para la participación de la convocatoria </t>
  </si>
  <si>
    <t>Memorando 02-27-403
05 de noviembre de 2024</t>
  </si>
  <si>
    <t>En conjunto con la VIIE se verificaron los soportes de producción de los 9 GI</t>
  </si>
  <si>
    <t>La revisión se realizó en el tiempo estimado, hasta el 1 de noviembre del 2024</t>
  </si>
  <si>
    <t xml:space="preserve">Se compartiron las convocatorias internas y externas para promover la publicación </t>
  </si>
  <si>
    <t xml:space="preserve">Correos electrónicos compartidos </t>
  </si>
  <si>
    <t xml:space="preserve">Cumplimiento del acuerdo </t>
  </si>
  <si>
    <t xml:space="preserve">Se han tenido en ejecución proyectos de Extensión </t>
  </si>
  <si>
    <t xml:space="preserve">Se cumple </t>
  </si>
  <si>
    <t>No existen mecanismos para hacerlo</t>
  </si>
  <si>
    <t xml:space="preserve">No hay procedimiento oficial para relevo generacional </t>
  </si>
  <si>
    <t xml:space="preserve">Se han realizado las solicitudes necesarias </t>
  </si>
  <si>
    <t xml:space="preserve">No se ha recibido una respuesta oficial </t>
  </si>
  <si>
    <t>Sin concursos abirtos</t>
  </si>
  <si>
    <t>El número de programas priorizados para este año es de 5
-Licenciatura en Música
- Maestría en Filosofía
- Maestría en Literatura
- Maestría en Literatura (Extensión Neiva - Huila)
- Doctorado en Literatura
 Hasta la fecha solo se ha enviado el informe del programa de música. De la Maestría en Literatura extensión Neiva, no se tendrá el proceso debido a que ya no se tiene el convenio con dicha universidad</t>
  </si>
  <si>
    <t>Se realizó una intervención de carácter físico en la plaza siqueiros, donde se eliminaron las mesas y las sillas de cemento que allí se encontraban.</t>
  </si>
  <si>
    <t>El consumo y el ruido han disminuido notablemente con la intervención realizada.</t>
  </si>
  <si>
    <t>Dado que la evaluación por MinCiencias se realiza cada dos años, es importante mencionar que a lo largo de cada periodo, los grupos de investigación trabajan en sus proyectos para mantener su categoría y tener los insumos necesarios para cualificarse o permanecer en cada evaluación</t>
  </si>
  <si>
    <t>SIN MEDICIÓN
LO QUETAN DEL MAPA DE RIESGOS PARA EL SEGUNDO SEGUIMIENTO 2024</t>
  </si>
  <si>
    <t>SIN SEGUIMIENTO</t>
  </si>
  <si>
    <t>En el transcurso de la presente vigencia se han implementado estrategias que impacten la disminución de los porcentajes de deserción en los programas de pregrado y posgrado adscritos a la Facultad. Sin embargo, el resultado de la implementación de estas estrategias no es inmediato, por depender de la voluntad de externos. Cabe destacar que la Facultad actualmente cuenta con dos programas de pregrado que iniciaron su oferta académica en el periodo 2024-1. Indicadores de deserción para la facultal al 15/11/2024
16.7% pregrado
6.50% posgrado</t>
  </si>
  <si>
    <t>Los Directores de los Departamentos adscritos a la Facultad se encuentran comprometidos con la implementación del seguimiento. A la fecha los directores de programa que deben realizar esta actividad la han realizado de acuerdo con la normatividad e instrumentos vigentes.</t>
  </si>
  <si>
    <t xml:space="preserve">Se validó mensualmente la nómina, confirmando que los docentes están correctamente clasificados </t>
  </si>
  <si>
    <t>Sigue pendiente, ya que aún no se ha entregado el edificio C y algunos espacios del edificio</t>
  </si>
  <si>
    <t>Para el semestre 2023-2, se registró una tasa de deserción del 11.1%.</t>
  </si>
  <si>
    <t>Se han realizado cinco actividades de extensión que contribuyen con recursos para el fondo de la facultad.</t>
  </si>
  <si>
    <t>fue mitigado con éxito, logrando suscribir los convenios a tiempo.</t>
  </si>
  <si>
    <t>Fue gestionado eficazmente mediante la realización de respaldos periódicos, lo cual aseguró la protección de los datos. Gracias a estos backups, no se presentó pérdida de información</t>
  </si>
  <si>
    <t>Se realizaron todas las inducciones y reinducciones administrativas al personal nuevo y al personal existente de la facultad, respectivamente.</t>
  </si>
  <si>
    <t xml:space="preserve">En el edificio B aún no se ha iniciado el proceso para dotarlo de red. Además, algunas oficinas del edificio A, como la del decano y la sala de juntas, presentan una conexión a internet inestable debido a la falta de un repetidor de red, lo que afecta la calidad de la señal en estas áreas. </t>
  </si>
  <si>
    <t>Tras realizar las verificaciones correspondientes, se confirmó que no se presentaron inconsistencias en los datos de contratación, asignación de carga horaria ni en la información contractual de los docentes. Esto garantiza que el proceso de contratación se ha realizado de acuerdo con los lineamientos y sin errores administrativos, asegurando transparencia y eficiencia en la gestión docente.</t>
  </si>
  <si>
    <t>Se enviaron los correos correspondientes para dar seguimiento al proceso de evaluación de riesgos laborales de los docentes, recordando a GTH la entrega pendiente de los resultados para concluir el control.</t>
  </si>
  <si>
    <t xml:space="preserve"> se aplicó sin problemas, confirmando una adecuada asignación de carga docente. Además, Se inició el proceso de vinculación en situación administrativa del equipo base administrativo de la facultad, como parte de la priorización de contrataciones y el avance en los estudios de modernización.</t>
  </si>
  <si>
    <t>Se identificaron y gestionaron opciones de alquiler de espacios adecuados, garantizando que los estudiantes cuenten con las condiciones necesarias para desarrollar sus actividades de aprendizaje y prácticas.</t>
  </si>
  <si>
    <t>Se realizó un monitoreo continuo de las entregas, asegurando que los equipos aprobados fueran entregados en tiempo y forma según lo planificado</t>
  </si>
  <si>
    <t>Se realizó el seguimiento adecuado al mantenimiento de los equipos antiguos, asegurando que recibieran el mantenimiento necesario para mantener su funcionamiento y prolongar su vida útil.</t>
  </si>
  <si>
    <t>Se han enviado correos emitidos por la Vicerrectoría de Bienestar Social (VRBS), informando a los estudiantes sobre los beneficios disponibles y las fechas clave para acceder a ellos.</t>
  </si>
  <si>
    <t>Se ha trabajado en conjunto con el equipo de comunicaciones para realizar una amplia difusión en redes sociales, aumentando la visibilidad de los programas y actividades académicas. Además, en colaboración con el Departamento de Matemáticas, se han organizado talleres gratuitos de nivelación en matemáticas introductorias para los estudiantes de primer ingreso.</t>
  </si>
  <si>
    <t xml:space="preserve">se solicitó información a Registro y Control. Sin embargo, la mayoría de los estudiantes eligió "no aplica" como motivo, dificultando un diagnóstico preciso. </t>
  </si>
  <si>
    <t xml:space="preserve">El decano sostuvo una reunión con el Comité de Laboratorios para iniciar la creación de un portafolio de servicios potenciales que pueden ofrecerse desde los laboratorios de la facultad. </t>
  </si>
  <si>
    <t>se está desarrollando de forma continua con los programas académicos la identificación de nuevos convenios, actividades de extensión y cursos</t>
  </si>
  <si>
    <t xml:space="preserve">Se realizó verificación al inicio de cada proyecto que se destine el porcentaje correspondiente al fondo de la facultad. </t>
  </si>
  <si>
    <t>Se gestionó eficazmente mediante una comunicación constante con el área jurídica y la Secretaría General.</t>
  </si>
  <si>
    <t xml:space="preserve">Fue controlado mediante respaldos periódicos, evitando cualquier pérdida de datos </t>
  </si>
  <si>
    <t>Se realizó mantenimientos preventivo a los equipos de cómputo de la Facultad</t>
  </si>
  <si>
    <t xml:space="preserve">No se presentaron caidas de los aplicativos durante el periodo </t>
  </si>
  <si>
    <t>No se presentaron problemas con las presentaciones</t>
  </si>
  <si>
    <t xml:space="preserve">
Se convocó a todo el personal, tanto nuevo como antiguo, a las sesiones de inducción y reinducción administrativas ofrecidas por la universidad.</t>
  </si>
  <si>
    <t>GTH hizo entrega de los manuales de funciones</t>
  </si>
  <si>
    <t>Se realizó la solicitud para instalar un repetidor en la oficina del decano</t>
  </si>
  <si>
    <t>Se realizó un seguimiento mensual a las nóminas enviadas por los directores con el fin de verificar y validar los centros de costos correspondientes a cada docente.</t>
  </si>
  <si>
    <t>Se envió un memorando a GTH para dar seguimiento al proceso de evaluación de riesgos laborales de los docentes</t>
  </si>
  <si>
    <t>El Decano se reunió con el Vicerrector Administrativo y Financiero para solicitar la vinculación como transitorios de los auxiliares administrativos de los programas y de la facultad, con el objetivo de fortalecer los procesos administrativos de la facultad.</t>
  </si>
  <si>
    <t>Se alquilaron los espacios necesarios para el desarrollo de las actividades académicas, asegurando que los requerimientos de infraestructura fueran cubiertos de manera adecuada.
Es relevante destacar que algunos espacios del edificio 18 están actualmente ocupados por la Facultad de Educación, debido a decisiones internas de planeación, lo que impide su disponibilidad para otras actividades.</t>
  </si>
  <si>
    <t xml:space="preserve"> se están explorando proyectos de regalías y MinCiencias para atraer recursos que faciliten la adquisición de equipos necesarios para el desarrollo de las actividades académicas.</t>
  </si>
  <si>
    <t xml:space="preserve">Se han llevado a cabo las revisiones correspondientes de las solicitudes realizadas a través del aplicativo, </t>
  </si>
  <si>
    <t>Se recibieron todas las convocatorias activas de la VIIE y fueron enviadas oportunamente a los docentes para su participación.</t>
  </si>
  <si>
    <t>Los convenios suscritos se han mantenido durante el periodo 2024-1, y se han desarrollado nuevas actividades de extensión.</t>
  </si>
  <si>
    <t>Se realiza un seguimiento constante al presupuesto ejecutado en cada actividad de extensión.</t>
  </si>
  <si>
    <t xml:space="preserve">Se han enviado correos cuando ha sido necesario realizar consultas respecto a las compras 
</t>
  </si>
  <si>
    <t xml:space="preserve">No fue necesario, ya que las nuevas incorporaciones de principio de año fueron presentadas internamente por el personal de la facultad.
</t>
  </si>
  <si>
    <t>Aun se encuentra pendiente la respuesta por parte de sistemas</t>
  </si>
  <si>
    <t>Actualmente la Facultad cuenta con todos sus programas académicos con Registro Calificado vigente y  5 de ellos en los siguientes procesos:
Los programas académicos susceptibles a la solicitud de la renovación del Registro Calificado en el 2024 son:
- Licenciatura en Etnoeducación,está en proceso de renovación curricular para iniciar con el proceso de solicitud de renovación de registro. 
- Licenciatura en Educación Básica Primaria, El programa debe presentar renovación, pero dado que se encuentra en proceso de renovación de acreditación de Alta Calidad y de acuerdo al Decreto 0529 de 2024, no deberá hacer el proceso dada la simultaneidad del proceso de ACC.
- Licenciatura en Educación Infantil, Se encuentra en proceso de ajustes para remitirlo a la Vicerrectoria Académica. 
Por otro lado, los programas académicos que han radicado la solicitud de renovación del registro calificado en la plataforma del Nuevo SACES:
-  Maestría en Educación – Presencial,Se encuentra en proceso de cargar la solicitud ante el Nuevo SACES, el proceso de cargue se intento realizar el día 30 de junio de 2024, no se pudo realizar y se dejo reporto la novedad mediante radicado 2024-ER-0382271.
- Maestría en Migraciones Internacionales, La información fue cargada en la plataforma Nuevo SACES, el día 18 de julio de 2024.</t>
  </si>
  <si>
    <t>La Facultad de Ciencias de la Educación continua con sus 8 programas Acreditados de Alta Calidad, de los cuales solo la Maestría en Historia tiene resolución de vigencia hasta noviembre, esta  debió solicitar la renovación a finales del 2023 y apenas está en el proceso de solicitud, por lo cual está en riesgo de perder la Acreditación de Alta Calidad si no la solicita próximamente.   
Por otro lado, los programas  que cumplen con la condición de tener 8 años de funcionamiento para poder solicitar la Acreditación de Alta Calidad por primera vez son el Doctorado en Didáctica, que se encuentra en proceso de solicitud y la Maestría en Infancia que inició con su proceso del informe de autoevaluación en noviembre del presente año.</t>
  </si>
  <si>
    <t xml:space="preserve">En la actualidad la Facultad de Ciencias de la Educación cuenta con 16 Grupos de Investigación, donde 13 son reconocidos, de los cuales 12 tienen categoria y uno solo con reconocimiento. Además, uno de los  de los 3 Grupos sin reconocimiento fue creado en el 2023, por lo que no ha participado en ninguna convocatoria de medición.
Por otro lado, el 18 de junio del 2024 se publicó la convocatoria 957 de 2024 del Minciencias para la Medición de Grupos y Reconocimiento de Investigadores, por lo que en este momento se está realizando el proceso de actualización de los CvLAC y los GrupLAC. </t>
  </si>
  <si>
    <t>El control es continuo. 
El profesional de Gestión Curricular revisó el nuevo Decreto 0529 del 29 de abril del 2024, por medio del cual se modifica parcialmente el Capítulo 2 del Título 3 de la Parte 5 del Libro 2 del Decreto 1075 de 2015, donde se establecen algunas características sobre el Registro Calificado. Además, se hizo la socialización respectiva a los directores de los programas académicos en la Jornada de Gestión Curricular realizada el 04 de junio del 2024.</t>
  </si>
  <si>
    <t>El control es continuo.
El profesional de Gestión Curricular ha acompañado a los diferentes Comités Curriculares que han estado en procesos de solicitud de renovación del Registro Calificado. La Licenciatura en Etnoeducación, Licenciatura en Educación Básica Primaria y la Licenciatura en Educación Infantil, en el caso de la construcción de los informes de solicitud para su radicación. Asimismo, en el caso de la Maestría en Educación – Presencial y la Maestría en Migraciones Internacionales en la radicación de estas solicitudes en la plataforma de Nuevo SACES.
Por otro lado, el profesional cuenta con una matriz de seguimiento del estado del proceso de Registro Calificado de todos los programas académicos de la Facultad.</t>
  </si>
  <si>
    <t>El control es continuo. 
El profesional de Gestión Curricular realiza el acompañamiento con la construcción del informe de autoevaluación a los 2 programas académicos susceptibles a la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</si>
  <si>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control es continuo.
La profesional del Comité de Investigaciones, Innovación y extensión de la Facultad revisó los criterios de la nueva convocatoria 957 de 2024 del Minciencias para la Medición de Grupos y Reconocimiento de Investigadores, publicados el 18 de junio. Además, socializó los criterios con cada grupo de investigación y se ha estado trabajando en el marco de estas en las respectivas actualizaciones.</t>
  </si>
  <si>
    <t>El control es continuo.
La profesional del Comité de Investigaciones, Innovación y extensión de la Facultad ha construido un plan de trabajo para cumplir con los criterios de la nueva convocatoria 957 de 2024 del Minciencias para la Medición de Grupos y Reconocimiento de Investigadores, con el fin de realizar las actualizaciones correspondientes: 
Fases de trabajo: 
- Fase I: Socialización directores grupos de investigación
- Fase II: Seguimiento a actualizaciones
- Fase III: Jornadas con Vicerrectoría de Investigación, Innovación y Extensión (Tres)
- Fase IV: Solicitud certificaciones 
- Fase V: Actualización CvLAC y GrupLAC 
- Fase 5:  Subsanación, esta fase se implementó desde octubre, la cual está dedicada a realizar las subsanaciones de los grupos de investigación de la Facultad de Ciencias de la Educación. Esta fase implica realizar los ajustes necesarios en las proyecciones de cada grupo, buscando así asegurar la correcta categorización de los mismos en la plataforma de MinCiencias. El objetivo principal de las subsanaciones es permitir que algunos grupos mantengan su categoría actual, mientras que otros puedan aspirar a una mejora en su clasificación.  (En proceso)</t>
  </si>
  <si>
    <t>De los documentos de registro calificado enviado han dado respuesta a dos, siendo negado el documento de Radiología y aprobado el de la Especialización en Entrenamiento deportivo
Se envia apelación del registro de Radiología, en espera de respuesta</t>
  </si>
  <si>
    <t>Se han actualizado el 80% de los planes curriculares de los programas a actualizar a la fecha de este seguimiento</t>
  </si>
  <si>
    <t>Clasificación igual, aun se esta vigente la convocatoria de Minciencias</t>
  </si>
  <si>
    <t>La asitencia de todos los docentes debido a su tipo de contratación</t>
  </si>
  <si>
    <t xml:space="preserve">Los cupos para capacitaciones son limitados.
</t>
  </si>
  <si>
    <t>No asistencia de algunos de los lideres a las reuniones convocadas por la vicerrectoria de investigaciones y la facultad</t>
  </si>
  <si>
    <t>Desde los programas se esta implementando acompañamiento para el riesgo de salud mental</t>
  </si>
  <si>
    <t>Los docentes que asisten a la socialización dan a connocer el tipo de preguntas a traves de sus clases para preparar los estudiantes</t>
  </si>
  <si>
    <t>Formato de Asistencias</t>
  </si>
  <si>
    <t xml:space="preserve">
Actas de reunión
Formatos de asistencia</t>
  </si>
  <si>
    <t xml:space="preserve">Desde desarrollo docente envian convocatorias de capacitación  para la participación de los docentes </t>
  </si>
  <si>
    <t>El equipo curricular acompaña a todos los programas que requieran apoyo para la actualización de los planees curriculares</t>
  </si>
  <si>
    <t>Actas de reunión
Formatos de asistencia</t>
  </si>
  <si>
    <t>La vicerrecrtoria de Investigaciones programa capacitaciones para dar a conocer los terminos de la convocatoria ademas de enviar comunicados a traves de la página y los correos institucionales
Acompañamiento del profesional de investigaciones a los diferentes grupos</t>
  </si>
  <si>
    <t>Correo institucional
Página UTP</t>
  </si>
  <si>
    <t>La Vicerrectoria ha verificado la información y ha enviado a traves de carpeta de drive lo cargado por los grupos de investigación al lider del grupo.
Esta documentación en el drive tambien es revisada por el profesional de investigaciones para verificar que los documentos esten completos</t>
  </si>
  <si>
    <t>Drive de los grupos de investigación</t>
  </si>
  <si>
    <t xml:space="preserve">Correo institucional
</t>
  </si>
  <si>
    <t>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
SEGUNDO SEGUIMIENTO:
Para el segundo semestre de la vigencia los tres programas que debían radicar ante en MEN la solicitud de registro calificado realizan el trámite correspondiente:
Administración de Empresas y la Especialización en Gerencia de Proyectos: Radicaron en la plataforma SACES la solicitud de renovación de Registro Calificado.
La Maestría en Administración del Desarrollo Humano y Organizacional, recibió visita de pares para reacreditación de Alta Calidad el mes de noviembre. Con la reacreditación de Alta Calidad se renueva de oficio también el Registro Calificado de este programa académico.</t>
  </si>
  <si>
    <t>Para los programas de pregrado de la Facultad en el periodo 2023-2 se presentó la siguiente deserción:
Para el programa de Ingeniería Industrial diurno se registro una deserción para el periodo 2023-2 del 5,1%. Para jornada especial una deserción de 9,7%.
Para el programa de Administración de Empresas se registro una deserción para el periodo 2023-2 del 11,5%.
Nota: se tomó el último periodo registrado en el aplicativo de estadísticas e indicadores para deserción interanual, el cual corresponde al 2023-2.
SEGUNDO SEGUIMIENTO:
Debido a se analiza la deserción interanual, la última actualización del sistema de Estadísticas e Indicadores Estratégicos es del periodo 2023-2</t>
  </si>
  <si>
    <t>Se mantiene la calificación, pues Minciencias hizo en 2021 la última medición y clasificación de los grupos de investigación.
Los grupos de investigación se encuentran preparando los GruplaC para la convocatoria de medición del Minciencias. 
SEGUNDO SEGUIMIENTO:
Los grupos de investigación se encuentran realizando los ultimos ajustes para participar en la convocatoria.</t>
  </si>
  <si>
    <t>La liquidación de los proyectos se realiza al final de la vigencia.
SEGUNDO SEGUIMIENTO:
La liquidación de los proyectos se realiza al final de la vigencia.</t>
  </si>
  <si>
    <t>El sistema para la realización de la evaluación docente aún se encuentra abierto.
SEGUNDO SEGUIMIENTO:
Según los resultados de la evaluación docente el 98% de los estudiantes se encuentra satisfecho, con una calificación superior a 4.</t>
  </si>
  <si>
    <t>Se aplica y es eficaz. 
Para el programa de Administración de Empresas se evidencia un decrecimiento de los indices de deserción, pues en el periodo  2023-2, se registro una deserción del 11,5%, presentando un reducción frente al procentaje correspodiente al periodo 2023-1, en cual tuvo una deserción de 12,8%.</t>
  </si>
  <si>
    <t>La Vicerrectoria envia memorando notificando el vencimiento de los RC.
Los programas radicaron en la plataforma SACES.</t>
  </si>
  <si>
    <t xml:space="preserve">Este año se han realizado acercamientos con agremiaciones y empresas regionales y se han participado en 8 eventos de relacionamiento regional </t>
  </si>
  <si>
    <t>Se ha avanzado de manera favorable en la actualización de los manuales de procesos. Además, se están creando flujogramas para facilitar su interpretación y se continúan elaborado instructivos.</t>
  </si>
  <si>
    <t>Para el semestre 2024-2 se dio apertura a nueva cohorte de la Maestría en Ingeniería Mecánica.</t>
  </si>
  <si>
    <t>Para el 2024-2, los salones fueron asignados correctamente, sin embargo, a las asignaturas que requieren sala de cómputo se les retrasó el inicio adecuado de clases por la falta de asignación de sala en todas las franjas horarias</t>
  </si>
  <si>
    <t>Se realizó un desayuno el 16 de noviembre de 2024, donde se hablará con estudiantes y egresados de la Maestría en Ingeniería Mecánica.</t>
  </si>
  <si>
    <t>Se realiza difusión a través de los siguientes medios: Campus informa, redes sociales, bases de datos de egresados, envío de información a otras facultades, asociación de egresados, Oficina de posgrados. Adicionalmente, en los eventos de la Facultad donde hay participación de egresados, se realiza promoción de los posgrados.</t>
  </si>
  <si>
    <t>Se enviaron solicitudes al CRIE para agilizar la asignación de salas de cómputo.</t>
  </si>
  <si>
    <t>_Desde la dirección del programa de Ingeniería Mecánica se realizó reunión con los docentes que requieren salas de cómputo para buscar soluciones alternativas.</t>
  </si>
  <si>
    <t xml:space="preserve">Se conservan el número de grupos de investigación y su categorización hasta esta  fecha de corte es: 
CATEGORÍA A : 4
CATEGORÍA B:  4
CATEGORÍA C:  5
SIN CATEGORÍA: 1   
NO RECONOCIDO: 1
En espera del cierre de la convocatoria para la medición de grupos de Minciencias </t>
  </si>
  <si>
    <t xml:space="preserve">Se sigue la ruta de la Vicerrectoría y una  vez  se recibe la alerta por parte de dicha dependencia, la fcultad ejerce su procedimiento interno para hacer que se cumplan los tiempos  establecidos. </t>
  </si>
  <si>
    <t xml:space="preserve">Se sigue la ruta de la Vicerrectoría y una  vez  se recibe la alerta por parte de dicha dependencia, la facultad ejerce su procedimiento interno para hacer que se cumplan los tiempos establecidos. </t>
  </si>
  <si>
    <t xml:space="preserve">Se han acatado las alertas  de acuerdo con  la  ruta de la Vicerrectoría Académica.   </t>
  </si>
  <si>
    <t xml:space="preserve">Memorandos con alertas  de la VA
Memorando con alerta de la Decanatura 
Formatos de soporte.  </t>
  </si>
  <si>
    <t xml:space="preserve">Se han entregado documentos maestros  en el tiempo establecido. 
 Se sigue aplicando la estrategia de control </t>
  </si>
  <si>
    <t>Sin segundo seguiento</t>
  </si>
  <si>
    <t>Sin registro de segundo seguimiento+</t>
  </si>
  <si>
    <t>Sin seguimiento</t>
  </si>
  <si>
    <t>Hasta la fecha no se han presentado informes con pérdida de imparcialidad; se hace revisión de los documentos soportes que hacen parte del control; se recuerda al personal la importancia de tener este riesgo controlado.</t>
  </si>
  <si>
    <t xml:space="preserve">Hasta la fecha no se han registrado condiciones ambientales que se encuentren por fuera de los límites de control establecidos por el Laboratorio. </t>
  </si>
  <si>
    <t>Se realiza seguimiento al plan de calibración, verificación y mantenimiento de equipos, para lo cual hasta la fecha no se ha incumplido con las fechas planificadas.</t>
  </si>
  <si>
    <t xml:space="preserve">Hasta la fecha no se han registrado condiciones ambientales que se encuentren por fuera de los límites de control establecidos por el Laboratorio para el almacenamiento de los MRC. </t>
  </si>
  <si>
    <t xml:space="preserve">Hasta la fecha ningún cliente ha solicitado la declaración de conformidad </t>
  </si>
  <si>
    <t>Todas las verificaciones de los métodos de ensayo cumplen con los criterios de analíticos, definidos por los requisitos normativos.</t>
  </si>
  <si>
    <t>Lineas de tendencia de los controles dentro de los límites establecidos a través de gráficos de control.</t>
  </si>
  <si>
    <t>Hasta la fecha no se han presentado informes con mal uso de la condiciones de acreditación</t>
  </si>
  <si>
    <t>El control existente de todos los fomatos han sido eficaces, ya que hasta el momento no se ha presentado pérdida de la imparcialidad y confidencialidad de la información.</t>
  </si>
  <si>
    <t>No se han presentado problemas con la transcripción de datos primarios; cada funcionario pasa los datos primaios  a la base de cálculo y luego es revisada por el responsible técnico</t>
  </si>
  <si>
    <t>No se han presentado problemas con el registro del formato establecido</t>
  </si>
  <si>
    <t>No se han presentado inconvenientes con el registro del formato establecido para las condiciones ambientales del Laboratorio.
Se hace seuimiento constante de los resultados de las condiciones ambientales, se cumple con el criterio establecido.</t>
  </si>
  <si>
    <t>Con base en lo planificado para las calibraciones de los equipos   se ha cumplido con el programa teniendo en cuenta las fechas definidas con base en el intervalo de calibración; se realizará cierre de plan de calibración en diciembre</t>
  </si>
  <si>
    <t>No se han presentado problemas con el registro del formato establecido para las condiciones ambientales del Laboratorio en donde se almacena el Material de Referencia Certificado (MRC), se realiza seguimiento de los registros de las condiciones ambientales, todas estan dentro de los limites de tolerancia.</t>
  </si>
  <si>
    <t>No se han presentado problemas con la aplicación y uso de la regla de decisión establecida por el Laboratorio</t>
  </si>
  <si>
    <t>No se han presentado problemas con el registro del formato establecido para el calculo y evaluación de la incertidumbre de las mediciones para los métodos de ensayo</t>
  </si>
  <si>
    <t>No se han presentado problemas con la aplicación de los controles</t>
  </si>
  <si>
    <t xml:space="preserve">Con base en lo planificado para los métodos de ensayo, no se han presentado problemas con la planificación y ejecución de ensayos de aptitud dentro de la vigencia.
Para los demas controles, no se han presentado problemas con la aplicación del control:
Ya que se evidencia el uso de MRC, el registro de las caracteristicas funcionales de los instrumentos durante sus verificaciones de rutina y el registro de los resultados para los controles analíticos empleando cartas de control. </t>
  </si>
  <si>
    <t>No se han presentado problemas con uso del certificado de acreditación, como base de contraste del rango establecido para los parámetros dentro del esquema de acreditación</t>
  </si>
  <si>
    <t>No se han presentado problemas con el registro de los formatos establecidos</t>
  </si>
  <si>
    <t>No se han presentado inconvenientes con la identificación de la acreditación dentro de los formatos establecidos</t>
  </si>
  <si>
    <t>Para esta fecha de seguimiento no habían calibraciones programadas, las pendientes se realizarán en el mes de diciembre</t>
  </si>
  <si>
    <t>Los ensayos de aptitud de esta vigencia fueron todos satisfactorios</t>
  </si>
  <si>
    <t>Hasta esta fecha de seguimiento no hay calibraciones programadas</t>
  </si>
  <si>
    <t xml:space="preserve">En el periodo Agosto-Noviembre del 2024 no se han entregado certificados con perdida de la imparcialidad.  </t>
  </si>
  <si>
    <t xml:space="preserve">Se realizó a tiempo y con resultados satisfactorios, la calibración y el mantenimiento de los equipos criticos del laboratorio. </t>
  </si>
  <si>
    <t xml:space="preserve">Se recibieron los resultados y el informe de participación en el ensayo de aptitud con resultados satisfactorios. </t>
  </si>
  <si>
    <t xml:space="preserve">
En el periodo Julio-Noviembre de 2024 ningun informe ha sido enviado con error. </t>
  </si>
  <si>
    <t xml:space="preserve">El control ha sido efectivo </t>
  </si>
  <si>
    <t>El control ha sido efectivo</t>
  </si>
  <si>
    <t>Se realiza registro fotografico (de manera opcional) y acompañamiento constante a los laboratorios clinicos.</t>
  </si>
  <si>
    <t xml:space="preserve">La acción ha sido eficaz y se seguirá implementando </t>
  </si>
  <si>
    <t>Todos los procesos realizados se realizan en parejas o con verificacion por dos personas diferentes.</t>
  </si>
  <si>
    <t>Se realiza la revision de las normas y el diligenciamiento de la tabla cruzada. 
Se realizón socializacion del alcance de acreditacion en reunion del personal del laboratorio Acta N°9 del 2024-04-23</t>
  </si>
  <si>
    <t>Se participó en Ensayos de Aptitud para Pinzas Voltiamperiméricas en las magnitudes Corriente Eléctrica AC y DC con el Instituto Nacional de Metrología (INM), 
Código: 24-INM-EA-03
Número de Contrato: 6283.
Resultados Satisfactorios.</t>
  </si>
  <si>
    <t>Se presentaron 7 certificados en los que el Director del Laboratorio realizó cotizaciones, servicios de calibración, revisó resultados y los aprobó.</t>
  </si>
  <si>
    <t>El personal que realizó la cotización también realizó el proceso de calibración y aprobó el Certificado, por lo tanto se ve la necesidad de fortalecer el control.</t>
  </si>
  <si>
    <t>Se revisan las normas técnicas utilizadas para el proceso de calibración cada 6 meses
Última revisión 2024-09-15</t>
  </si>
  <si>
    <t>Cada 6 meses se realiza mantenimiento a los equipos Aire Acondicionado y Deshumidificador 
(Último mantenimiento 2024-10-18)</t>
  </si>
  <si>
    <t>Se está capacitando al estudiante Gustavo Adolfo Correa, inicio de capacitación: 2024-10-02</t>
  </si>
  <si>
    <t>Pendiente evaluación</t>
  </si>
  <si>
    <t>El indicador de equilibrio financiero durante el III trimestre del 2024, indica que el recaudo de ingresos obtenidos por la Universidad a la fecha soporta el 97% de los compromisos; efecto muy positivo para el cierre del tercer trimestre.
Vale la pena resaltar que con estos recursos se cubre 100%  de los pagos previamente certificados por valor $194.733.103.398,17 de aquellos  compromisos adquiridos durante el III trimestre del 2024.
Nota: Es importante aclarar que la medición total de la vigencia 2025 se puede obtener al cierre del IV Trimestre, es decir, al 31 de diciembre.</t>
  </si>
  <si>
    <t xml:space="preserve">Con corte al III trimestre no se tiene inconvenientes con el recaudo de los ingresos </t>
  </si>
  <si>
    <t>Con corte al III trimestre no se tiene inconvenientes con la ejecución de gastos</t>
  </si>
  <si>
    <t>El promedio de cumplimiento de los proyectos del pilar de gestión es de 77,12%, lo que corresponde a un avance esperado a la fecha del reporte</t>
  </si>
  <si>
    <t>EL RESULTADO DE LA MEDICIÓN INDICA QUE HEMOS REALIZADO UN TRABAJO EFICENTE PARA RECUPERAR LOS PRÉSTAMOS REALIZADOS A LOS USUARIOS Y HEMOS SUPERADO LA META PROPUESTA. SOLO 4% DEL TOTAL DE LOS PRÉSTAMOS DE ESTE AUN NO HAN SIDO RETORNADOS POR LOS USUARIOS.  ESTO DEMUESTRA QUE LAS ESTRATEGIAS SON EFICACES Y NO SE HACE NECESARIO AJUSTAR LA ESTRATEGIA.</t>
  </si>
  <si>
    <t xml:space="preserve">Archivos en Drive sistema de gestión en SST
Cerfificaciones de los colaboradores descargados de los diferentes aplicativos </t>
  </si>
  <si>
    <t>Pendiente Evaluación de la eficacia</t>
  </si>
  <si>
    <t>Sin evaluación de la eficacia</t>
  </si>
  <si>
    <t>Hasta el 31 de octubre de 2024 se han presentado los siguientes informes:
1 - Rendición Anual de Cuentas
7 - Gestión Contractual (Periodicidad mensual)
7  - Obras inconclusas o sin uso  (Periodicidad mensual)
2- Delitos contra Administración Pública  (Periodicidad semestral)
2 - Acciones de repetición (Periodicidad semestral)
1 - Plan de mejoramiento (Periodicidad semestral)
Los informes se han presentado en la fecha establecida por la CGR</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</si>
  <si>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Proceso Investigación e Innovación
(Los informes de auditoria reposan en la Oficina de Control Interno)</t>
  </si>
  <si>
    <t>De acuerdo a la ejecución del Programa anual de auditorias a 31/10/2024 se ha ejecutado el  90.4%, lo cual es un porcentaje de ejecución adecuado para la fecha de corte</t>
  </si>
  <si>
    <t>Se viene ejecutando el programa anual de auditorias, con corte a 31/10/2024 se tiene una jecución del 90.4%</t>
  </si>
  <si>
    <t xml:space="preserve">El 25 de abril mediante correo electrónico se enviaron a microfilmar 560 historias académicas faltando 1350 historias por enviar a microfilmar https://mail.google.com/mail/u/0/?ik=39e960c2e2&amp;view=pt&amp;search=all&amp;permthid=thread-f:1797339884453604525&amp;simpl=msg-f:1797339884453604525
Se entregan 395 historias académicas para microfilmación faltando 1045 historias académicas para microfilmar https://mail.google.com/mail/u/0/?ik=39e960c2e2&amp;view=pt&amp;search=all&amp;permthid=thread-f:1802475318681200060&amp;simpl=msg-f:1802475318681200060
Al momento se ha completado en un 47% la actividad faltando un 53% para terminar con la tarea del 2024 de microfilmación
El 08 de agosto de 2024 se enviaron  1045 histprias académicas para microfilmar, con éste envío se completan las 2000 histórias académicas que se deben enviar anualmente
https://drive.google.com/file/d/1gZH0N1P34MQydo1VT_NECHEeHn2dHV_o/view?usp=sharing
</t>
  </si>
  <si>
    <t xml:space="preserve"> Se han realizado 11130 certificados, en los seguimientos realizados en el transcruso del año  no se encontraron inconsistencias
- Se actualiza la estadistica de certificados en el archivo drive https://docs.google.com/spreadsheets/d/1kFELGyj92LkpPnhk9Bwpaq8HWtl8xVau/edit?gid=496963328#gid=496963328&amp;fvid=1662318283
</t>
  </si>
  <si>
    <t>Se  han enviado 2000 historias académicas a microfilmar de las cuáles han sido devueltas 450 faltando por devolver desde archivo central 1550 las cuales se deben revisar una a una para verificar que no falteningún documento
Anexo_1</t>
  </si>
  <si>
    <t>Se tienen organizados 3341 historias académucas de estudiantes retirados de la universidad
Amexo_2
A la fecha se tienen 4747 historias académicas de graduados organizadas
Anexo_3</t>
  </si>
  <si>
    <t>Se revisan 2101 estudiantes de primer curso para el periodo 2024-2, de los cuales se les solicita por llamada los documentos que les hace falta,  5 jóvenes no enviaron la documentación y están relacionados en el Anexo_4 
https://docs.google.com/spreadsheets/d/1FgWrHSgsaZvm-R1kbKDMTS-uHAxz04HM/edit?usp=sharing&amp;ouid=113069431011638895105&amp;rtpof=true&amp;sd=true</t>
  </si>
  <si>
    <t>La matriz de seguimiento se evidencia en el Anexo_5 Resumen de calendarios
https://docs.google.com/spreadsheets/d/1syjFcdhKlhBwdPUB1LIwMcXx0QJvbErp/edit?usp=sharing&amp;ouid=113069431011638895105&amp;rtpof=true&amp;sd=true</t>
  </si>
  <si>
    <t>Se realizan los seguimientos a los certificados académicos cada 2 meses sin encontrar inconsistencias Anexo_6</t>
  </si>
  <si>
    <t xml:space="preserve">En el segundo semestre de 2024 el control de las actividades del calendario </t>
  </si>
  <si>
    <t>Calendario académico 2024-2
https://registro.utp.edu.co/sin-categoria/1690/calendario-academico-segundo-semestre-2024-2/</t>
  </si>
  <si>
    <t xml:space="preserve">Con corte al 12 de noviembre de 2024, se evidencia cumplimiento al indicar de acuerdo a la suscripción de contratos surgidos de las invitaciones públicas y convocatorias públicas </t>
  </si>
  <si>
    <t>Con corte al 12/11/2024 no se han generado RP evidenciando hechos cumplidos.</t>
  </si>
  <si>
    <t>Con corte al 18 de noviembre no se tiene reporte de accesos no autorizados a las sucursales</t>
  </si>
  <si>
    <t xml:space="preserve">Debido a que ésta información es constante durante todo el año, apenas vamos en el 3er trimestre del año, se reporyta como 75% ya que durante los tres primeros trimestres del año se ha cumplido con la información </t>
  </si>
  <si>
    <t>Se ha remitido el Tip 1 el 19 de julio a la comunidad académica y administrativa sobre el RP antes de iniciar la ejecución.
Se realizó reunión el 25/07/2024 con los nuevos decanos y directores de programa con el tema: Preparación para el rol en temas presupuestales el día.
Se realizó reunión el 29/07/2024 con las auxiliares de  pregrado y posgrado y alugnos profesionales con el tema: Actualización en presupuesto institucional.
Se ha remitido el Tip 2 a la base de datos de supervisores remitida por Compra de Bienes y Suministros y Gestión de la contratación, además de los Decanos sobre la cancelación de las reservas presupuestales, proceso que hace parte del cierre presupuestal</t>
  </si>
  <si>
    <t>permanentemente se mantiene consultando las diferentes páginas de los entes de control en búsqueda de nueva normatividad por medio de la cual se adoptan y adaptan dentro de la UTP</t>
  </si>
  <si>
    <t>https://www.contaduria.gov.co/</t>
  </si>
  <si>
    <t>Se ha establecido en los pliegos de condiciones la solicitud de la póliza de cumplimiento</t>
  </si>
  <si>
    <t>página Web UTP</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</si>
  <si>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</si>
  <si>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</si>
  <si>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 xml:space="preserve">Se cumple con el indicador ya que no se alcanza a superar el 8% de la meta definida, presentado un % de error del 5.233.
Casos registrados en Aranda durante el segundo semestre 2024
</t>
  </si>
  <si>
    <t xml:space="preserve">Se cumple con el indicador ya que supera el 95% de la meta definida.
El 1% de la NO disponibilidad se debe a la ventana de tiempo programada para los servicios de mantenimiento de equipos y bases de datos.
El 2 Agosto 2024 por 4 horas, el 12 Sept 2024 por 8 horas y el 11 Oct 2024 por 18 horas.
</t>
  </si>
  <si>
    <t>Se realizan 12 campañas cumpliendo con el 100% de la planificación para el segundo semestre, en las dependencias de la Universidad, programadas en materia de protección de datos y  enfocandos en las actividades propias de cada dependencia realizando la respectiva socialización, sensibilización y asesoria.</t>
  </si>
  <si>
    <t>Con corte al 31 de agosto, el Plan de Desarrollo Institucional cuenta con un avance de cumplimiento del  74.32% en sus tres niveles de gestión.  
Nivel de pilar: 77.10%
Nivel de programa: 77.97%
Nivel de proyectos:  69.49%</t>
  </si>
  <si>
    <t>Agosto 2024: 97%
Este componente se mide a través del indicador de Tiempos de respuesta a los requerimientos de información estratégica, el cual a la fecha tiene un avance de 96% que corresponde a un 100% de cumplimiento de la meta del 95%, representado en 22 solicitudes internas y 2 externas</t>
  </si>
  <si>
    <t>Esta actividad está planificada para realizarse 2 veces al año, para el corte de medición se ha realizado una jornada de respaldo.</t>
  </si>
  <si>
    <t xml:space="preserve">Se tiene proyectado durante la actual vigencia realizar 11 procesos de estudios y diseños para nuevos proyectos y análisis generales para mejoramiento y planeación del crecimiento de la infraestructura del campus, tanto en su sede central como en las sedes alternas y de predios de expansión. Durante el periodo se han fianlizado 4 procesos de diseño. 
Respecto a intervenciones y obras en la planta física se contemplarò la realizacion de 20 contratos de intervencion en el campius de los cuales ya se  han finalizado  12. 
Es decir de los 31 porcesos inlcuidos en el plan de accion, han fianlizado 16 procesos; los restante se encuentran en curso y los pendientes por finlizar concluiriìan al cierre de la vigencia. </t>
  </si>
  <si>
    <t xml:space="preserve">Respecto a intervenciones y obras en la planta física se tienen previsto en el plan de accion de la vigencia, realizar  20 contratos, a la fecha se han finalizado 12. </t>
  </si>
  <si>
    <t>Se construyó en conjunto con las fuentes primarias de información los manuales para la información estadística, que se encuentran cargados en http://aie.utp.edu.co/manual</t>
  </si>
  <si>
    <t>Desde GTISI se asumió la coordinación de la política de protección de datos personales, y se ajustó el procedimiento de manejo de las solicitudes de información.
Adicionalmente, se realizó actualización de las vistas a la base de datos que alimentan las estadísticas institucionales.</t>
  </si>
  <si>
    <t>Se encuentra en el plan de trabajo, se ha venido ejecutando con normalidad, pero esta actividad cierra en diciembre de 2024</t>
  </si>
  <si>
    <t xml:space="preserve">Previo a la contratacion de los procesos de obra e interventoria,  se elaboran los estudios previos del proyecto, proceso durante el cual se verifica que ese se encuentre enmarcado en las apuestas del PDI . 
Se enaexan los estudios previos de las obras contratadas. </t>
  </si>
  <si>
    <t xml:space="preserve">Los procesos de consultioria en diseños al igual que los de obra que se encuentran en ejecucion, se estàn  inlcuidos en el plan de accion del proceso para la presente vigencia.   Se anexa listado de diseños y obras del plan de accion. 
El pasado 6 de noviembre se realizò induccion al equipo de profesionales de infraestructra. </t>
  </si>
  <si>
    <t xml:space="preserve">Se realizò la revision del manual de funciones del profesional especializado grado II encargado del procedimiento denominada 113-DPF-08 V7 Implementación del Plan Maestro de Planta Física de la UTP (1) y en consecuencia se solicitaron los ajustes requeridos a este proceso. </t>
  </si>
  <si>
    <t xml:space="preserve">Acta de reunion de revision deprocesos
procedimiento establecido
Ajustes planteados </t>
  </si>
  <si>
    <t>Durante el segundo semestre de 2024, no se han registrado sanciones emitidas por Migración Colombia, este resultado refleja el cumplimiento normativo en las actividades relacionadas con la movilidad internacional. 
La ofina derelacione sinternacionales continuará con un monitoreo constante para identificar posibles áreas de mejora y el seguimiento a normativas migratorias vigentes, con el fin de prevenir posibles incumplimientos en el futuro</t>
  </si>
  <si>
    <t xml:space="preserve">31 de enero se dio una capacitación por parte de la profesional de la ORI a los estudiantes extranjeros que inician el primer semestre. 
31 de julio se dio una capacitación por parte de la profesional de la ORI a los estudiantes extranjeros que inician el segundo semestre.
3 de diciembre de 2024 se realizara una sesión informativa virtual por parte de Migracion Colombia a la cual esta convocado la Red de Universitaria de Risaralda RUN. </t>
  </si>
  <si>
    <t>.
El 23 de Octubre se envia por correo electronico la informacion de como se debe legalizar el proceso de un invitado internacional desde los programas de pregrado.
El 25 de Octubre se envia por correo electronico la informacion de como se debe legalizar el proceso de un invitado internacional desde los programas de pregrado.</t>
  </si>
  <si>
    <t xml:space="preserve">Se realizo una Guia del invitado internacional la cual se publico en la pagina UTP y se socializo con los programas de pregrado y posgrados.
https://ori.utp.edu.co/invitados-internacionales-international-guests/ </t>
  </si>
  <si>
    <t>No se ha se ha presentado ninguna imugnacion de los resultados electorales</t>
  </si>
  <si>
    <t>El control del indicador ha sido efectivo</t>
  </si>
  <si>
    <t>Se recibieron a satisfacción hasta el 11 y 18 de octubre las transferencias documentales de las  dependencias académicas y las dependencias administrativas. En total se recibieron 115 carpetas pertenecientes al Archivo Histórico y para el Central 160,  lo que equivaldría a 20 mts lineales, actualizando la cantidad de docuemtnos  conservados en formato papel.</t>
  </si>
  <si>
    <t>Actualmente está pendiende la actualización de las TRD y el CCD. Del PGD se han actualizado 6 de los 8 procesos y los FUID tanto de los Archivos Central como Histórico presentan un avance de actualización de más del 97%.</t>
  </si>
  <si>
    <t>Tarea realizada por Mantenimiento Institucional</t>
  </si>
  <si>
    <t>En el  Plan de Acción de la oficina de la vigencia 2024 se tienen contempladas dichas actividades y mensualmente se registra el avance de las mismas.</t>
  </si>
  <si>
    <t>El inventario del Archivo Central presenta un avance  de un 99% con 20,958 carpetas registradas. El inventario del  Archivo Histórico  presenta un avance del  99,4% con un total de  7906 carpetas registradas.  El recibo de las transferencias primarias permitió la actualización de lo inventarios documentales.</t>
  </si>
  <si>
    <t>El inventario del Archivo Central presenta un avance  de un 99% con 20,958 carpetas registradas. El inventario del  Archivo Histórico  presenta un avance del  99,4% con un total de  7906 carpetas registradas</t>
  </si>
  <si>
    <t>El Programa de Gestión Documental se encuentra en actualización, está pendiente la actualización de 2 de los 8 procesos</t>
  </si>
  <si>
    <t>A la fecha no se han recibido solicitudes para la creación y/o actualización de las series documentales</t>
  </si>
  <si>
    <t>En el transcurso del año 2024,  se tienen 1773 personas benefiarias participando en las actividades de actualización profesional. Así mismo se han desarrollado 11 encuentros con empleadores.</t>
  </si>
  <si>
    <t>Durante lo que se lleva del año 2024 se está cumpliendo con la meta que se tiene programada.</t>
  </si>
  <si>
    <t>De los 109 programas de pregrado y posgrados, se tiene como meta al año 2024 el 50% de los programas con currículos renovados. (55 programas). A la fecha 83 programas han actualizado sus currículos de acuerdo al PEI, la política académica curricular y las orientaciones institucionales para la renovación curricular, lo que representa el 150%. Frente a la espectativa de cumplimiento de la meta se ha logrado avanzar más de lo esperado de acuerdo a los balances realizados con las Facultades y acompañamiento a los programas académicos.</t>
  </si>
  <si>
    <t>En el presente año todos los registros calilficados se encuentran vigentes.</t>
  </si>
  <si>
    <t>Se da cumplimiento al % de cumplimiento en el segundo semestre 2024</t>
  </si>
  <si>
    <t>Se han realizado reuniones constantes con el área de GITISI para la mejora del funcionamiento de las encuestas de seguimiento de egresados y a empleadores.</t>
  </si>
  <si>
    <t>Se evalúa la satisfacción de los egresados, en cuanto a las estrategias de empleabilidad brindadas</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</si>
  <si>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</si>
  <si>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 xml:space="preserve">Con corte al 15 de noviembre de 2024, se han presentado 575 PQRS, de las cuales sólo dos (2) se respondieron por fuera de los tiempos establecidos en la ley, logrando de esta manera un resultado de 0.3% para este indicador. </t>
  </si>
  <si>
    <t xml:space="preserve">Se han recibido con corte del 15 de noviembre de 2024,  47 solicitudes de gastos adicionales no proyectados en el presupuesto institucional por valor de $5.954.280.488, lo que representa con respecto al presupuesto total de la universidad incluyendo adiciones el 1.384% de la apropiación. </t>
  </si>
  <si>
    <t>Este porcentaje corresponde a la revisión total de los Contratos y Convenios remitidos por Jurídica que fueron revisados por Gestión Estratégica de Proyectos Especiales de la Vicerrectoría Administrativa y Financiera</t>
  </si>
  <si>
    <t xml:space="preserve">La generación de alertas está funcionando correctamente, tanto a través del aplicativo PQRS como mediante el envío automático de notificaciones a los correos electrónicos de las dependencias con PQRS pendientes de respuesta. Por lo tanto, no se han presentado dificultades en la implementación de este control. Cabe destacar que, desde el mes de agosto, la administración del software PQRS está a cargo de la dependencia Gestión de Tecnologías Informáticas y Sistemas de Información, ya que antes de esta fecha estaba a cargo de Recursos Informáticos y Educativos. </t>
  </si>
  <si>
    <t>En el marco de las actividades de socialización previstas, se han realizado las siguientes acciones:
- Se enviaron regularmente tips sobre aspectos importantes del Sistema PQRS a los correos electrónicos de las dependencias.
- Se actualizó el sitio web con la información de tips enviados.
- Se llevó a cabo una campaña en el medio de comunicación Campus Informa sobre el Sistema PQRS.
- Se realizó una socialización en el mes de septiembre sobre el Sistema PQRS dirigida a las dependencias administrativas y académicas que hacen parte del sistema.</t>
  </si>
  <si>
    <t>En la presente vigencia 2024 se han realizado los seguimientos por parte de la Alta Dirección en  las reuniones del Comité directivo.</t>
  </si>
  <si>
    <t>Se realizó Backup en el mes de noviembre.</t>
  </si>
  <si>
    <t>Cada semana se realizan recorridos de inspección de linderos y se tienen informes mensuales sin dificultades</t>
  </si>
  <si>
    <t>Las actividades de eduación ambiental se están ejecutando de forma normal</t>
  </si>
  <si>
    <t>Durante el primer semestre el plan de emergencias se consultó por el tema de riesgo de  incendio forestal y se aplicó. Durante el segundo semestre no hubo necesidad de realizarlo.</t>
  </si>
  <si>
    <t xml:space="preserve">Entre los meses de julio y agosto se realizaron las reuniones con las Facultades y con otras dependencias administrativas para la socialización y realimentación de las necesidades de presupuesto. </t>
  </si>
  <si>
    <t xml:space="preserve">Se evidencia que esta actividad es eficaz para contemplar todas las necesidades y aclarar las dudas frente a aquellas que no se pueden atender. </t>
  </si>
  <si>
    <t xml:space="preserve">La herramienta creada para las necesidades de presupuesto permitía monitorear las dependencias a las que les faltaba el diligenciamiento de la información y se realizaban los respectivos seguimientos. </t>
  </si>
  <si>
    <t xml:space="preserve">
En articulación con Gestión de Tecnologías Informáticas y Sistemas de Información, se inició el proceso de testeo del nuevo aplicativo   mediante historias de usuario y reportes de pruebas, con el fin de subsanar errores y mejorar la experiencia del usuario.</t>
  </si>
  <si>
    <t xml:space="preserve">Ha existido una adecuada articulación con Secretaria General en este aspecto. </t>
  </si>
  <si>
    <t xml:space="preserve">Durante la vigencia 2024, se logró un avance hasta el 90% aproximadamente, respecto al cumplimiento en cuanto a la autoevaluación relacionada con los criterios de cumplimiento para el proceso de habilitación institucional por parte de la secretaria de salud departamental.
Para el porcentaje faltante, se han realizado las gestiones para: 
- La compra de equipo necesario
- Las adecuaciones en infraestructura pendientes
- Se continua avanzando en el consecución de la información para la construcción de la documentación correspondiente al estandar de procesos prioritarios. </t>
  </si>
  <si>
    <t>Durante la vigencia 2024 se logro avanzar con el proceso de contratación de la asesora en hjabilitación, lo que permitio contar con los avances mencionados.
Para la vigencia 2025, se ha avanzado con la gestión de parte de los recursos necesarios para parte de la contratación; sin embargo, es necesario continuar con las gestiones para la asignación de los recursos faltantes.</t>
  </si>
  <si>
    <t>Pese a que CAT aun no ha sido construido en su totalidad, de acuerdo a los requerimientos normativos, si se logró que en la visita por parte de la secretaría de salud municipal se otorgará a la institución el concepto favorable sanitario con vigencia de 1 año, lo que permite continuar con la construcción del mencionado CAT, antes de la visita siguiente en la vigencia 2025.</t>
  </si>
  <si>
    <t xml:space="preserve">Se cumplió con las actividades de seguimiento y control establecidas, se verificó de manera permanente la normatividad vigente, se desarrollaron las actividades relacionadas con la oferta del programa a nivel institucional  en articulación permente con la división financiera, los procesos de comunidaciones con los cuales cuenta la institución y toda las dependencias requeridas.
Se aclara que los apoyos Fondo UTP según la normatidad actual   no dependen de la política de gratuidad MEN.
</t>
  </si>
  <si>
    <t>Durante el 2024-1 se han realizado las solicitudes por escrito y mediante reuniones según protocolos establecidos por la VAF.
Para el periodo académico 2024-2, si bien se logró la gestión final de una parte de los recursos requeridos para la oferta de los apoyos socioeconómicos, los tiempos de respuesta de la VAF no corresponden con las necesidades del proceso de entrega de apoyos ni de la respuesta requerida por los estudiantes respecto a sus necesidades. 
Para la monitoria social los recursos adicionales que son acordados, correspondientes con el diferencial entre el incremento del SMMLV y el valor con el que inicialmente crece el presupuesto anual.
Para el bono de alimentación de los estudiantes del programa de médicina, si bien se logró plantear una contingencia que diera respuesta a las necesidades de los estudiantes, no correspondió con la solicitud elevada a la VAF respecto a la asignación del CDP para continuar con el proceso establecido.
Respecto al bono de transporte, se hace necesario definir la normatividad final correspondiente al apoyo y las estrategias institucionales para dar respuesta a la falta de recursos según la necesidad creciente del programa y la perdida de 2 de los donantes.
Para agilizar los procesos administrativos relacionados con la entrega de apoyos socioeconómicos, se hace necesario contar con una persona que realiza labores de apoyo administrtivo para los diferentes procesos, teniendo  en cuenta la magnitud de la carga laboral que ello representa.</t>
  </si>
  <si>
    <t>1. Se han realizado las mejoras necesarias para el Sistema de Información de apoyos socioeconómicos, lo cual ha permitido entregar de manera eficiente y oportuna los beneficios.
2. Cada apoyo responde a unas gestiones financieras específicas en el tema de convenios y contratos, en todos se agilizó dicha contratación y el manejo efectivo de los recursos, no obstante el apoyo de transporte ha tenido dificultades relacionas a circunstancias externas a la UTP.
3. Adicional, respecto al bono de transporte, se hace necesario definir la normatividad final correspondiente al apoyo.
4. En relacón a los modulos de ventas, se cuenta con una propuesta de ajuste normativo,  que esta a la espera de ser socializada ante el comite directivo y si allí se considera necesario, presentarlo ante el consejo superior</t>
  </si>
  <si>
    <t>Se da inicio al proceso de capacitación  sobre bioseguridad, manejo de residuos y medidas para control de infecciones con los respectivos registros.
Se logra un avance del 90% en los procesos de autoevaluación</t>
  </si>
  <si>
    <t>Desde promocion de la salud integral, bajo la asesora se ha realizado la revisión de diferentes criterios, pendiente auditoria de  control interno 
Se logra un avance positivo en relación a esta acción y se culmina la vigencia con el acompañamiento por parte de la asesora</t>
  </si>
  <si>
    <t>Si bien se logra un avance significativo, en relación al proceso de autoevaluación,  es necesario seguir contando con la contratación de la asesora, de manera permanente,  para el cumplimiento del porcentaje faltante en relación a la autoevaluación y para el mantenimiento del proceso.</t>
  </si>
  <si>
    <t>Se realizan reparaciones de infraestructura pendientes por parte de la oficina de planeación. Revision de nuevas  adecuaciones de infraestructura adaptada a los servicios declarados</t>
  </si>
  <si>
    <t>1. Solicitudes oportunas por medio de memorandos oficiales y trámite oportuno sengun procedimiento VAF.
2.. Pendiente la gestión de recursos necesarios para dar respuesta a las necesidades del Bono de transporte.</t>
  </si>
  <si>
    <t xml:space="preserve">1. Respecto al mejoramiento del sistema la información quedó debidamente documentada y soportada en la auditora relaizada por control interno. 2. Contratos y convenios debidamente documentados en Sistema de Información UTP. Persiste el asunto externo del bono de transporte </t>
  </si>
  <si>
    <t xml:space="preserve"> Hasta el 30 de noviembre  de 2024 se han programado 6834 servicios de los cuales únicamente se han recibido 4 inconformidades relacionadas con la terminación de las actividades solicitadas</t>
  </si>
  <si>
    <t>A la fecha,  no se han presentado demoras en el pago de facturas atribuibles al almacen general. No obstante se ha presentado demoras en el pago de 3 facturas por problemas externos al almcén . ( demora en firma supervisores). Cabe anotar que desde el áres de gestión de la calidad se hizo seguimiento a los controles y los pagos y el resultado fue satisfactorio</t>
  </si>
  <si>
    <t>A pesar de haberse presentado corte general en el servicio de agua el dia primero de noviembre de 2024  por parte del presentador del servicio no hubo afectación de las actividades institucionales, gracias a las reservas de agua con las que se cuenta.el operador informo con anterioridad sobre la novedad presentada</t>
  </si>
  <si>
    <t>Las encuestas de satisfacción son aplicadas desde Gestión de Calidad y los resultados son publicados en la pagina de dicno sistema. A la fecha no se han  recibido las recomendaciones.</t>
  </si>
  <si>
    <t>Mensualmente se hace revisión física  de las instalaciones del  campus para presentar información relacionada con estado de la infraestructura, igualmente se hace verificación permanente de los equipos basicos de los servicios de energia y agua.</t>
  </si>
  <si>
    <t>se creo cuenta especial con los funcionarios que intervienen en elproceso de pago tanto de almacén como de contabiolidad</t>
  </si>
  <si>
    <t>se viene realizando seguimiento a los pagos a través del módulo consulta de PCTG</t>
  </si>
  <si>
    <t>Se envian correos a los supervisores para firm diariamente se revisa y se reenvia solicitandi la intervención</t>
  </si>
  <si>
    <t>En el marco de la convocatoria interna para financiar proyectos de extensión social, cultural y artistica, durante la Vigencia 2023 se financiaron 12  proyectos,  y  para la vigencia 2024  se financiaron 13 proyectos, lo que implica un crecimiento del 8 % en la medición de la inversión institucional en proyectos de extensión financiados internamente
Adicionalmente se gestionaron recursos adicionales para financiar actividades de extension Universitaria  a traves de la convocatoria interna para financiar procesos de apropiación social del conocimiento, logrando la financiacion de 20 actividades con una inversion de $80.000.000</t>
  </si>
  <si>
    <t>Con corte al 30 de agosto, periodo del ultimo reporte de indicadores de PDI se tiene un registro de 858 actividades de extensión universitaria en todas sus modalidades, lo que representa el 60.80% de las actividades ejecutadas en las mismas modalidades para la vigencia 2023 que correspondia a 1.411</t>
  </si>
  <si>
    <t>Con corte a 31 de octubre se reportan 3 contratos de transferencia de activos de conocimiento lo que representa el 43 % de los contratos reportados en la vigencia 2023</t>
  </si>
  <si>
    <t xml:space="preserve">El inventario de activos de conocimiento se actualiza periódicamente y con corte a 31 de octubre se caracterizó el TRL de 25 activos de conocimiento </t>
  </si>
  <si>
    <t>Con corte a 31 de octubre se realizaron 6 jornadas de socialización de propiedad intelectual  orientadas a sensibilizar a la comunidad universitaria. Igualmente, se llevó a cabo el webinar "Derribando mitos en propiedad intelectual para investigadores" y una capacitación en propiedad intelectual dirigida a investigadores y emprendedores que participaron en la Rueda de Negocios UTP Conecta</t>
  </si>
  <si>
    <t xml:space="preserve">Con corte a 31 deoctubre se estaban ejecutando 5 proyectos de investigación financiados a través de la ventanilla de proyectos de desarrollo tecnológico e innovación </t>
  </si>
  <si>
    <t>Inexistencia de un manual de lineamientos institucional para el uso de redes sociales, campus informa y emisora universitaria estero</t>
  </si>
  <si>
    <t xml:space="preserve">Omisión de la socialización de lineamientos de publicación para emisora, campus y redes sociales. </t>
  </si>
  <si>
    <t>Inexistencia de los lineamientos de medios de comunicaciones institucionales</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</si>
  <si>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</si>
  <si>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</si>
  <si>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</si>
  <si>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</si>
  <si>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</si>
  <si>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</si>
  <si>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</si>
  <si>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Incumplimiento de las normas de publicación para radio, campus informa y redes sociales</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</si>
  <si>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</si>
  <si>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</si>
  <si>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</si>
  <si>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Publicación y divulgación a través de medios masivos de comunicación de información errada o parcial que pueda perjudicar la imagen que se tiene de la Universidad.</t>
  </si>
  <si>
    <t xml:space="preserve">Afectación reputacional de la Universidad
Perdida de imagen </t>
  </si>
  <si>
    <t>Manipulacion de los medios de comunicación de la Universidad</t>
  </si>
  <si>
    <t>Uso indebido de los medios de comunicaciòn con el fin de favorecer a terceros o intereses particulares</t>
  </si>
  <si>
    <t>Crisis reputacional de la Universidad
Sanciones legales para la Universidad</t>
  </si>
  <si>
    <t>Demandas por derechos de autor y por uso de imagen</t>
  </si>
  <si>
    <t>Demandas de autoría por el uso de material audiovisual, y por el uso de imagen sin previo consentimiento</t>
  </si>
  <si>
    <t>Pérdida económica por demandas
Sanciones legales para la Universidad</t>
  </si>
  <si>
    <t>Existen manuales que están en proceso de prueba y aplicación</t>
  </si>
  <si>
    <t>Se realizan periódicamente capacitaciones sobre lineamientos para publicar en redes, campus y emisora</t>
  </si>
  <si>
    <t>Derecho de petición
Apoyo juridico
Verificación en la veracidad de la información</t>
  </si>
  <si>
    <t>Existen formatos creados, más no están incorporados en el proceso aún</t>
  </si>
  <si>
    <t>Director(a) Comunicaciones</t>
  </si>
  <si>
    <t>bimestral</t>
  </si>
  <si>
    <t>Numero de incumplimientos de las normas en publicaciones/Total de publicaciones</t>
  </si>
  <si>
    <t>Numero de comunicaciones erradas durante la viegencia/total de comunicaciomes emitidas</t>
  </si>
  <si>
    <t>Comunicaciones erradas/Total de publicaciones</t>
  </si>
  <si>
    <t>(Demandas por uso de imagen + Demandas por derechos de autor)/Total de Publicaciones</t>
  </si>
  <si>
    <t>Crear manuales para el uso institucional de redes sociales, campus informa y emirosa universitaria estéreo</t>
  </si>
  <si>
    <t>Aumento de programas de capacitación y concientización para la publicación en redes sociales, campues y emisora universitaria estéreo</t>
  </si>
  <si>
    <t>Generar una hoja de ruta para el apoyo legal y la verificación de la veracidad de la información</t>
  </si>
  <si>
    <t>Incorporar en el proceso periodístico el uso de formatos para la autorización de uso de imagen</t>
  </si>
  <si>
    <t xml:space="preserve">El indicador es positivo, puesto que no se registran en los últimos 5 años incumplimientos de este tipo </t>
  </si>
  <si>
    <t xml:space="preserve">El indicador es positivo, puesto que no se registran en la vigencia incumplimientos de este tipo </t>
  </si>
  <si>
    <t xml:space="preserve">El indicador es positivo, puesto que no se registran en los últimos 3 años incumplimientos de este tipo </t>
  </si>
  <si>
    <t xml:space="preserve">Se termina da por terminado el manual de lineamientos de comunicación isntitucional el cual será enviado al área de calidad </t>
  </si>
  <si>
    <t>Se realiza durante toda la vigenica 2024 diferentes capacitaciones de políticas de publicación en los diferentes canales como campus, redes sociales, emisora.</t>
  </si>
  <si>
    <t>Se realiza el procedimiento de ADN donde se verifican la veracidad de la información desde las diferentes dependencias y se generan los controles necesarios para las publicaciones en los difernetes canales</t>
  </si>
  <si>
    <t>Actualmente se cuenta con los formatos necesarios a través de ADN los cuales generan la verificación y trazabilidad requeridos.</t>
  </si>
  <si>
    <t>Por medio de los manuales se logra generar un blidaje y trazabilidad para la debida publicación de información</t>
  </si>
  <si>
    <t>Actas de reunión de socialiación de manual de lineamientos de comunicación que incluye campus, redes, emisora.</t>
  </si>
  <si>
    <t>Se establecen y se mitigan los posibles impactos legales y reputacionales que pueden generar las noticias falsas</t>
  </si>
  <si>
    <t>Se incorporan los manuales de politicas de publicación en campus, redes y emisora universitaria stereo y son socializadas a a través de las diferentes dependencias.</t>
  </si>
  <si>
    <r>
      <t xml:space="preserve">A la fecha no se registran actualizaciones o nuevas normatividades en los procesos.  Se vienen aplicando la normatividad existente sin ninguna novedad. 
En SST se ha presentado actualización de la normatividad interna y  externa. Esa normatividad se encuentra registrada en la matriz de requisitos legales asociada a cada estrategia y no se ha registrado en su implementación ninguna novedad. 
</t>
    </r>
    <r>
      <rPr>
        <b/>
        <sz val="10"/>
        <color theme="1"/>
        <rFont val="Calibri"/>
        <family val="2"/>
        <scheme val="minor"/>
      </rPr>
      <t xml:space="preserve">
Segundo semestre 
</t>
    </r>
    <r>
      <rPr>
        <sz val="10"/>
        <color theme="1"/>
        <rFont val="Calibri"/>
        <family val="2"/>
        <scheme val="minor"/>
      </rPr>
      <t>A la fecha no se registran actualizaciones o nuevas normatividades en los procesos.  Se vienen aplicando la normatividad existente sin ninguna novedad. 
En SST La matriz legal está en constante actualización, se incluyeron una resoluciones internas de rectoría</t>
    </r>
  </si>
  <si>
    <r>
      <t xml:space="preserve">Actualmente se aplica la Resolucion de lineaminetos de Nomina N°  7141  del año 2020 y se aplicó la normatividad relacionada con el incremento salarial. 
Se realizó la actualización de la normatividad, lineamiento relacionado con:
*Salidas Academicas 
*Riesgo Psicosocial 
*Seguridad Industrial 
*Emergencias 
</t>
    </r>
    <r>
      <rPr>
        <b/>
        <sz val="10"/>
        <color theme="1"/>
        <rFont val="Calibri"/>
        <family val="2"/>
        <scheme val="minor"/>
      </rPr>
      <t xml:space="preserve">Información segundo semestre:
Admon compensación 
</t>
    </r>
    <r>
      <rPr>
        <sz val="10"/>
        <color theme="1"/>
        <rFont val="Calibri"/>
        <family val="2"/>
        <scheme val="minor"/>
      </rPr>
      <t xml:space="preserve">Las nóminas se entregaron a Gestión Financiera acorde a las fechas establecidas en el calendario de nómina y fueron pagadas en los tiempos establecidos por la Vicerrectoría Administrativa
Cada vez que se presentan dificultades y errores para la correcta liquidación de la nómina mensual, se realiza el envío de los tickets correspondientes de manera prioritaria con el fin de que se puedan ejecutar las posibles soluciones en tiempo oportuno. Además de esto se realizan las gestiones a lugar con el área encargada de la Universidad para las actualizaciones normativas en el software Humano Web."	
</t>
    </r>
    <r>
      <rPr>
        <b/>
        <sz val="10"/>
        <color theme="1"/>
        <rFont val="Calibri"/>
        <family val="2"/>
        <scheme val="minor"/>
      </rPr>
      <t xml:space="preserve">
</t>
    </r>
    <r>
      <rPr>
        <sz val="10"/>
        <color theme="1"/>
        <rFont val="Calibri"/>
        <family val="2"/>
        <scheme val="minor"/>
      </rPr>
      <t xml:space="preserve">Afiliados 2.749 colaboradores al sistema de seguridad social integral. Sin cambios en la normatividad.  Se continúa comparando el personal de vinculaciones activas con el archivo enviado por contratación, y tanto en los ingresos masivos, como en los ingresos esporádicos mensuales y se alimentan los consolidados para una mayor eficacia. Como contingencia esta la inestabilidad de las plataformas de Sura y Nueva EPS, solamente se puede registrar el ingreso a partir de la fecha de inicio del colaborador, se optó por iniciar el proceso de afiliación 4 horas antes del inicio de jornada laboral, solo aplica para los ingresos masivos. 
Administración de la Compensación debe realizar revisión de los certificados de afiliación en Salud de los colaboradores nuevos pertenecientes al régimen de excepción o especia, ya que cuando son docentes nombrados por el magisterio se debe solicitar permiso al ministerio de salud y protección social para ser incluidos en la planilla especial de este sub tipo. 
</t>
    </r>
    <r>
      <rPr>
        <b/>
        <sz val="10"/>
        <color theme="1"/>
        <rFont val="Calibri"/>
        <family val="2"/>
        <scheme val="minor"/>
      </rPr>
      <t xml:space="preserve">
SST</t>
    </r>
    <r>
      <rPr>
        <sz val="10"/>
        <color theme="1"/>
        <rFont val="Calibri"/>
        <family val="2"/>
        <scheme val="minor"/>
      </rPr>
      <t xml:space="preserve">
La matriz de identificación de peligros y riesgos de la universidad tecnológica de Pereira fue trasladada a metodología propia donde fueron identificados y actualizados de acuerdo con el mapa de procesos Institucionales.	
Seguimiento a la intervención e identificación de los peligros y riesgos, la evaluación y la valoración de los controles. Los riesgos materializados y la evaluación de condiciones individuales fueron incluidas dentro de la actualización de la matriz de identificación y valoración de riegos. 	</t>
    </r>
  </si>
  <si>
    <r>
      <t xml:space="preserve">
Ajuste a los  formatos  y entrevistas para recolección de la información.  
Gestiones realizadas con las áreas involucradas el CRIE y SIG 
Sensibilización del proceso a través de la metafora.
Entrevistas realizadas al personal sensibilizado
 Implementación de dos talleres , se encuentra en programación.
Inició el ejercicio de documentar a traves de store stellyng, se han realizado  dos ejercicios y 4 entrevistas.
</t>
    </r>
    <r>
      <rPr>
        <b/>
        <sz val="10"/>
        <rFont val="Calibri"/>
        <family val="2"/>
        <scheme val="minor"/>
      </rPr>
      <t xml:space="preserve">
Julio-Noviembre:</t>
    </r>
    <r>
      <rPr>
        <sz val="10"/>
        <rFont val="Calibri"/>
        <family val="2"/>
        <scheme val="minor"/>
      </rPr>
      <t xml:space="preserve"> Se revisaron los documentales y se enviaron propuestas de ajuste. Para el mes de diciembre se realizaran las entregas correspondientes. 
Se documentó el modelo de formación como parte de las buenas practicas y se encuentra en proceso de edición.  </t>
    </r>
  </si>
  <si>
    <r>
      <t xml:space="preserve">Actualización de la caracterización de la población 
</t>
    </r>
    <r>
      <rPr>
        <b/>
        <sz val="10"/>
        <rFont val="Calibri"/>
        <family val="2"/>
        <scheme val="minor"/>
      </rPr>
      <t>Julio-Noviembre</t>
    </r>
    <r>
      <rPr>
        <sz val="10"/>
        <rFont val="Calibri"/>
        <family val="2"/>
        <scheme val="minor"/>
      </rPr>
      <t xml:space="preserve">:Con la identificación de la población se realizaron diferentes actividades  </t>
    </r>
  </si>
  <si>
    <r>
      <t xml:space="preserve">Se inició el montaje en la plataforma google site con base en el resumen normativo 
</t>
    </r>
    <r>
      <rPr>
        <b/>
        <sz val="10"/>
        <rFont val="Calibri"/>
        <family val="2"/>
        <scheme val="minor"/>
      </rPr>
      <t xml:space="preserve">Julio-noviembre:  </t>
    </r>
    <r>
      <rPr>
        <sz val="10"/>
        <rFont val="Calibri"/>
        <family val="2"/>
        <scheme val="minor"/>
      </rPr>
      <t>se finalizó el montaje en la plataforma y se encuentra en revisión por parte del lider del proceso para enviar la prueba piloto</t>
    </r>
  </si>
  <si>
    <t>Sin analisis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</si>
</sst>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d/mm/yyyy;@"/>
    <numFmt numFmtId="165" formatCode="yyyy\-mm\-dd;@"/>
    <numFmt numFmtId="166" formatCode="dd/mm/yyyy;@"/>
    <numFmt numFmtId="167" formatCode="dd/mm/yyyy"/>
  </numFmts>
  <fonts count="45" x14ac:knownFonts="1">
    <font>
      <sz val="10"/>
      <name val="Arial"/>
    </font>
    <font>
      <b/>
      <sz val="8"/>
      <name val="Arial"/>
      <family val="2"/>
    </font>
    <font>
      <sz val="8"/>
      <name val="Arial"/>
      <family val="2"/>
    </font>
    <font>
      <sz val="10"/>
      <name val="Arial"/>
      <family val="2"/>
    </font>
    <font>
      <b/>
      <sz val="10"/>
      <name val="Arial"/>
      <family val="2"/>
    </font>
    <font>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sz val="12"/>
      <color theme="1"/>
      <name val="Calibri"/>
      <family val="2"/>
    </font>
    <font>
      <b/>
      <sz val="11"/>
      <color theme="1"/>
      <name val="Calibri"/>
      <family val="2"/>
    </font>
    <font>
      <b/>
      <i/>
      <sz val="11"/>
      <name val="Calibri"/>
      <family val="2"/>
    </font>
    <font>
      <sz val="11"/>
      <name val="Arial"/>
      <family val="2"/>
    </font>
    <font>
      <b/>
      <i/>
      <sz val="11"/>
      <color theme="1"/>
      <name val="Calibri"/>
      <family val="2"/>
    </font>
    <font>
      <b/>
      <sz val="11"/>
      <color theme="1"/>
      <name val="Arial"/>
      <family val="2"/>
    </font>
    <font>
      <sz val="10"/>
      <color rgb="FF000000"/>
      <name val="Calibri"/>
      <family val="2"/>
      <scheme val="minor"/>
    </font>
    <font>
      <u/>
      <sz val="10"/>
      <color theme="10"/>
      <name val="Arial"/>
      <family val="2"/>
    </font>
    <font>
      <sz val="10"/>
      <name val="Arial"/>
    </font>
    <font>
      <b/>
      <sz val="9"/>
      <name val="Calibri"/>
      <family val="2"/>
      <scheme val="minor"/>
    </font>
    <font>
      <u/>
      <sz val="10"/>
      <color theme="10"/>
      <name val="Calibri"/>
      <family val="2"/>
      <scheme val="minor"/>
    </font>
    <font>
      <sz val="10"/>
      <color theme="0"/>
      <name val="Calibri"/>
      <family val="2"/>
      <scheme val="minor"/>
    </font>
    <font>
      <sz val="9"/>
      <color theme="0"/>
      <name val="Calibri"/>
      <family val="2"/>
      <scheme val="minor"/>
    </font>
    <font>
      <b/>
      <sz val="20"/>
      <name val="Calibri"/>
      <family val="2"/>
      <scheme val="minor"/>
    </font>
  </fonts>
  <fills count="22">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E8FEE9"/>
        <bgColor indexed="64"/>
      </patternFill>
    </fill>
    <fill>
      <patternFill patternType="solid">
        <fgColor rgb="FFCCFFFF"/>
        <bgColor indexed="64"/>
      </patternFill>
    </fill>
    <fill>
      <patternFill patternType="solid">
        <fgColor theme="0"/>
        <bgColor theme="0"/>
      </patternFill>
    </fill>
    <fill>
      <patternFill patternType="solid">
        <fgColor rgb="FFFFFFFF"/>
        <bgColor rgb="FFFFFFFF"/>
      </patternFill>
    </fill>
    <fill>
      <patternFill patternType="solid">
        <fgColor theme="3" tint="0.59999389629810485"/>
        <bgColor indexed="64"/>
      </patternFill>
    </fill>
    <fill>
      <patternFill patternType="solid">
        <fgColor rgb="FFFFFFCC"/>
        <bgColor rgb="FFFFFFCC"/>
      </patternFill>
    </fill>
  </fills>
  <borders count="8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right/>
      <top style="medium">
        <color indexed="64"/>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thin">
        <color indexed="64"/>
      </left>
      <right style="thin">
        <color indexed="64"/>
      </right>
      <top/>
      <bottom style="medium">
        <color rgb="FF000000"/>
      </bottom>
      <diagonal/>
    </border>
    <border>
      <left style="thin">
        <color indexed="64"/>
      </left>
      <right style="thin">
        <color indexed="64"/>
      </right>
      <top style="medium">
        <color rgb="FF000000"/>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6">
    <xf numFmtId="0" fontId="0" fillId="0" borderId="0"/>
    <xf numFmtId="9" fontId="5" fillId="0" borderId="0" applyFont="0" applyFill="0" applyBorder="0" applyAlignment="0" applyProtection="0"/>
    <xf numFmtId="0" fontId="38" fillId="0" borderId="0" applyNumberFormat="0" applyFill="0" applyBorder="0" applyAlignment="0" applyProtection="0"/>
    <xf numFmtId="9" fontId="3" fillId="0" borderId="0" applyFont="0" applyFill="0" applyBorder="0" applyAlignment="0" applyProtection="0"/>
    <xf numFmtId="0" fontId="3" fillId="0" borderId="0"/>
    <xf numFmtId="43" fontId="39" fillId="0" borderId="0" applyFont="0" applyFill="0" applyBorder="0" applyAlignment="0" applyProtection="0"/>
  </cellStyleXfs>
  <cellXfs count="634">
    <xf numFmtId="0" fontId="0" fillId="0" borderId="0" xfId="0"/>
    <xf numFmtId="0" fontId="4" fillId="0" borderId="0" xfId="0" applyFont="1"/>
    <xf numFmtId="0" fontId="0" fillId="0" borderId="0" xfId="0" applyBorder="1"/>
    <xf numFmtId="0" fontId="7" fillId="0" borderId="0" xfId="0" applyFont="1" applyBorder="1" applyAlignment="1">
      <alignment vertical="top" wrapText="1"/>
    </xf>
    <xf numFmtId="0" fontId="8" fillId="0" borderId="0" xfId="0" applyFont="1" applyBorder="1" applyAlignment="1">
      <alignment vertical="center" wrapText="1"/>
    </xf>
    <xf numFmtId="0" fontId="8"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0" fontId="0" fillId="0" borderId="0" xfId="0" applyFill="1" applyBorder="1"/>
    <xf numFmtId="0" fontId="7" fillId="0" borderId="0" xfId="0" applyFont="1" applyFill="1" applyBorder="1" applyAlignment="1">
      <alignment vertical="top" wrapText="1"/>
    </xf>
    <xf numFmtId="0" fontId="10" fillId="0" borderId="0" xfId="0" applyFont="1" applyFill="1" applyBorder="1" applyAlignment="1">
      <alignment horizontal="center" vertical="center" textRotation="90" wrapText="1"/>
    </xf>
    <xf numFmtId="0" fontId="10" fillId="0" borderId="0" xfId="0" applyFont="1" applyFill="1" applyBorder="1" applyAlignment="1">
      <alignment horizontal="center" vertical="center" wrapText="1"/>
    </xf>
    <xf numFmtId="0" fontId="0" fillId="0" borderId="0" xfId="0" applyAlignment="1">
      <alignment horizontal="center"/>
    </xf>
    <xf numFmtId="0" fontId="3" fillId="0" borderId="0" xfId="0" applyFont="1"/>
    <xf numFmtId="0" fontId="14" fillId="2" borderId="0" xfId="0" applyFont="1" applyFill="1" applyAlignment="1">
      <alignment horizontal="center" vertical="center" wrapText="1"/>
    </xf>
    <xf numFmtId="0" fontId="14" fillId="0" borderId="19" xfId="0" applyFont="1" applyBorder="1" applyAlignment="1">
      <alignment horizontal="center"/>
    </xf>
    <xf numFmtId="0" fontId="14" fillId="0" borderId="0" xfId="0" applyFont="1" applyBorder="1" applyAlignment="1">
      <alignment horizontal="center"/>
    </xf>
    <xf numFmtId="0" fontId="14" fillId="0" borderId="0" xfId="0" applyFont="1" applyBorder="1"/>
    <xf numFmtId="0" fontId="18" fillId="0" borderId="19" xfId="0" applyFont="1" applyBorder="1" applyAlignment="1">
      <alignment horizontal="center"/>
    </xf>
    <xf numFmtId="0" fontId="18" fillId="0" borderId="0" xfId="0" applyFont="1" applyBorder="1" applyAlignment="1">
      <alignment horizontal="center"/>
    </xf>
    <xf numFmtId="0" fontId="14" fillId="0" borderId="0" xfId="0" applyFont="1" applyAlignment="1">
      <alignment horizontal="center"/>
    </xf>
    <xf numFmtId="0" fontId="14" fillId="0" borderId="0" xfId="0" applyFont="1"/>
    <xf numFmtId="0" fontId="16" fillId="0" borderId="8" xfId="0" applyFont="1" applyBorder="1" applyAlignment="1">
      <alignment horizontal="center" vertical="center"/>
    </xf>
    <xf numFmtId="0" fontId="16" fillId="0" borderId="8" xfId="0" applyFont="1" applyBorder="1" applyAlignment="1">
      <alignment horizontal="center" vertical="center" wrapText="1"/>
    </xf>
    <xf numFmtId="0" fontId="16" fillId="0" borderId="6" xfId="0" applyFont="1" applyBorder="1" applyAlignment="1">
      <alignment horizontal="center" vertical="center" wrapText="1"/>
    </xf>
    <xf numFmtId="0" fontId="11" fillId="0" borderId="0" xfId="0" applyFont="1" applyBorder="1" applyAlignment="1">
      <alignment vertical="center"/>
    </xf>
    <xf numFmtId="0" fontId="2" fillId="10" borderId="5" xfId="0" applyFont="1" applyFill="1" applyBorder="1" applyAlignment="1">
      <alignment horizontal="center" vertical="center" wrapText="1"/>
    </xf>
    <xf numFmtId="0" fontId="18" fillId="0" borderId="0" xfId="0" applyFont="1" applyBorder="1" applyAlignment="1">
      <alignment horizontal="center"/>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11" fillId="0" borderId="4" xfId="0" applyFont="1" applyBorder="1" applyAlignment="1">
      <alignment horizontal="center" vertical="top" wrapText="1"/>
    </xf>
    <xf numFmtId="0" fontId="22" fillId="12"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4" fillId="12"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1" fillId="10" borderId="0" xfId="0" applyFont="1" applyFill="1" applyBorder="1" applyAlignment="1">
      <alignment horizontal="center" vertical="center" textRotation="90" wrapText="1"/>
    </xf>
    <xf numFmtId="0" fontId="25" fillId="13" borderId="2" xfId="0" applyFont="1" applyFill="1" applyBorder="1" applyAlignment="1">
      <alignment horizontal="center" vertical="center" wrapText="1"/>
    </xf>
    <xf numFmtId="0" fontId="20" fillId="10" borderId="0" xfId="0" applyFont="1" applyFill="1" applyBorder="1" applyAlignment="1">
      <alignment wrapText="1"/>
    </xf>
    <xf numFmtId="0" fontId="20" fillId="10" borderId="0" xfId="0" applyFont="1" applyFill="1" applyBorder="1" applyAlignment="1">
      <alignment horizontal="center" vertical="center" wrapText="1"/>
    </xf>
    <xf numFmtId="0" fontId="1" fillId="12" borderId="2" xfId="0" applyFont="1" applyFill="1" applyBorder="1" applyAlignment="1">
      <alignment horizontal="center" vertical="center" wrapText="1"/>
    </xf>
    <xf numFmtId="0" fontId="0" fillId="10" borderId="0" xfId="0" applyFill="1" applyBorder="1"/>
    <xf numFmtId="0" fontId="1" fillId="1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0" borderId="3" xfId="0" applyFont="1" applyBorder="1" applyAlignment="1">
      <alignment horizontal="center"/>
    </xf>
    <xf numFmtId="0" fontId="13" fillId="0" borderId="0" xfId="0" applyFont="1" applyFill="1" applyBorder="1" applyAlignment="1">
      <alignment vertical="center" wrapText="1"/>
    </xf>
    <xf numFmtId="0" fontId="14" fillId="0" borderId="3" xfId="0" applyFont="1" applyFill="1" applyBorder="1" applyAlignment="1"/>
    <xf numFmtId="0" fontId="14" fillId="0" borderId="0" xfId="0" applyFont="1" applyFill="1" applyBorder="1" applyAlignment="1"/>
    <xf numFmtId="0" fontId="2" fillId="10" borderId="33" xfId="0" applyFont="1" applyFill="1" applyBorder="1" applyAlignment="1">
      <alignment horizontal="center" vertical="center" wrapText="1"/>
    </xf>
    <xf numFmtId="0" fontId="11" fillId="0" borderId="0" xfId="0" applyFont="1" applyBorder="1" applyAlignment="1">
      <alignment vertical="center" wrapText="1"/>
    </xf>
    <xf numFmtId="0" fontId="14" fillId="2" borderId="2" xfId="0" applyFont="1" applyFill="1" applyBorder="1" applyAlignment="1" applyProtection="1">
      <alignment vertical="center" wrapText="1"/>
    </xf>
    <xf numFmtId="0" fontId="16" fillId="0" borderId="0" xfId="0" applyFont="1" applyBorder="1" applyAlignment="1">
      <alignment vertical="center" wrapText="1"/>
    </xf>
    <xf numFmtId="16" fontId="11" fillId="0" borderId="0" xfId="0" quotePrefix="1" applyNumberFormat="1" applyFont="1" applyBorder="1" applyAlignment="1">
      <alignment horizontal="center" vertical="center" wrapText="1"/>
    </xf>
    <xf numFmtId="0" fontId="11" fillId="0" borderId="0" xfId="0" quotePrefix="1" applyFont="1" applyBorder="1" applyAlignment="1">
      <alignment horizontal="center" vertical="center" wrapText="1"/>
    </xf>
    <xf numFmtId="0" fontId="2" fillId="10" borderId="32" xfId="0" applyFont="1" applyFill="1" applyBorder="1" applyAlignment="1">
      <alignment horizontal="center" vertical="center" wrapText="1"/>
    </xf>
    <xf numFmtId="0" fontId="1" fillId="10" borderId="27" xfId="0" applyFont="1" applyFill="1" applyBorder="1" applyAlignment="1">
      <alignment horizontal="center" vertical="center" wrapText="1"/>
    </xf>
    <xf numFmtId="0" fontId="28" fillId="8" borderId="26" xfId="0" applyFont="1" applyFill="1" applyBorder="1" applyAlignment="1">
      <alignment horizontal="center" vertical="center" wrapText="1"/>
    </xf>
    <xf numFmtId="0" fontId="28" fillId="4" borderId="33"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8" fillId="6" borderId="33" xfId="0" applyFont="1" applyFill="1" applyBorder="1" applyAlignment="1">
      <alignment horizontal="center" vertical="center" wrapText="1"/>
    </xf>
    <xf numFmtId="0" fontId="28" fillId="14" borderId="27" xfId="0" applyFont="1" applyFill="1" applyBorder="1" applyAlignment="1">
      <alignment horizontal="center" vertical="center" wrapText="1"/>
    </xf>
    <xf numFmtId="0" fontId="28" fillId="7" borderId="27" xfId="0" applyFont="1" applyFill="1" applyBorder="1" applyAlignment="1">
      <alignment horizontal="center" vertical="center" wrapText="1"/>
    </xf>
    <xf numFmtId="0" fontId="0" fillId="10" borderId="0" xfId="0" applyFont="1" applyFill="1" applyAlignment="1">
      <alignment horizontal="center" vertical="center" wrapText="1"/>
    </xf>
    <xf numFmtId="0" fontId="2" fillId="10" borderId="5" xfId="0" applyFont="1" applyFill="1" applyBorder="1" applyAlignment="1">
      <alignment horizontal="center" vertical="center" wrapText="1"/>
    </xf>
    <xf numFmtId="0" fontId="20" fillId="10" borderId="32" xfId="0" applyFont="1" applyFill="1" applyBorder="1" applyAlignment="1">
      <alignment horizontal="center" vertical="center" wrapText="1"/>
    </xf>
    <xf numFmtId="0" fontId="20" fillId="10" borderId="33"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9" fillId="10" borderId="0" xfId="0" applyFont="1" applyFill="1" applyAlignment="1">
      <alignment horizontal="center" vertical="center" wrapText="1"/>
    </xf>
    <xf numFmtId="0" fontId="29" fillId="0" borderId="0" xfId="0" applyFont="1"/>
    <xf numFmtId="0" fontId="16" fillId="0" borderId="0" xfId="0" applyFont="1" applyBorder="1" applyAlignment="1">
      <alignment horizontal="left" vertical="top" wrapText="1"/>
    </xf>
    <xf numFmtId="0" fontId="11" fillId="0" borderId="0" xfId="0" applyFont="1" applyBorder="1" applyAlignment="1">
      <alignment vertical="center" wrapText="1"/>
    </xf>
    <xf numFmtId="0" fontId="13" fillId="10" borderId="0" xfId="0" applyFont="1" applyFill="1" applyBorder="1" applyAlignment="1">
      <alignment vertical="center" wrapText="1"/>
    </xf>
    <xf numFmtId="0" fontId="16" fillId="10" borderId="0" xfId="0" applyFont="1" applyFill="1" applyBorder="1" applyAlignment="1">
      <alignment vertical="center" textRotation="90"/>
    </xf>
    <xf numFmtId="0" fontId="1" fillId="10" borderId="0" xfId="0" applyFont="1" applyFill="1" applyBorder="1" applyAlignment="1">
      <alignment horizontal="center" vertical="center" textRotation="90"/>
    </xf>
    <xf numFmtId="0" fontId="27" fillId="10" borderId="0" xfId="0" applyFont="1" applyFill="1" applyBorder="1" applyAlignment="1">
      <alignment horizontal="center" vertical="center" wrapText="1"/>
    </xf>
    <xf numFmtId="0" fontId="26" fillId="10" borderId="0" xfId="0" applyFont="1" applyFill="1" applyBorder="1" applyAlignment="1">
      <alignment horizontal="center" vertical="center"/>
    </xf>
    <xf numFmtId="0" fontId="0" fillId="10" borderId="0" xfId="0" applyFill="1" applyBorder="1" applyAlignment="1">
      <alignment horizontal="center" vertical="center" textRotation="90"/>
    </xf>
    <xf numFmtId="0" fontId="14" fillId="10" borderId="0" xfId="0" applyFont="1" applyFill="1" applyBorder="1" applyAlignment="1">
      <alignment horizontal="center"/>
    </xf>
    <xf numFmtId="0" fontId="13" fillId="10" borderId="0"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16" fillId="0" borderId="0" xfId="0" applyFont="1" applyBorder="1" applyAlignment="1">
      <alignment horizontal="left" vertical="center" wrapText="1"/>
    </xf>
    <xf numFmtId="0" fontId="18" fillId="0" borderId="0" xfId="0" applyFont="1" applyBorder="1" applyAlignment="1">
      <alignment horizontal="center"/>
    </xf>
    <xf numFmtId="0" fontId="11" fillId="0" borderId="0" xfId="0" applyFont="1" applyBorder="1" applyAlignment="1">
      <alignment horizontal="center" vertical="center" wrapText="1"/>
    </xf>
    <xf numFmtId="0" fontId="3" fillId="0" borderId="41" xfId="0" applyFont="1" applyBorder="1" applyAlignment="1">
      <alignment horizontal="left" wrapText="1"/>
    </xf>
    <xf numFmtId="0" fontId="3" fillId="0" borderId="47" xfId="0" applyFont="1" applyBorder="1" applyAlignment="1">
      <alignment horizontal="left" wrapText="1"/>
    </xf>
    <xf numFmtId="0" fontId="3" fillId="0" borderId="43" xfId="0" applyFont="1" applyBorder="1" applyAlignment="1">
      <alignment horizontal="left" wrapText="1"/>
    </xf>
    <xf numFmtId="0" fontId="32" fillId="15" borderId="51" xfId="0" applyFont="1" applyFill="1" applyBorder="1" applyAlignment="1">
      <alignment horizontal="center"/>
    </xf>
    <xf numFmtId="0" fontId="32" fillId="15" borderId="52" xfId="0" applyFont="1" applyFill="1" applyBorder="1" applyAlignment="1">
      <alignment horizontal="center"/>
    </xf>
    <xf numFmtId="0" fontId="32" fillId="15" borderId="33" xfId="0" applyFont="1" applyFill="1" applyBorder="1" applyAlignment="1">
      <alignment horizontal="center"/>
    </xf>
    <xf numFmtId="0" fontId="31" fillId="0" borderId="6" xfId="0" applyFont="1" applyFill="1" applyBorder="1" applyAlignment="1"/>
    <xf numFmtId="0" fontId="32" fillId="15" borderId="64" xfId="0" applyFont="1" applyFill="1" applyBorder="1" applyAlignment="1">
      <alignment horizontal="center"/>
    </xf>
    <xf numFmtId="0" fontId="3" fillId="0" borderId="39" xfId="0" applyFont="1" applyBorder="1" applyAlignment="1">
      <alignment horizontal="left"/>
    </xf>
    <xf numFmtId="0" fontId="3" fillId="0" borderId="41" xfId="0" applyFont="1" applyBorder="1" applyAlignment="1">
      <alignment horizontal="left"/>
    </xf>
    <xf numFmtId="0" fontId="3" fillId="0" borderId="39" xfId="0" applyFont="1" applyBorder="1" applyAlignment="1">
      <alignment vertical="center" wrapText="1"/>
    </xf>
    <xf numFmtId="0" fontId="3" fillId="0" borderId="41" xfId="0" applyFont="1" applyBorder="1" applyAlignment="1">
      <alignment vertical="center" wrapText="1"/>
    </xf>
    <xf numFmtId="0" fontId="3" fillId="0" borderId="43" xfId="0" applyFont="1" applyBorder="1" applyAlignment="1">
      <alignment vertical="center" wrapText="1"/>
    </xf>
    <xf numFmtId="0" fontId="3" fillId="0" borderId="65" xfId="0" applyFont="1" applyBorder="1" applyAlignment="1">
      <alignment vertical="center" wrapText="1"/>
    </xf>
    <xf numFmtId="0" fontId="3" fillId="0" borderId="47" xfId="0" applyFont="1" applyBorder="1" applyAlignment="1">
      <alignment vertical="center" wrapText="1"/>
    </xf>
    <xf numFmtId="0" fontId="3" fillId="0" borderId="11" xfId="0" applyFont="1" applyBorder="1" applyAlignment="1">
      <alignment vertical="center" wrapText="1"/>
    </xf>
    <xf numFmtId="0" fontId="3" fillId="0" borderId="67" xfId="0" applyFont="1" applyBorder="1" applyAlignment="1">
      <alignment vertical="center" wrapText="1"/>
    </xf>
    <xf numFmtId="0" fontId="29" fillId="0" borderId="39" xfId="0" applyFont="1" applyBorder="1" applyAlignment="1">
      <alignment vertical="center" wrapText="1"/>
    </xf>
    <xf numFmtId="0" fontId="29" fillId="0" borderId="41" xfId="0" applyFont="1" applyBorder="1" applyAlignment="1">
      <alignment vertical="center" wrapText="1"/>
    </xf>
    <xf numFmtId="0" fontId="29" fillId="0" borderId="47" xfId="0" applyFont="1" applyBorder="1" applyAlignment="1">
      <alignment vertical="center" wrapText="1"/>
    </xf>
    <xf numFmtId="0" fontId="3" fillId="0" borderId="69" xfId="0" applyFont="1" applyBorder="1" applyAlignment="1">
      <alignment vertical="center" wrapText="1"/>
    </xf>
    <xf numFmtId="0" fontId="29" fillId="0" borderId="67" xfId="0" applyFont="1" applyBorder="1" applyAlignment="1">
      <alignment vertical="center" wrapText="1"/>
    </xf>
    <xf numFmtId="0" fontId="29" fillId="0" borderId="41" xfId="0" applyFont="1" applyBorder="1" applyAlignment="1">
      <alignment wrapText="1"/>
    </xf>
    <xf numFmtId="0" fontId="29" fillId="0" borderId="69" xfId="0" applyFont="1" applyBorder="1" applyAlignment="1">
      <alignment vertical="center" wrapText="1"/>
    </xf>
    <xf numFmtId="0" fontId="3" fillId="0" borderId="63" xfId="0" applyFont="1" applyBorder="1" applyAlignment="1">
      <alignment vertical="center" wrapText="1"/>
    </xf>
    <xf numFmtId="0" fontId="3" fillId="0" borderId="67" xfId="0" applyFont="1" applyFill="1" applyBorder="1" applyAlignment="1">
      <alignment vertical="center" wrapText="1"/>
    </xf>
    <xf numFmtId="0" fontId="3" fillId="0" borderId="41" xfId="0" applyFont="1" applyFill="1" applyBorder="1" applyAlignment="1">
      <alignment vertical="center" wrapText="1"/>
    </xf>
    <xf numFmtId="0" fontId="3" fillId="0" borderId="69" xfId="0" applyFont="1" applyFill="1" applyBorder="1" applyAlignment="1">
      <alignment vertical="center" wrapText="1"/>
    </xf>
    <xf numFmtId="0" fontId="11" fillId="0" borderId="0" xfId="0" applyFont="1" applyFill="1" applyBorder="1" applyAlignment="1">
      <alignment horizontal="center" vertical="center" wrapText="1"/>
    </xf>
    <xf numFmtId="0" fontId="14" fillId="2" borderId="8" xfId="0" applyFont="1" applyFill="1" applyBorder="1" applyAlignment="1" applyProtection="1">
      <alignment vertical="center" wrapText="1"/>
    </xf>
    <xf numFmtId="0" fontId="14" fillId="2" borderId="3" xfId="0" applyFont="1" applyFill="1" applyBorder="1" applyAlignment="1" applyProtection="1">
      <alignment vertical="center" wrapText="1"/>
    </xf>
    <xf numFmtId="0" fontId="14" fillId="2" borderId="3" xfId="0" applyFont="1" applyFill="1" applyBorder="1" applyAlignment="1" applyProtection="1">
      <alignment horizontal="center" vertical="center" wrapText="1"/>
      <protection hidden="1"/>
    </xf>
    <xf numFmtId="0" fontId="14" fillId="2" borderId="3" xfId="0" applyFont="1" applyFill="1" applyBorder="1" applyAlignment="1">
      <alignment horizontal="center" vertical="center" wrapText="1"/>
    </xf>
    <xf numFmtId="0" fontId="14" fillId="2" borderId="6" xfId="0" applyFont="1" applyFill="1" applyBorder="1" applyAlignment="1" applyProtection="1">
      <alignment vertical="center" wrapText="1"/>
    </xf>
    <xf numFmtId="0" fontId="14" fillId="2" borderId="0" xfId="0" applyFont="1" applyFill="1" applyBorder="1" applyAlignment="1" applyProtection="1">
      <alignment vertical="center" wrapText="1"/>
    </xf>
    <xf numFmtId="0" fontId="14" fillId="2" borderId="0" xfId="0" applyFont="1" applyFill="1" applyBorder="1" applyAlignment="1">
      <alignment horizontal="center" vertical="center" wrapText="1"/>
    </xf>
    <xf numFmtId="9" fontId="13" fillId="9" borderId="2" xfId="0" applyNumberFormat="1" applyFont="1" applyFill="1" applyBorder="1" applyAlignment="1" applyProtection="1">
      <alignment horizontal="center" vertical="center" wrapText="1"/>
    </xf>
    <xf numFmtId="0" fontId="13" fillId="9" borderId="2" xfId="0" applyFont="1" applyFill="1" applyBorder="1" applyAlignment="1" applyProtection="1">
      <alignment horizontal="center" vertical="center" wrapText="1"/>
      <protection hidden="1"/>
    </xf>
    <xf numFmtId="9" fontId="13" fillId="9" borderId="2" xfId="0" applyNumberFormat="1" applyFont="1" applyFill="1" applyBorder="1" applyAlignment="1" applyProtection="1">
      <alignment horizontal="center" vertical="center" wrapText="1"/>
      <protection hidden="1"/>
    </xf>
    <xf numFmtId="0" fontId="13" fillId="9" borderId="2" xfId="0" applyFont="1" applyFill="1" applyBorder="1" applyAlignment="1" applyProtection="1">
      <alignment vertical="center" wrapText="1"/>
      <protection hidden="1"/>
    </xf>
    <xf numFmtId="0" fontId="14" fillId="10" borderId="2" xfId="0" applyFont="1" applyFill="1" applyBorder="1" applyAlignment="1" applyProtection="1">
      <alignment vertical="center" wrapText="1"/>
      <protection locked="0"/>
    </xf>
    <xf numFmtId="0" fontId="14" fillId="2" borderId="2" xfId="0" applyFont="1" applyFill="1" applyBorder="1" applyAlignment="1" applyProtection="1">
      <alignment vertical="center" wrapText="1"/>
      <protection locked="0"/>
    </xf>
    <xf numFmtId="0" fontId="14" fillId="2" borderId="2" xfId="0" applyFont="1" applyFill="1" applyBorder="1" applyAlignment="1" applyProtection="1">
      <alignment vertical="center" wrapText="1"/>
      <protection hidden="1"/>
    </xf>
    <xf numFmtId="166" fontId="14" fillId="2" borderId="2" xfId="0" applyNumberFormat="1" applyFont="1" applyFill="1" applyBorder="1" applyAlignment="1" applyProtection="1">
      <alignment horizontal="center" vertical="center" wrapText="1"/>
      <protection locked="0"/>
    </xf>
    <xf numFmtId="14" fontId="14" fillId="2" borderId="2" xfId="0" applyNumberFormat="1"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wrapText="1"/>
      <protection locked="0"/>
    </xf>
    <xf numFmtId="0" fontId="14" fillId="2" borderId="18" xfId="0" applyFont="1" applyFill="1" applyBorder="1" applyAlignment="1">
      <alignment horizontal="center" vertical="center" wrapText="1"/>
    </xf>
    <xf numFmtId="0" fontId="14" fillId="2" borderId="0" xfId="0" applyFont="1" applyFill="1" applyAlignment="1" applyProtection="1">
      <alignment horizontal="center" vertical="center" wrapText="1"/>
      <protection hidden="1"/>
    </xf>
    <xf numFmtId="0" fontId="13" fillId="2" borderId="0" xfId="0" applyFont="1" applyFill="1" applyBorder="1" applyAlignment="1">
      <alignment horizontal="center" vertical="center" wrapText="1"/>
    </xf>
    <xf numFmtId="0" fontId="37" fillId="10" borderId="41" xfId="0" applyFont="1" applyFill="1" applyBorder="1" applyAlignment="1">
      <alignment horizontal="center" vertical="center" wrapText="1"/>
    </xf>
    <xf numFmtId="165" fontId="37" fillId="10" borderId="41" xfId="0" applyNumberFormat="1" applyFont="1" applyFill="1" applyBorder="1" applyAlignment="1">
      <alignment horizontal="center" vertical="center" wrapText="1"/>
    </xf>
    <xf numFmtId="0" fontId="14" fillId="2" borderId="0" xfId="0" applyFont="1" applyFill="1" applyAlignment="1" applyProtection="1">
      <alignment horizontal="center" vertical="center" wrapText="1"/>
    </xf>
    <xf numFmtId="0" fontId="14" fillId="2" borderId="7" xfId="0" applyFont="1" applyFill="1" applyBorder="1" applyAlignment="1" applyProtection="1">
      <alignment horizontal="center" vertical="center" wrapText="1"/>
    </xf>
    <xf numFmtId="0" fontId="37" fillId="10" borderId="39" xfId="0" applyFont="1" applyFill="1" applyBorder="1" applyAlignment="1">
      <alignment horizontal="center" vertical="center" wrapText="1"/>
    </xf>
    <xf numFmtId="0" fontId="37" fillId="10" borderId="43" xfId="0" applyFont="1" applyFill="1" applyBorder="1" applyAlignment="1">
      <alignment horizontal="center" vertical="center" wrapText="1"/>
    </xf>
    <xf numFmtId="0" fontId="14" fillId="10" borderId="41" xfId="0" applyFont="1" applyFill="1" applyBorder="1" applyAlignment="1">
      <alignment horizontal="center" vertical="center" wrapText="1"/>
    </xf>
    <xf numFmtId="165" fontId="14" fillId="10" borderId="41" xfId="0" applyNumberFormat="1" applyFont="1" applyFill="1" applyBorder="1" applyAlignment="1">
      <alignment horizontal="center" vertical="center" wrapText="1"/>
    </xf>
    <xf numFmtId="0" fontId="14" fillId="0" borderId="39" xfId="0" applyFont="1" applyBorder="1" applyAlignment="1">
      <alignment horizontal="center" vertical="center" wrapText="1"/>
    </xf>
    <xf numFmtId="0" fontId="14" fillId="0" borderId="0" xfId="0" applyFont="1" applyBorder="1" applyAlignment="1">
      <alignment horizontal="center" vertical="center" wrapText="1"/>
    </xf>
    <xf numFmtId="14" fontId="14" fillId="0" borderId="0" xfId="0" applyNumberFormat="1" applyFont="1" applyBorder="1" applyAlignment="1">
      <alignment horizontal="center" vertical="center" wrapText="1"/>
    </xf>
    <xf numFmtId="0" fontId="14" fillId="0" borderId="47" xfId="0" applyFont="1" applyBorder="1" applyAlignment="1">
      <alignment horizontal="center" vertical="center" wrapText="1"/>
    </xf>
    <xf numFmtId="0" fontId="14" fillId="10" borderId="0" xfId="0" applyFont="1" applyFill="1" applyBorder="1" applyAlignment="1" applyProtection="1">
      <alignment horizontal="center" vertical="center" wrapText="1"/>
      <protection hidden="1"/>
    </xf>
    <xf numFmtId="0" fontId="14" fillId="10" borderId="0" xfId="0" applyFont="1" applyFill="1" applyBorder="1" applyAlignment="1">
      <alignment horizontal="center" vertical="center" wrapText="1"/>
    </xf>
    <xf numFmtId="0" fontId="14" fillId="2" borderId="0" xfId="0" applyFont="1" applyFill="1" applyBorder="1" applyAlignment="1" applyProtection="1">
      <alignment horizontal="center" vertical="center" wrapText="1"/>
      <protection hidden="1"/>
    </xf>
    <xf numFmtId="0" fontId="14" fillId="0" borderId="0" xfId="0" applyFont="1"/>
    <xf numFmtId="0" fontId="14" fillId="2" borderId="3"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3" fillId="2" borderId="0" xfId="0" applyFont="1" applyFill="1" applyAlignment="1">
      <alignment horizontal="center" vertical="center" wrapText="1"/>
    </xf>
    <xf numFmtId="14" fontId="14" fillId="0" borderId="2" xfId="0" applyNumberFormat="1" applyFont="1" applyFill="1" applyBorder="1" applyAlignment="1" applyProtection="1">
      <alignment horizontal="center" vertical="center" wrapText="1"/>
      <protection locked="0"/>
    </xf>
    <xf numFmtId="0" fontId="13" fillId="0" borderId="0" xfId="0" applyFont="1" applyBorder="1" applyAlignment="1">
      <alignment horizontal="center" vertical="center" wrapText="1"/>
    </xf>
    <xf numFmtId="14" fontId="13" fillId="0" borderId="0" xfId="0" applyNumberFormat="1" applyFont="1" applyBorder="1" applyAlignment="1">
      <alignment horizontal="center" vertical="center" wrapText="1"/>
    </xf>
    <xf numFmtId="0" fontId="13" fillId="0" borderId="0" xfId="0" applyFont="1"/>
    <xf numFmtId="0" fontId="14" fillId="0" borderId="38"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40" xfId="0" applyFont="1" applyBorder="1" applyAlignment="1">
      <alignment horizontal="center" vertical="center" wrapText="1"/>
    </xf>
    <xf numFmtId="0" fontId="14" fillId="0" borderId="49" xfId="0" applyFont="1" applyBorder="1" applyAlignment="1">
      <alignment horizontal="center" vertical="center" wrapText="1"/>
    </xf>
    <xf numFmtId="0" fontId="14" fillId="0" borderId="46"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0" xfId="0" applyFont="1" applyFill="1" applyAlignment="1">
      <alignment horizontal="center" vertical="center" wrapText="1"/>
    </xf>
    <xf numFmtId="0" fontId="14" fillId="20"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left" vertical="center" wrapText="1"/>
      <protection locked="0"/>
    </xf>
    <xf numFmtId="0" fontId="14" fillId="0" borderId="2" xfId="0" applyFont="1" applyBorder="1" applyAlignment="1" applyProtection="1">
      <alignment horizontal="left" vertical="center"/>
      <protection locked="0"/>
    </xf>
    <xf numFmtId="0" fontId="14" fillId="10" borderId="2" xfId="0" quotePrefix="1" applyFont="1" applyFill="1" applyBorder="1" applyAlignment="1" applyProtection="1">
      <alignment vertical="center" wrapText="1"/>
      <protection locked="0"/>
    </xf>
    <xf numFmtId="14" fontId="14" fillId="0" borderId="2" xfId="0" applyNumberFormat="1" applyFont="1" applyBorder="1" applyAlignment="1" applyProtection="1">
      <alignment horizontal="center" vertical="center" wrapText="1"/>
      <protection locked="0"/>
    </xf>
    <xf numFmtId="0" fontId="26" fillId="10" borderId="2" xfId="0" applyFont="1" applyFill="1" applyBorder="1" applyAlignment="1" applyProtection="1">
      <alignment vertical="center" wrapText="1"/>
      <protection locked="0"/>
    </xf>
    <xf numFmtId="0" fontId="26" fillId="2" borderId="2" xfId="0" applyFont="1" applyFill="1" applyBorder="1" applyAlignment="1" applyProtection="1">
      <alignment vertical="center" wrapText="1"/>
      <protection locked="0"/>
    </xf>
    <xf numFmtId="0" fontId="26" fillId="10" borderId="2" xfId="0" applyFont="1" applyFill="1" applyBorder="1" applyAlignment="1" applyProtection="1">
      <alignment horizontal="center" vertical="center" wrapText="1"/>
      <protection locked="0"/>
    </xf>
    <xf numFmtId="0" fontId="14" fillId="2" borderId="0" xfId="0" applyFont="1" applyFill="1" applyAlignment="1">
      <alignment horizontal="center" vertical="center" wrapText="1"/>
    </xf>
    <xf numFmtId="0" fontId="14" fillId="10" borderId="2" xfId="0" applyFont="1" applyFill="1" applyBorder="1" applyAlignment="1" applyProtection="1">
      <alignment vertical="center" wrapText="1"/>
    </xf>
    <xf numFmtId="0" fontId="14" fillId="10" borderId="0" xfId="0" applyFont="1" applyFill="1" applyAlignment="1">
      <alignment horizontal="center" vertical="center" wrapText="1"/>
    </xf>
    <xf numFmtId="0" fontId="12" fillId="10" borderId="2" xfId="0" applyFont="1" applyFill="1" applyBorder="1" applyAlignment="1" applyProtection="1">
      <alignment vertical="center" wrapText="1"/>
      <protection locked="0"/>
    </xf>
    <xf numFmtId="0" fontId="12" fillId="2" borderId="2" xfId="0" applyFont="1" applyFill="1" applyBorder="1" applyAlignment="1" applyProtection="1">
      <alignment vertical="center" wrapText="1"/>
      <protection locked="0"/>
    </xf>
    <xf numFmtId="43" fontId="14" fillId="2" borderId="3" xfId="5" applyFont="1" applyFill="1" applyBorder="1" applyAlignment="1" applyProtection="1">
      <alignment vertical="center" wrapText="1"/>
    </xf>
    <xf numFmtId="43" fontId="14" fillId="10" borderId="2" xfId="5" applyFont="1" applyFill="1" applyBorder="1" applyAlignment="1" applyProtection="1">
      <alignment horizontal="center" vertical="center" wrapText="1"/>
    </xf>
    <xf numFmtId="43" fontId="14" fillId="2" borderId="0" xfId="5" applyFont="1" applyFill="1" applyAlignment="1">
      <alignment horizontal="center" vertical="center" wrapText="1"/>
    </xf>
    <xf numFmtId="0" fontId="41" fillId="5" borderId="2" xfId="2" applyFont="1" applyFill="1" applyBorder="1" applyAlignment="1" applyProtection="1">
      <alignment horizontal="center" vertical="center" wrapText="1"/>
      <protection locked="0"/>
    </xf>
    <xf numFmtId="0" fontId="19" fillId="2" borderId="0" xfId="0" applyFont="1" applyFill="1" applyBorder="1" applyAlignment="1">
      <alignment horizontal="center" vertical="center" wrapText="1"/>
    </xf>
    <xf numFmtId="0" fontId="19" fillId="2" borderId="0" xfId="0" applyFont="1" applyFill="1" applyAlignment="1">
      <alignment horizontal="center" vertical="center" wrapText="1"/>
    </xf>
    <xf numFmtId="0" fontId="43" fillId="2" borderId="2" xfId="0" applyFont="1" applyFill="1" applyBorder="1" applyAlignment="1" applyProtection="1">
      <alignment vertical="center" wrapText="1"/>
      <protection locked="0"/>
    </xf>
    <xf numFmtId="0" fontId="42" fillId="2" borderId="2" xfId="0" applyFont="1" applyFill="1" applyBorder="1" applyAlignment="1" applyProtection="1">
      <alignment vertical="center" wrapText="1"/>
      <protection hidden="1"/>
    </xf>
    <xf numFmtId="0" fontId="43" fillId="2" borderId="2" xfId="0" applyFont="1" applyFill="1" applyBorder="1" applyAlignment="1" applyProtection="1">
      <alignment horizontal="center" vertical="center" wrapText="1"/>
      <protection locked="0"/>
    </xf>
    <xf numFmtId="0" fontId="42" fillId="0" borderId="0" xfId="0" applyFont="1" applyBorder="1" applyAlignment="1">
      <alignment horizontal="center" vertical="center" wrapText="1"/>
    </xf>
    <xf numFmtId="0" fontId="42" fillId="2" borderId="0" xfId="0" applyFont="1" applyFill="1" applyAlignment="1">
      <alignment horizontal="center" vertical="center" wrapText="1"/>
    </xf>
    <xf numFmtId="0" fontId="42" fillId="2" borderId="0" xfId="0" applyFont="1" applyFill="1" applyBorder="1" applyAlignment="1">
      <alignment horizontal="center" vertical="center" wrapText="1"/>
    </xf>
    <xf numFmtId="0" fontId="42" fillId="6" borderId="0" xfId="0" applyFont="1" applyFill="1" applyBorder="1" applyAlignment="1">
      <alignment horizontal="center" vertical="center" wrapText="1"/>
    </xf>
    <xf numFmtId="0" fontId="42" fillId="10" borderId="0" xfId="0" applyFont="1" applyFill="1" applyBorder="1" applyAlignment="1">
      <alignment horizontal="center" vertical="center" wrapText="1"/>
    </xf>
    <xf numFmtId="0" fontId="42" fillId="10" borderId="0" xfId="0" applyFont="1" applyFill="1" applyBorder="1" applyAlignment="1">
      <alignment vertical="center" wrapText="1"/>
    </xf>
    <xf numFmtId="0" fontId="42" fillId="10" borderId="0" xfId="0" applyFont="1" applyFill="1" applyBorder="1" applyAlignment="1">
      <alignment horizontal="justify" vertical="center" wrapText="1"/>
    </xf>
    <xf numFmtId="0" fontId="42" fillId="10" borderId="0" xfId="0" applyFont="1" applyFill="1" applyBorder="1" applyAlignment="1">
      <alignment horizontal="justify" vertical="center"/>
    </xf>
    <xf numFmtId="0" fontId="42" fillId="10" borderId="0" xfId="0" applyFont="1" applyFill="1" applyBorder="1"/>
    <xf numFmtId="0" fontId="42" fillId="0" borderId="0" xfId="0" applyFont="1" applyFill="1" applyBorder="1" applyAlignment="1" applyProtection="1">
      <alignment vertical="center" wrapText="1"/>
    </xf>
    <xf numFmtId="43" fontId="42" fillId="2" borderId="0" xfId="5" applyFont="1" applyFill="1" applyAlignment="1">
      <alignment horizontal="center" vertical="center" wrapText="1"/>
    </xf>
    <xf numFmtId="0" fontId="42" fillId="6" borderId="0" xfId="0" applyFont="1" applyFill="1" applyAlignment="1">
      <alignment horizontal="center" vertical="center" wrapText="1"/>
    </xf>
    <xf numFmtId="43" fontId="42" fillId="6" borderId="0" xfId="5" applyFont="1" applyFill="1" applyAlignment="1">
      <alignment horizontal="center" vertical="center" wrapText="1"/>
    </xf>
    <xf numFmtId="0" fontId="14"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hidden="1"/>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1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14" fillId="0"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protection locked="0"/>
    </xf>
    <xf numFmtId="0" fontId="14" fillId="2" borderId="2" xfId="0" quotePrefix="1" applyFont="1" applyFill="1" applyBorder="1" applyAlignment="1" applyProtection="1">
      <alignment horizontal="center" vertical="center" wrapText="1"/>
      <protection locked="0"/>
    </xf>
    <xf numFmtId="0" fontId="13" fillId="9" borderId="2"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3"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protection hidden="1"/>
    </xf>
    <xf numFmtId="0" fontId="42" fillId="2" borderId="2" xfId="0" applyFont="1" applyFill="1" applyBorder="1" applyAlignment="1" applyProtection="1">
      <alignment horizontal="center" vertical="center" wrapText="1"/>
      <protection locked="0" hidden="1"/>
    </xf>
    <xf numFmtId="0" fontId="42" fillId="2" borderId="2" xfId="0" applyFont="1" applyFill="1" applyBorder="1" applyAlignment="1" applyProtection="1">
      <alignment horizontal="center" vertical="center" wrapText="1"/>
      <protection locked="0"/>
    </xf>
    <xf numFmtId="0" fontId="42" fillId="0" borderId="2" xfId="0" applyFont="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5" borderId="2"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xf>
    <xf numFmtId="0" fontId="14" fillId="2" borderId="0" xfId="0" applyFont="1" applyFill="1" applyAlignment="1">
      <alignment horizontal="center" vertical="center" wrapText="1"/>
    </xf>
    <xf numFmtId="0" fontId="14" fillId="2" borderId="4" xfId="0" applyFont="1" applyFill="1" applyBorder="1" applyAlignment="1" applyProtection="1">
      <alignment horizontal="center" vertical="center" wrapText="1"/>
    </xf>
    <xf numFmtId="0" fontId="26" fillId="18" borderId="2" xfId="0" applyFont="1" applyFill="1" applyBorder="1" applyAlignment="1" applyProtection="1">
      <alignment vertical="center" wrapText="1"/>
      <protection locked="0"/>
    </xf>
    <xf numFmtId="0" fontId="26" fillId="19" borderId="2" xfId="0" applyFont="1" applyFill="1" applyBorder="1" applyAlignment="1" applyProtection="1">
      <alignment horizontal="center" vertical="center" wrapText="1"/>
      <protection locked="0"/>
    </xf>
    <xf numFmtId="167" fontId="26" fillId="19" borderId="2" xfId="0" applyNumberFormat="1"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166" fontId="12" fillId="2" borderId="2" xfId="0" applyNumberFormat="1" applyFont="1" applyFill="1" applyBorder="1" applyAlignment="1" applyProtection="1">
      <alignment horizontal="center" vertical="center" wrapText="1"/>
      <protection locked="0"/>
    </xf>
    <xf numFmtId="14" fontId="42" fillId="2" borderId="2" xfId="0" applyNumberFormat="1" applyFont="1" applyFill="1" applyBorder="1" applyAlignment="1" applyProtection="1">
      <alignment horizontal="center" vertical="center" wrapText="1"/>
      <protection locked="0"/>
    </xf>
    <xf numFmtId="0" fontId="42" fillId="2" borderId="2" xfId="0" applyFont="1" applyFill="1" applyBorder="1" applyAlignment="1">
      <alignment horizontal="center" vertical="center" wrapText="1"/>
    </xf>
    <xf numFmtId="0" fontId="42" fillId="6" borderId="2" xfId="0" applyFont="1" applyFill="1" applyBorder="1" applyAlignment="1">
      <alignment horizontal="center" vertical="center" wrapText="1"/>
    </xf>
    <xf numFmtId="0" fontId="42" fillId="6" borderId="2" xfId="0" applyFont="1" applyFill="1" applyBorder="1" applyAlignment="1" applyProtection="1">
      <alignment horizontal="center" vertical="center" wrapText="1"/>
      <protection hidden="1"/>
    </xf>
    <xf numFmtId="0" fontId="42" fillId="0" borderId="2" xfId="0" applyFont="1" applyBorder="1" applyAlignment="1">
      <alignment vertical="center" wrapText="1"/>
    </xf>
    <xf numFmtId="0" fontId="42" fillId="10" borderId="2" xfId="0" applyFont="1" applyFill="1" applyBorder="1" applyAlignment="1">
      <alignment horizontal="center" vertical="center" wrapText="1"/>
    </xf>
    <xf numFmtId="0" fontId="42" fillId="10" borderId="2" xfId="0" applyFont="1" applyFill="1" applyBorder="1" applyAlignment="1" applyProtection="1">
      <alignment horizontal="center" vertical="center" wrapText="1"/>
      <protection hidden="1"/>
    </xf>
    <xf numFmtId="0" fontId="42" fillId="10" borderId="2" xfId="0" applyFont="1" applyFill="1" applyBorder="1" applyAlignment="1">
      <alignment vertical="center" wrapText="1"/>
    </xf>
    <xf numFmtId="0" fontId="42" fillId="10" borderId="2" xfId="0" applyFont="1" applyFill="1" applyBorder="1" applyAlignment="1" applyProtection="1">
      <alignment vertical="center" wrapText="1"/>
      <protection hidden="1"/>
    </xf>
    <xf numFmtId="0" fontId="42" fillId="10" borderId="2" xfId="0" applyFont="1" applyFill="1" applyBorder="1" applyAlignment="1">
      <alignment horizontal="center" wrapText="1"/>
    </xf>
    <xf numFmtId="0" fontId="14" fillId="10" borderId="2" xfId="0" applyFont="1" applyFill="1" applyBorder="1" applyAlignment="1">
      <alignment horizontal="center" vertical="center" wrapText="1"/>
    </xf>
    <xf numFmtId="0" fontId="14" fillId="10" borderId="2" xfId="0" applyFont="1" applyFill="1" applyBorder="1" applyAlignment="1" applyProtection="1">
      <alignment horizontal="center" vertical="center" wrapText="1"/>
      <protection hidden="1"/>
    </xf>
    <xf numFmtId="0" fontId="14" fillId="2" borderId="3" xfId="0" applyFont="1" applyFill="1" applyBorder="1" applyAlignment="1" applyProtection="1">
      <alignment vertical="center"/>
    </xf>
    <xf numFmtId="0" fontId="37" fillId="0" borderId="38" xfId="0" applyFont="1" applyBorder="1" applyAlignment="1">
      <alignment horizontal="center" vertical="center" wrapText="1"/>
    </xf>
    <xf numFmtId="0" fontId="14" fillId="2" borderId="0" xfId="0" applyFont="1" applyFill="1" applyBorder="1" applyAlignment="1" applyProtection="1">
      <alignment vertical="center"/>
    </xf>
    <xf numFmtId="0" fontId="37" fillId="0" borderId="40" xfId="0" applyFont="1" applyBorder="1" applyAlignment="1">
      <alignment horizontal="center" vertical="center" wrapText="1"/>
    </xf>
    <xf numFmtId="0" fontId="14" fillId="2" borderId="4" xfId="0" applyFont="1" applyFill="1" applyBorder="1" applyAlignment="1" applyProtection="1">
      <alignment vertical="center"/>
    </xf>
    <xf numFmtId="0" fontId="37" fillId="0" borderId="42" xfId="0" applyFont="1" applyBorder="1" applyAlignment="1">
      <alignment horizontal="center" vertical="center" wrapText="1"/>
    </xf>
    <xf numFmtId="0" fontId="14" fillId="15" borderId="35" xfId="0" applyFont="1" applyFill="1" applyBorder="1" applyAlignment="1" applyProtection="1">
      <alignment horizontal="center" vertical="center" wrapText="1"/>
    </xf>
    <xf numFmtId="0" fontId="14" fillId="2" borderId="2" xfId="0" applyFont="1" applyFill="1" applyBorder="1" applyAlignment="1">
      <alignment horizontal="center" vertical="center" wrapText="1"/>
    </xf>
    <xf numFmtId="0" fontId="13" fillId="0" borderId="38" xfId="0" applyFont="1" applyBorder="1" applyAlignment="1">
      <alignment horizontal="center" vertical="center" wrapText="1"/>
    </xf>
    <xf numFmtId="0" fontId="13" fillId="10" borderId="39" xfId="0" applyFont="1" applyFill="1" applyBorder="1" applyAlignment="1">
      <alignment horizontal="center" vertical="center" wrapText="1"/>
    </xf>
    <xf numFmtId="0" fontId="13" fillId="0" borderId="40" xfId="0" applyFont="1" applyBorder="1" applyAlignment="1">
      <alignment horizontal="center" vertical="center" wrapText="1"/>
    </xf>
    <xf numFmtId="0" fontId="13" fillId="10" borderId="41" xfId="0" applyFont="1" applyFill="1" applyBorder="1" applyAlignment="1">
      <alignment horizontal="center" vertical="center" wrapText="1"/>
    </xf>
    <xf numFmtId="165" fontId="13" fillId="10" borderId="41" xfId="0" applyNumberFormat="1" applyFont="1" applyFill="1" applyBorder="1" applyAlignment="1">
      <alignment horizontal="center" vertical="center" wrapText="1"/>
    </xf>
    <xf numFmtId="0" fontId="13" fillId="0" borderId="42" xfId="0" applyFont="1" applyBorder="1" applyAlignment="1">
      <alignment horizontal="center" vertical="center" wrapText="1"/>
    </xf>
    <xf numFmtId="0" fontId="13" fillId="10" borderId="43" xfId="0" applyFont="1" applyFill="1" applyBorder="1" applyAlignment="1">
      <alignment horizontal="center" vertical="center" wrapText="1"/>
    </xf>
    <xf numFmtId="0" fontId="44" fillId="15" borderId="30" xfId="0" applyFont="1" applyFill="1" applyBorder="1" applyAlignment="1" applyProtection="1">
      <alignment horizontal="center" vertical="center" wrapText="1"/>
    </xf>
    <xf numFmtId="0" fontId="44" fillId="0" borderId="0" xfId="0" applyFont="1" applyAlignment="1">
      <alignment vertical="center" wrapText="1"/>
    </xf>
    <xf numFmtId="0" fontId="44" fillId="2" borderId="0" xfId="0" applyFont="1" applyFill="1" applyBorder="1" applyAlignment="1">
      <alignment horizontal="center" vertical="center" wrapText="1"/>
    </xf>
    <xf numFmtId="43" fontId="44" fillId="0" borderId="0" xfId="5" applyFont="1" applyAlignment="1">
      <alignment vertical="center" wrapText="1"/>
    </xf>
    <xf numFmtId="0" fontId="19" fillId="9" borderId="2" xfId="0" applyFont="1" applyFill="1" applyBorder="1" applyAlignment="1" applyProtection="1">
      <alignment horizontal="center" vertical="center" wrapText="1"/>
    </xf>
    <xf numFmtId="43" fontId="19" fillId="9" borderId="2" xfId="5" applyFont="1" applyFill="1" applyBorder="1" applyAlignment="1" applyProtection="1">
      <alignment horizontal="center" vertical="center" wrapText="1"/>
    </xf>
    <xf numFmtId="0" fontId="26" fillId="21" borderId="2" xfId="0" applyFont="1" applyFill="1" applyBorder="1" applyAlignment="1" applyProtection="1">
      <alignment horizontal="center" vertical="center" wrapText="1"/>
      <protection locked="0"/>
    </xf>
    <xf numFmtId="14" fontId="44" fillId="17" borderId="33" xfId="0" applyNumberFormat="1" applyFont="1" applyFill="1" applyBorder="1" applyAlignment="1" applyProtection="1">
      <alignment horizontal="center" vertical="center"/>
      <protection locked="0"/>
    </xf>
    <xf numFmtId="0" fontId="44" fillId="0" borderId="0" xfId="0" applyFont="1" applyFill="1" applyBorder="1" applyAlignment="1" applyProtection="1">
      <alignment vertical="center" wrapText="1"/>
    </xf>
    <xf numFmtId="0" fontId="44" fillId="9" borderId="30" xfId="0" applyFont="1" applyFill="1" applyBorder="1" applyAlignment="1" applyProtection="1">
      <alignment vertical="center" wrapText="1"/>
    </xf>
    <xf numFmtId="0" fontId="44" fillId="9" borderId="31" xfId="0" applyFont="1" applyFill="1" applyBorder="1" applyAlignment="1" applyProtection="1">
      <alignment vertical="center" wrapText="1"/>
    </xf>
    <xf numFmtId="0" fontId="44" fillId="0" borderId="0" xfId="0" applyFont="1" applyFill="1" applyBorder="1" applyAlignment="1" applyProtection="1">
      <alignment vertical="center"/>
      <protection locked="0"/>
    </xf>
    <xf numFmtId="0" fontId="44" fillId="2" borderId="18" xfId="0" applyFont="1" applyFill="1" applyBorder="1" applyAlignment="1">
      <alignment horizontal="center" vertical="center" wrapText="1"/>
    </xf>
    <xf numFmtId="0" fontId="44" fillId="0" borderId="0" xfId="0" applyFont="1" applyBorder="1" applyAlignment="1">
      <alignment horizontal="center" vertical="center" wrapText="1"/>
    </xf>
    <xf numFmtId="0" fontId="44" fillId="0" borderId="0" xfId="0" applyFont="1"/>
    <xf numFmtId="0" fontId="14" fillId="10" borderId="2" xfId="0" applyFont="1" applyFill="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hidden="1"/>
    </xf>
    <xf numFmtId="0" fontId="1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14" fillId="2" borderId="2" xfId="0" applyFont="1" applyFill="1" applyBorder="1" applyAlignment="1" applyProtection="1">
      <alignment horizontal="center" vertical="center" wrapText="1"/>
      <protection locked="0" hidden="1"/>
    </xf>
    <xf numFmtId="0" fontId="14" fillId="0" borderId="2" xfId="0" applyFont="1" applyFill="1" applyBorder="1" applyAlignment="1" applyProtection="1">
      <alignment horizontal="center" vertical="center" wrapText="1"/>
    </xf>
    <xf numFmtId="0" fontId="14" fillId="5" borderId="2"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xf>
    <xf numFmtId="0" fontId="14" fillId="2" borderId="0" xfId="0" applyFont="1" applyFill="1" applyAlignment="1">
      <alignment horizontal="center" vertical="center" wrapText="1"/>
    </xf>
    <xf numFmtId="0" fontId="19" fillId="9" borderId="2" xfId="0" applyFont="1" applyFill="1" applyBorder="1" applyAlignment="1" applyProtection="1">
      <alignment horizontal="center" vertical="center" wrapText="1"/>
    </xf>
    <xf numFmtId="0" fontId="14" fillId="5" borderId="1" xfId="0" applyFont="1" applyFill="1" applyBorder="1" applyAlignment="1" applyProtection="1">
      <alignment horizontal="center" vertical="center" wrapText="1"/>
      <protection locked="0"/>
    </xf>
    <xf numFmtId="0" fontId="14" fillId="10" borderId="2" xfId="0" applyFont="1" applyFill="1" applyBorder="1" applyAlignment="1" applyProtection="1">
      <alignment vertical="center" wrapText="1"/>
      <protection hidden="1"/>
    </xf>
    <xf numFmtId="0" fontId="14" fillId="10" borderId="2" xfId="0" applyFont="1" applyFill="1" applyBorder="1" applyAlignment="1" applyProtection="1">
      <alignment horizontal="center" vertical="center" wrapText="1"/>
      <protection locked="0" hidden="1"/>
    </xf>
    <xf numFmtId="166" fontId="14" fillId="10" borderId="2" xfId="0" applyNumberFormat="1" applyFont="1" applyFill="1" applyBorder="1" applyAlignment="1" applyProtection="1">
      <alignment horizontal="center" vertical="center" wrapText="1"/>
      <protection locked="0"/>
    </xf>
    <xf numFmtId="14" fontId="14" fillId="10" borderId="2" xfId="0" applyNumberFormat="1" applyFont="1" applyFill="1" applyBorder="1" applyAlignment="1" applyProtection="1">
      <alignment horizontal="center" vertical="center" wrapText="1"/>
      <protection locked="0"/>
    </xf>
    <xf numFmtId="0" fontId="26" fillId="21" borderId="75" xfId="0" applyFont="1" applyFill="1" applyBorder="1" applyAlignment="1" applyProtection="1">
      <alignment horizontal="center" vertical="center" wrapText="1"/>
      <protection locked="0"/>
    </xf>
    <xf numFmtId="0" fontId="26" fillId="21" borderId="79" xfId="0" applyFont="1" applyFill="1" applyBorder="1" applyAlignment="1" applyProtection="1">
      <alignment horizontal="center" vertical="center" wrapText="1"/>
      <protection locked="0"/>
    </xf>
    <xf numFmtId="0" fontId="42" fillId="2" borderId="0" xfId="0" applyFont="1" applyFill="1" applyAlignment="1">
      <alignment horizontal="center" vertical="center" textRotation="90" wrapText="1"/>
    </xf>
    <xf numFmtId="0" fontId="14" fillId="2" borderId="0" xfId="0" applyFont="1" applyFill="1" applyAlignment="1">
      <alignment horizontal="center" vertical="center" textRotation="90" wrapText="1"/>
    </xf>
    <xf numFmtId="0" fontId="19" fillId="9" borderId="2" xfId="0" applyFont="1" applyFill="1" applyBorder="1" applyAlignment="1" applyProtection="1">
      <alignment horizontal="center" vertical="center" textRotation="90" wrapText="1"/>
    </xf>
    <xf numFmtId="0" fontId="42" fillId="0" borderId="0" xfId="0" applyFont="1" applyFill="1" applyBorder="1" applyAlignment="1" applyProtection="1">
      <alignment vertical="center" textRotation="90" wrapText="1"/>
    </xf>
    <xf numFmtId="0" fontId="21" fillId="2" borderId="8"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1" fillId="2" borderId="3" xfId="0" applyFont="1" applyFill="1" applyBorder="1" applyAlignment="1" applyProtection="1">
      <alignment vertical="center" wrapText="1"/>
    </xf>
    <xf numFmtId="0" fontId="21" fillId="2" borderId="3" xfId="0" applyFont="1" applyFill="1" applyBorder="1" applyAlignment="1" applyProtection="1">
      <alignment vertical="center" textRotation="90" wrapText="1"/>
    </xf>
    <xf numFmtId="43" fontId="21" fillId="2" borderId="3" xfId="5" applyFont="1" applyFill="1" applyBorder="1" applyAlignment="1" applyProtection="1">
      <alignment vertical="center" wrapText="1"/>
    </xf>
    <xf numFmtId="0" fontId="19" fillId="0" borderId="38" xfId="0" applyFont="1" applyBorder="1" applyAlignment="1">
      <alignment horizontal="center" vertical="center" wrapText="1"/>
    </xf>
    <xf numFmtId="0" fontId="19" fillId="10" borderId="39" xfId="0" applyFont="1" applyFill="1" applyBorder="1" applyAlignment="1">
      <alignment horizontal="center" vertical="center" textRotation="90" wrapText="1"/>
    </xf>
    <xf numFmtId="0" fontId="21" fillId="2" borderId="0"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19" fillId="0" borderId="40" xfId="0" applyFont="1" applyBorder="1" applyAlignment="1">
      <alignment horizontal="center" vertical="center" wrapText="1"/>
    </xf>
    <xf numFmtId="0" fontId="19" fillId="10" borderId="41" xfId="0" applyFont="1" applyFill="1" applyBorder="1" applyAlignment="1">
      <alignment horizontal="center" vertical="center" textRotation="90" wrapText="1"/>
    </xf>
    <xf numFmtId="165" fontId="19" fillId="10" borderId="41" xfId="0" applyNumberFormat="1" applyFont="1" applyFill="1" applyBorder="1" applyAlignment="1">
      <alignment horizontal="center" vertical="center" textRotation="90" wrapText="1"/>
    </xf>
    <xf numFmtId="0" fontId="21" fillId="2" borderId="7"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19" fillId="0" borderId="42" xfId="0" applyFont="1" applyBorder="1" applyAlignment="1">
      <alignment horizontal="center" vertical="center" wrapText="1"/>
    </xf>
    <xf numFmtId="0" fontId="19" fillId="10" borderId="43" xfId="0" applyFont="1" applyFill="1" applyBorder="1" applyAlignment="1">
      <alignment horizontal="center" vertical="center" textRotation="90" wrapText="1"/>
    </xf>
    <xf numFmtId="0" fontId="19" fillId="15" borderId="30" xfId="0" applyFont="1" applyFill="1" applyBorder="1" applyAlignment="1" applyProtection="1">
      <alignment horizontal="center" vertical="center" wrapText="1"/>
    </xf>
    <xf numFmtId="0" fontId="19" fillId="0" borderId="0" xfId="0" applyFont="1" applyAlignment="1">
      <alignment vertical="center" wrapText="1"/>
    </xf>
    <xf numFmtId="0" fontId="19" fillId="0" borderId="0" xfId="0" applyFont="1" applyAlignment="1">
      <alignment vertical="center" textRotation="90" wrapText="1"/>
    </xf>
    <xf numFmtId="0" fontId="19" fillId="2" borderId="0" xfId="0" applyFont="1" applyFill="1" applyBorder="1" applyAlignment="1">
      <alignment horizontal="center" vertical="center" textRotation="90" wrapText="1"/>
    </xf>
    <xf numFmtId="43" fontId="19" fillId="0" borderId="0" xfId="5" applyFont="1" applyAlignment="1">
      <alignment vertical="center" wrapText="1"/>
    </xf>
    <xf numFmtId="0" fontId="42" fillId="10" borderId="0" xfId="0" applyFont="1" applyFill="1" applyAlignment="1">
      <alignment horizontal="center" vertical="center" wrapText="1"/>
    </xf>
    <xf numFmtId="0" fontId="42" fillId="10" borderId="0" xfId="0" applyFont="1" applyFill="1" applyAlignment="1">
      <alignment horizontal="center" vertical="center" textRotation="90" wrapText="1"/>
    </xf>
    <xf numFmtId="0" fontId="42" fillId="10" borderId="0" xfId="0" applyFont="1" applyFill="1" applyBorder="1" applyAlignment="1" applyProtection="1">
      <alignment vertical="center" textRotation="90" wrapText="1"/>
    </xf>
    <xf numFmtId="43" fontId="42" fillId="10" borderId="0" xfId="5" applyFont="1" applyFill="1" applyAlignment="1">
      <alignment horizontal="center" vertical="center" wrapText="1"/>
    </xf>
    <xf numFmtId="9" fontId="13" fillId="0" borderId="2" xfId="0" applyNumberFormat="1"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hidden="1"/>
    </xf>
    <xf numFmtId="0" fontId="42" fillId="2" borderId="2"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wrapText="1"/>
      <protection hidden="1"/>
    </xf>
    <xf numFmtId="0" fontId="42" fillId="0" borderId="2" xfId="0" applyFont="1" applyFill="1" applyBorder="1" applyAlignment="1" applyProtection="1">
      <alignment horizontal="center" vertical="center" wrapText="1"/>
      <protection hidden="1"/>
    </xf>
    <xf numFmtId="0" fontId="14" fillId="2" borderId="2" xfId="0" applyFont="1" applyFill="1" applyBorder="1" applyAlignment="1" applyProtection="1">
      <alignment horizontal="center" vertical="center" wrapText="1"/>
      <protection locked="0" hidden="1"/>
    </xf>
    <xf numFmtId="0" fontId="42" fillId="2" borderId="2" xfId="0" applyFont="1" applyFill="1" applyBorder="1" applyAlignment="1" applyProtection="1">
      <alignment horizontal="center" vertical="center" wrapText="1"/>
      <protection locked="0" hidden="1"/>
    </xf>
    <xf numFmtId="0" fontId="4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xf>
    <xf numFmtId="0" fontId="14" fillId="0" borderId="2" xfId="0" applyFont="1" applyBorder="1" applyAlignment="1" applyProtection="1">
      <alignment horizontal="center" vertical="center" wrapText="1"/>
      <protection locked="0"/>
    </xf>
    <xf numFmtId="9" fontId="14" fillId="0" borderId="2" xfId="0" applyNumberFormat="1" applyFont="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protection locked="0"/>
    </xf>
    <xf numFmtId="9" fontId="14" fillId="10" borderId="2" xfId="0" applyNumberFormat="1"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protection hidden="1"/>
    </xf>
    <xf numFmtId="0" fontId="14" fillId="10" borderId="2" xfId="0" applyFont="1" applyFill="1" applyBorder="1" applyAlignment="1" applyProtection="1">
      <alignment horizontal="center" vertical="center" wrapText="1"/>
      <protection locked="0" hidden="1"/>
    </xf>
    <xf numFmtId="9" fontId="14" fillId="0" borderId="2" xfId="0" applyNumberFormat="1"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xf>
    <xf numFmtId="1" fontId="14" fillId="0" borderId="2" xfId="0" applyNumberFormat="1" applyFont="1" applyBorder="1" applyAlignment="1" applyProtection="1">
      <alignment horizontal="center" vertical="center" wrapText="1"/>
      <protection locked="0"/>
    </xf>
    <xf numFmtId="1" fontId="14" fillId="10" borderId="2" xfId="0" applyNumberFormat="1" applyFont="1" applyFill="1" applyBorder="1" applyAlignment="1" applyProtection="1">
      <alignment horizontal="center" vertical="center" wrapText="1"/>
      <protection locked="0"/>
    </xf>
    <xf numFmtId="0" fontId="44" fillId="9" borderId="44" xfId="0" applyFont="1" applyFill="1" applyBorder="1" applyAlignment="1" applyProtection="1">
      <alignment horizontal="center" vertical="center"/>
    </xf>
    <xf numFmtId="0" fontId="44" fillId="9" borderId="34" xfId="0" applyFont="1" applyFill="1" applyBorder="1" applyAlignment="1" applyProtection="1">
      <alignment horizontal="center" vertical="center"/>
    </xf>
    <xf numFmtId="0" fontId="44" fillId="9" borderId="35" xfId="0" applyFont="1" applyFill="1" applyBorder="1" applyAlignment="1" applyProtection="1">
      <alignment horizontal="center" vertical="center"/>
    </xf>
    <xf numFmtId="0" fontId="42" fillId="10" borderId="0" xfId="0" applyFont="1" applyFill="1" applyBorder="1" applyAlignment="1">
      <alignment horizontal="center" vertical="center" wrapText="1"/>
    </xf>
    <xf numFmtId="0" fontId="13" fillId="9" borderId="2" xfId="0" applyFont="1" applyFill="1" applyBorder="1" applyAlignment="1" applyProtection="1">
      <alignment horizontal="center" vertical="center" wrapText="1"/>
    </xf>
    <xf numFmtId="0" fontId="42" fillId="10" borderId="2" xfId="0" applyFont="1" applyFill="1" applyBorder="1" applyAlignment="1">
      <alignment horizontal="center" vertical="center" wrapText="1"/>
    </xf>
    <xf numFmtId="0" fontId="44" fillId="2" borderId="0" xfId="0" applyFont="1" applyFill="1" applyBorder="1" applyAlignment="1" applyProtection="1">
      <alignment horizontal="center" vertical="center"/>
    </xf>
    <xf numFmtId="0" fontId="44" fillId="9" borderId="29" xfId="0" applyFont="1" applyFill="1" applyBorder="1" applyAlignment="1" applyProtection="1">
      <alignment horizontal="center" vertical="center" wrapText="1"/>
    </xf>
    <xf numFmtId="0" fontId="44" fillId="9" borderId="30" xfId="0" applyFont="1" applyFill="1" applyBorder="1" applyAlignment="1" applyProtection="1">
      <alignment horizontal="center" vertical="center" wrapText="1"/>
    </xf>
    <xf numFmtId="0" fontId="44" fillId="17" borderId="29" xfId="0" applyFont="1" applyFill="1" applyBorder="1" applyAlignment="1" applyProtection="1">
      <alignment horizontal="center" vertical="center"/>
      <protection locked="0"/>
    </xf>
    <xf numFmtId="0" fontId="44" fillId="17" borderId="30" xfId="0" applyFont="1" applyFill="1" applyBorder="1" applyAlignment="1" applyProtection="1">
      <alignment horizontal="center" vertical="center"/>
      <protection locked="0"/>
    </xf>
    <xf numFmtId="0" fontId="44" fillId="17" borderId="31" xfId="0" applyFont="1" applyFill="1" applyBorder="1" applyAlignment="1" applyProtection="1">
      <alignment horizontal="center" vertical="center"/>
      <protection locked="0"/>
    </xf>
    <xf numFmtId="0" fontId="44" fillId="0" borderId="0" xfId="0" applyFont="1"/>
    <xf numFmtId="0" fontId="14" fillId="2" borderId="8" xfId="0" applyFont="1" applyFill="1" applyBorder="1" applyAlignment="1" applyProtection="1">
      <alignment horizontal="center" vertical="center" wrapText="1"/>
    </xf>
    <xf numFmtId="0" fontId="14" fillId="2" borderId="3" xfId="0" applyFont="1" applyFill="1" applyBorder="1" applyAlignment="1" applyProtection="1">
      <alignment horizontal="center" vertical="center" wrapText="1"/>
    </xf>
    <xf numFmtId="0" fontId="14" fillId="2" borderId="17" xfId="0" applyFont="1" applyFill="1" applyBorder="1" applyAlignment="1" applyProtection="1">
      <alignment horizontal="center" vertical="center" wrapText="1"/>
    </xf>
    <xf numFmtId="0" fontId="14" fillId="2" borderId="70"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2" borderId="24" xfId="0" applyFont="1" applyFill="1" applyBorder="1" applyAlignment="1">
      <alignment horizontal="center" vertical="center" wrapText="1"/>
    </xf>
    <xf numFmtId="0" fontId="14" fillId="2" borderId="19" xfId="0" applyFont="1" applyFill="1" applyBorder="1" applyAlignment="1">
      <alignment horizontal="center" vertical="center" wrapText="1"/>
    </xf>
    <xf numFmtId="0" fontId="14" fillId="2" borderId="37" xfId="0" applyFont="1" applyFill="1" applyBorder="1" applyAlignment="1">
      <alignment horizontal="center" vertical="center" wrapText="1"/>
    </xf>
    <xf numFmtId="0" fontId="14" fillId="10" borderId="2" xfId="0" applyFont="1" applyFill="1" applyBorder="1" applyAlignment="1" applyProtection="1">
      <alignment horizontal="center" vertical="top" wrapText="1"/>
      <protection locked="0"/>
    </xf>
    <xf numFmtId="0" fontId="14" fillId="10" borderId="2" xfId="0" quotePrefix="1" applyFont="1" applyFill="1" applyBorder="1" applyAlignment="1" applyProtection="1">
      <alignment horizontal="center" vertical="center" wrapText="1"/>
      <protection locked="0"/>
    </xf>
    <xf numFmtId="0" fontId="14" fillId="2" borderId="2" xfId="0" quotePrefix="1"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10" borderId="2" xfId="0" applyFont="1" applyFill="1" applyBorder="1" applyAlignment="1" applyProtection="1">
      <alignment horizontal="center" vertical="center" wrapText="1"/>
      <protection locked="0"/>
    </xf>
    <xf numFmtId="9" fontId="26" fillId="10" borderId="2" xfId="0" applyNumberFormat="1" applyFont="1" applyFill="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9" fontId="26" fillId="0" borderId="2" xfId="0" applyNumberFormat="1" applyFont="1" applyBorder="1" applyAlignment="1" applyProtection="1">
      <alignment horizontal="center" vertical="center" wrapText="1"/>
      <protection locked="0"/>
    </xf>
    <xf numFmtId="0" fontId="40" fillId="2" borderId="2" xfId="0" applyFont="1" applyFill="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0" fillId="0" borderId="2" xfId="0" applyFont="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0" fontId="13" fillId="10" borderId="2"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40" fillId="10" borderId="2" xfId="0" applyFont="1" applyFill="1" applyBorder="1" applyAlignment="1" applyProtection="1">
      <alignment horizontal="center" vertical="center" wrapText="1"/>
      <protection locked="0"/>
    </xf>
    <xf numFmtId="9" fontId="40" fillId="0" borderId="2" xfId="0" applyNumberFormat="1" applyFont="1" applyBorder="1" applyAlignment="1" applyProtection="1">
      <alignment horizontal="center" vertical="center" wrapText="1"/>
      <protection locked="0"/>
    </xf>
    <xf numFmtId="9" fontId="13" fillId="10" borderId="2" xfId="0" applyNumberFormat="1"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2" borderId="18"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xf>
    <xf numFmtId="0" fontId="14" fillId="15" borderId="29" xfId="0" applyFont="1" applyFill="1" applyBorder="1" applyAlignment="1" applyProtection="1">
      <alignment horizontal="center" vertical="center"/>
    </xf>
    <xf numFmtId="0" fontId="14" fillId="15" borderId="30" xfId="0" applyFont="1" applyFill="1" applyBorder="1" applyAlignment="1" applyProtection="1">
      <alignment horizontal="center" vertical="center"/>
    </xf>
    <xf numFmtId="0" fontId="14" fillId="2" borderId="6" xfId="0"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14" fillId="16" borderId="29" xfId="0" applyFont="1" applyFill="1" applyBorder="1" applyAlignment="1" applyProtection="1">
      <alignment horizontal="center" vertical="center" wrapText="1"/>
    </xf>
    <xf numFmtId="0" fontId="14" fillId="16" borderId="30" xfId="0" applyFont="1" applyFill="1" applyBorder="1" applyAlignment="1" applyProtection="1">
      <alignment horizontal="center" vertical="center" wrapText="1"/>
    </xf>
    <xf numFmtId="0" fontId="14" fillId="16" borderId="31" xfId="0" applyFont="1" applyFill="1" applyBorder="1" applyAlignment="1" applyProtection="1">
      <alignment horizontal="center" vertical="center" wrapText="1"/>
    </xf>
    <xf numFmtId="164" fontId="14" fillId="16" borderId="29" xfId="0" applyNumberFormat="1" applyFont="1" applyFill="1" applyBorder="1" applyAlignment="1" applyProtection="1">
      <alignment horizontal="center" vertical="center" wrapText="1"/>
      <protection locked="0"/>
    </xf>
    <xf numFmtId="164" fontId="14" fillId="16" borderId="31" xfId="0" applyNumberFormat="1" applyFont="1" applyFill="1" applyBorder="1" applyAlignment="1" applyProtection="1">
      <alignment horizontal="center" vertical="center" wrapText="1"/>
      <protection locked="0"/>
    </xf>
    <xf numFmtId="0" fontId="14" fillId="5" borderId="2" xfId="0" applyFont="1" applyFill="1" applyBorder="1" applyAlignment="1" applyProtection="1">
      <alignment horizontal="center" vertical="center" wrapText="1"/>
      <protection locked="0"/>
    </xf>
    <xf numFmtId="0" fontId="14" fillId="5" borderId="2" xfId="4" applyFont="1" applyFill="1" applyBorder="1" applyAlignment="1" applyProtection="1">
      <alignment horizontal="center" vertical="center" wrapText="1"/>
      <protection locked="0"/>
    </xf>
    <xf numFmtId="0" fontId="14" fillId="5" borderId="2" xfId="3" applyNumberFormat="1" applyFont="1" applyFill="1" applyBorder="1" applyAlignment="1" applyProtection="1">
      <alignment horizontal="center" vertical="center" wrapText="1"/>
      <protection locked="0"/>
    </xf>
    <xf numFmtId="0" fontId="14" fillId="2" borderId="2" xfId="0" applyNumberFormat="1" applyFont="1" applyFill="1" applyBorder="1" applyAlignment="1" applyProtection="1">
      <alignment horizontal="center" vertical="center" wrapText="1"/>
    </xf>
    <xf numFmtId="10" fontId="14" fillId="5" borderId="2" xfId="3" applyNumberFormat="1" applyFont="1" applyFill="1" applyBorder="1" applyAlignment="1" applyProtection="1">
      <alignment horizontal="center" vertical="center" wrapText="1"/>
      <protection locked="0"/>
    </xf>
    <xf numFmtId="9" fontId="14" fillId="5" borderId="2" xfId="3" applyNumberFormat="1" applyFont="1" applyFill="1" applyBorder="1" applyAlignment="1" applyProtection="1">
      <alignment horizontal="center" vertical="center" wrapText="1"/>
      <protection locked="0"/>
    </xf>
    <xf numFmtId="0" fontId="14" fillId="5" borderId="2" xfId="1" applyNumberFormat="1" applyFont="1" applyFill="1" applyBorder="1" applyAlignment="1" applyProtection="1">
      <alignment horizontal="center" vertical="center" wrapText="1"/>
      <protection locked="0"/>
    </xf>
    <xf numFmtId="9" fontId="14" fillId="5" borderId="2" xfId="1" applyFont="1" applyFill="1" applyBorder="1" applyAlignment="1" applyProtection="1">
      <alignment horizontal="center" vertical="center" wrapText="1"/>
      <protection locked="0"/>
    </xf>
    <xf numFmtId="10" fontId="14" fillId="5" borderId="2" xfId="1" applyNumberFormat="1" applyFont="1" applyFill="1" applyBorder="1" applyAlignment="1" applyProtection="1">
      <alignment horizontal="center" vertical="center" wrapText="1"/>
      <protection locked="0"/>
    </xf>
    <xf numFmtId="9" fontId="14" fillId="5" borderId="2" xfId="1"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44" fillId="15" borderId="45" xfId="0" applyFont="1" applyFill="1" applyBorder="1" applyAlignment="1" applyProtection="1">
      <alignment horizontal="center" vertical="center" wrapText="1"/>
    </xf>
    <xf numFmtId="0" fontId="19" fillId="9" borderId="2" xfId="0" applyFont="1" applyFill="1" applyBorder="1" applyAlignment="1" applyProtection="1">
      <alignment horizontal="center" vertical="center" wrapText="1"/>
    </xf>
    <xf numFmtId="0" fontId="44" fillId="15" borderId="44" xfId="0" applyFont="1" applyFill="1" applyBorder="1" applyAlignment="1" applyProtection="1">
      <alignment horizontal="center" vertical="center" wrapText="1"/>
    </xf>
    <xf numFmtId="0" fontId="44" fillId="15" borderId="35"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14" fontId="44" fillId="16" borderId="45" xfId="0" applyNumberFormat="1" applyFont="1" applyFill="1" applyBorder="1" applyAlignment="1" applyProtection="1">
      <alignment horizontal="center" vertical="center" wrapText="1"/>
      <protection locked="0"/>
    </xf>
    <xf numFmtId="0" fontId="44" fillId="16" borderId="36" xfId="0" applyFont="1" applyFill="1" applyBorder="1" applyAlignment="1" applyProtection="1">
      <alignment horizontal="center" vertical="center" wrapText="1"/>
      <protection locked="0"/>
    </xf>
    <xf numFmtId="0" fontId="44" fillId="16" borderId="29" xfId="0" applyFont="1" applyFill="1" applyBorder="1" applyAlignment="1" applyProtection="1">
      <alignment horizontal="center" vertical="center" wrapText="1"/>
    </xf>
    <xf numFmtId="0" fontId="44" fillId="16" borderId="30" xfId="0" applyFont="1" applyFill="1" applyBorder="1" applyAlignment="1" applyProtection="1">
      <alignment horizontal="center" vertical="center" wrapText="1"/>
    </xf>
    <xf numFmtId="0" fontId="44" fillId="16" borderId="31" xfId="0" applyFont="1" applyFill="1" applyBorder="1" applyAlignment="1" applyProtection="1">
      <alignment horizontal="center" vertical="center" wrapText="1"/>
    </xf>
    <xf numFmtId="12" fontId="14" fillId="5" borderId="2" xfId="1" applyNumberFormat="1" applyFont="1" applyFill="1" applyBorder="1" applyAlignment="1" applyProtection="1">
      <alignment horizontal="center" vertical="center" wrapText="1"/>
      <protection locked="0"/>
    </xf>
    <xf numFmtId="0" fontId="14" fillId="2" borderId="0" xfId="0" applyFont="1" applyFill="1" applyAlignment="1">
      <alignment horizontal="center" vertical="center" wrapText="1"/>
    </xf>
    <xf numFmtId="0" fontId="14" fillId="10" borderId="2" xfId="0" applyNumberFormat="1" applyFont="1" applyFill="1" applyBorder="1" applyAlignment="1" applyProtection="1">
      <alignment horizontal="center" vertical="center" wrapText="1"/>
    </xf>
    <xf numFmtId="9" fontId="14" fillId="5" borderId="2" xfId="3" applyFont="1" applyFill="1" applyBorder="1" applyAlignment="1" applyProtection="1">
      <alignment horizontal="center" vertical="center" wrapText="1"/>
      <protection locked="0"/>
    </xf>
    <xf numFmtId="0" fontId="26" fillId="21" borderId="2" xfId="0"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0" fontId="26" fillId="5" borderId="2" xfId="0" applyFont="1" applyFill="1" applyBorder="1" applyAlignment="1" applyProtection="1">
      <alignment horizontal="center" vertical="center" wrapText="1"/>
      <protection locked="0"/>
    </xf>
    <xf numFmtId="9" fontId="26" fillId="21" borderId="2" xfId="0" applyNumberFormat="1" applyFont="1" applyFill="1" applyBorder="1" applyAlignment="1" applyProtection="1">
      <alignment horizontal="center" vertical="center" wrapText="1"/>
      <protection locked="0"/>
    </xf>
    <xf numFmtId="10" fontId="26" fillId="21" borderId="2" xfId="0" applyNumberFormat="1"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textRotation="90" wrapText="1"/>
      <protection locked="0"/>
    </xf>
    <xf numFmtId="0" fontId="14" fillId="0" borderId="2" xfId="0" applyFont="1" applyFill="1" applyBorder="1" applyAlignment="1" applyProtection="1">
      <alignment horizontal="center" vertical="center" textRotation="90" wrapText="1"/>
    </xf>
    <xf numFmtId="0" fontId="14" fillId="5" borderId="1" xfId="4" applyFont="1" applyFill="1" applyBorder="1" applyAlignment="1" applyProtection="1">
      <alignment horizontal="center" vertical="center" wrapText="1"/>
      <protection locked="0"/>
    </xf>
    <xf numFmtId="0" fontId="14" fillId="5" borderId="1" xfId="3" applyNumberFormat="1"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9" fontId="14" fillId="5" borderId="1" xfId="3" applyNumberFormat="1" applyFont="1" applyFill="1" applyBorder="1" applyAlignment="1" applyProtection="1">
      <alignment horizontal="center" vertical="center" wrapText="1"/>
      <protection locked="0"/>
    </xf>
    <xf numFmtId="10" fontId="14" fillId="5" borderId="1" xfId="3" applyNumberFormat="1" applyFont="1" applyFill="1" applyBorder="1" applyAlignment="1" applyProtection="1">
      <alignment horizontal="center" vertical="center" wrapText="1"/>
      <protection locked="0"/>
    </xf>
    <xf numFmtId="0" fontId="13" fillId="2" borderId="74" xfId="0" applyFont="1" applyFill="1" applyBorder="1" applyAlignment="1" applyProtection="1">
      <alignment horizontal="center" vertical="center" textRotation="90" wrapText="1"/>
      <protection locked="0"/>
    </xf>
    <xf numFmtId="0" fontId="13" fillId="2" borderId="11" xfId="0" applyFont="1" applyFill="1" applyBorder="1" applyAlignment="1" applyProtection="1">
      <alignment horizontal="center" vertical="center" textRotation="90" wrapText="1"/>
      <protection locked="0"/>
    </xf>
    <xf numFmtId="9" fontId="14" fillId="5" borderId="1" xfId="3" applyFont="1" applyFill="1" applyBorder="1" applyAlignment="1" applyProtection="1">
      <alignment horizontal="center" vertical="center" wrapText="1"/>
      <protection locked="0"/>
    </xf>
    <xf numFmtId="0" fontId="14" fillId="5" borderId="24" xfId="3" applyNumberFormat="1" applyFont="1" applyFill="1" applyBorder="1" applyAlignment="1" applyProtection="1">
      <alignment horizontal="center" vertical="center" wrapText="1"/>
      <protection locked="0"/>
    </xf>
    <xf numFmtId="0" fontId="14" fillId="5" borderId="15" xfId="0" applyFont="1" applyFill="1" applyBorder="1" applyAlignment="1" applyProtection="1">
      <alignment horizontal="center" vertical="center" wrapText="1"/>
      <protection locked="0"/>
    </xf>
    <xf numFmtId="0" fontId="14" fillId="5" borderId="73" xfId="0" applyFont="1" applyFill="1" applyBorder="1" applyAlignment="1" applyProtection="1">
      <alignment horizontal="center" vertical="center" wrapText="1"/>
      <protection locked="0"/>
    </xf>
    <xf numFmtId="0" fontId="26" fillId="21" borderId="77" xfId="0" applyFont="1" applyFill="1" applyBorder="1" applyAlignment="1" applyProtection="1">
      <alignment horizontal="center" vertical="center" wrapText="1"/>
      <protection locked="0"/>
    </xf>
    <xf numFmtId="0" fontId="14" fillId="0" borderId="78" xfId="0" applyFont="1" applyBorder="1" applyProtection="1">
      <protection locked="0"/>
    </xf>
    <xf numFmtId="0" fontId="26" fillId="21" borderId="53" xfId="0" applyFont="1" applyFill="1" applyBorder="1" applyAlignment="1" applyProtection="1">
      <alignment horizontal="center" vertical="center" wrapText="1"/>
      <protection locked="0"/>
    </xf>
    <xf numFmtId="0" fontId="14" fillId="0" borderId="53" xfId="0" applyFont="1" applyBorder="1" applyProtection="1">
      <protection locked="0"/>
    </xf>
    <xf numFmtId="0" fontId="14" fillId="0" borderId="75" xfId="0" applyFont="1" applyBorder="1" applyProtection="1">
      <protection locked="0"/>
    </xf>
    <xf numFmtId="0" fontId="26" fillId="21" borderId="76" xfId="0" applyFont="1" applyFill="1" applyBorder="1" applyAlignment="1" applyProtection="1">
      <alignment horizontal="center" vertical="center" wrapText="1"/>
      <protection locked="0"/>
    </xf>
    <xf numFmtId="10" fontId="26" fillId="21" borderId="53" xfId="0" applyNumberFormat="1" applyFont="1" applyFill="1" applyBorder="1" applyAlignment="1" applyProtection="1">
      <alignment horizontal="center" vertical="center" wrapText="1"/>
      <protection locked="0"/>
    </xf>
    <xf numFmtId="9" fontId="26" fillId="21" borderId="53" xfId="0" applyNumberFormat="1" applyFont="1" applyFill="1" applyBorder="1" applyAlignment="1" applyProtection="1">
      <alignment horizontal="center" vertical="center" wrapText="1"/>
      <protection locked="0"/>
    </xf>
    <xf numFmtId="0" fontId="26" fillId="5" borderId="15" xfId="0" applyFont="1" applyFill="1" applyBorder="1" applyAlignment="1" applyProtection="1">
      <alignment horizontal="center" vertical="center" wrapText="1"/>
      <protection locked="0"/>
    </xf>
    <xf numFmtId="0" fontId="26" fillId="5" borderId="73"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textRotation="90" wrapText="1"/>
      <protection locked="0"/>
    </xf>
    <xf numFmtId="0" fontId="14" fillId="5" borderId="24" xfId="0" applyFont="1" applyFill="1" applyBorder="1" applyAlignment="1" applyProtection="1">
      <alignment horizontal="center" vertical="center" wrapText="1"/>
      <protection locked="0"/>
    </xf>
    <xf numFmtId="0" fontId="14" fillId="2" borderId="10" xfId="0" applyFont="1" applyFill="1" applyBorder="1" applyAlignment="1" applyProtection="1">
      <alignment horizontal="center" vertical="center" wrapText="1"/>
      <protection locked="0"/>
    </xf>
    <xf numFmtId="0" fontId="14" fillId="2" borderId="24"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14" fillId="2" borderId="10" xfId="0" applyFont="1" applyFill="1" applyBorder="1" applyAlignment="1" applyProtection="1">
      <alignment horizontal="center" vertical="center" wrapText="1"/>
    </xf>
    <xf numFmtId="0" fontId="14" fillId="2" borderId="24" xfId="0" applyFont="1" applyFill="1" applyBorder="1" applyAlignment="1" applyProtection="1">
      <alignment horizontal="center" vertical="center" wrapText="1"/>
    </xf>
    <xf numFmtId="0" fontId="14" fillId="2" borderId="1" xfId="0" applyFont="1" applyFill="1" applyBorder="1" applyAlignment="1" applyProtection="1">
      <alignment horizontal="center" vertical="center" wrapText="1"/>
    </xf>
    <xf numFmtId="0" fontId="14" fillId="2" borderId="10" xfId="0" applyNumberFormat="1" applyFont="1" applyFill="1" applyBorder="1" applyAlignment="1" applyProtection="1">
      <alignment horizontal="center" vertical="center" wrapText="1"/>
    </xf>
    <xf numFmtId="0" fontId="14" fillId="2" borderId="24" xfId="0" applyNumberFormat="1" applyFont="1" applyFill="1" applyBorder="1" applyAlignment="1" applyProtection="1">
      <alignment horizontal="center" vertical="center" wrapText="1"/>
    </xf>
    <xf numFmtId="0" fontId="14" fillId="2" borderId="1" xfId="0" applyNumberFormat="1"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textRotation="90" wrapText="1"/>
    </xf>
    <xf numFmtId="0" fontId="14" fillId="0" borderId="24" xfId="0" applyFont="1" applyFill="1" applyBorder="1" applyAlignment="1" applyProtection="1">
      <alignment horizontal="center" vertical="center" textRotation="90" wrapText="1"/>
    </xf>
    <xf numFmtId="0" fontId="14" fillId="0" borderId="1" xfId="0" applyFont="1" applyFill="1" applyBorder="1" applyAlignment="1" applyProtection="1">
      <alignment horizontal="center" vertical="center" textRotation="90" wrapText="1"/>
    </xf>
    <xf numFmtId="0" fontId="14" fillId="10" borderId="2" xfId="0" applyFont="1" applyFill="1" applyBorder="1" applyAlignment="1" applyProtection="1">
      <alignment horizontal="center" vertical="center" textRotation="90" wrapText="1"/>
    </xf>
    <xf numFmtId="0" fontId="14" fillId="5" borderId="72" xfId="3" applyNumberFormat="1" applyFont="1" applyFill="1" applyBorder="1" applyAlignment="1" applyProtection="1">
      <alignment horizontal="center" vertical="center" wrapText="1"/>
      <protection locked="0"/>
    </xf>
    <xf numFmtId="0" fontId="14" fillId="5" borderId="72" xfId="0" applyFont="1" applyFill="1" applyBorder="1" applyAlignment="1" applyProtection="1">
      <alignment horizontal="center" vertical="center" wrapText="1"/>
      <protection locked="0"/>
    </xf>
    <xf numFmtId="10" fontId="14" fillId="5" borderId="72" xfId="3" applyNumberFormat="1" applyFont="1" applyFill="1" applyBorder="1" applyAlignment="1" applyProtection="1">
      <alignment horizontal="center" vertical="center" wrapText="1"/>
      <protection locked="0"/>
    </xf>
    <xf numFmtId="0" fontId="14" fillId="5" borderId="71" xfId="3" applyNumberFormat="1" applyFont="1" applyFill="1" applyBorder="1" applyAlignment="1" applyProtection="1">
      <alignment horizontal="center" vertical="center" wrapText="1"/>
      <protection locked="0"/>
    </xf>
    <xf numFmtId="0" fontId="14" fillId="5" borderId="71" xfId="0" applyFont="1" applyFill="1" applyBorder="1" applyAlignment="1" applyProtection="1">
      <alignment horizontal="center" vertical="center" wrapText="1"/>
      <protection locked="0"/>
    </xf>
    <xf numFmtId="0" fontId="14" fillId="5" borderId="10" xfId="3" applyNumberFormat="1" applyFont="1" applyFill="1" applyBorder="1" applyAlignment="1" applyProtection="1">
      <alignment horizontal="center" vertical="center" wrapText="1"/>
      <protection locked="0"/>
    </xf>
    <xf numFmtId="9" fontId="14" fillId="5" borderId="72" xfId="3" applyNumberFormat="1"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12" fontId="14" fillId="5" borderId="2" xfId="3" applyNumberFormat="1" applyFont="1" applyFill="1" applyBorder="1" applyAlignment="1" applyProtection="1">
      <alignment horizontal="center" vertical="center" wrapText="1"/>
      <protection locked="0"/>
    </xf>
    <xf numFmtId="0" fontId="19" fillId="9" borderId="2" xfId="0" applyFont="1" applyFill="1" applyBorder="1" applyAlignment="1" applyProtection="1">
      <alignment horizontal="center" vertical="center" textRotation="90" wrapText="1"/>
    </xf>
    <xf numFmtId="0" fontId="19" fillId="2" borderId="0"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9" fillId="15" borderId="44" xfId="0" applyFont="1" applyFill="1" applyBorder="1" applyAlignment="1" applyProtection="1">
      <alignment horizontal="center" vertical="center" wrapText="1"/>
    </xf>
    <xf numFmtId="0" fontId="19" fillId="15" borderId="35" xfId="0" applyFont="1" applyFill="1" applyBorder="1" applyAlignment="1" applyProtection="1">
      <alignment horizontal="center" vertical="center" wrapText="1"/>
    </xf>
    <xf numFmtId="0" fontId="19" fillId="16" borderId="29" xfId="0" applyFont="1" applyFill="1" applyBorder="1" applyAlignment="1" applyProtection="1">
      <alignment horizontal="center" vertical="center" wrapText="1"/>
    </xf>
    <xf numFmtId="0" fontId="19" fillId="16" borderId="30" xfId="0" applyFont="1" applyFill="1" applyBorder="1" applyAlignment="1" applyProtection="1">
      <alignment horizontal="center" vertical="center" wrapText="1"/>
    </xf>
    <xf numFmtId="0" fontId="19" fillId="16" borderId="31" xfId="0" applyFont="1" applyFill="1" applyBorder="1" applyAlignment="1" applyProtection="1">
      <alignment horizontal="center" vertical="center" wrapText="1"/>
    </xf>
    <xf numFmtId="0" fontId="19" fillId="15" borderId="45" xfId="0" applyFont="1" applyFill="1" applyBorder="1" applyAlignment="1" applyProtection="1">
      <alignment horizontal="center" vertical="center" wrapText="1"/>
    </xf>
    <xf numFmtId="14" fontId="19" fillId="16" borderId="45" xfId="0" applyNumberFormat="1" applyFont="1" applyFill="1" applyBorder="1" applyAlignment="1" applyProtection="1">
      <alignment horizontal="center" vertical="center" wrapText="1"/>
      <protection locked="0"/>
    </xf>
    <xf numFmtId="0" fontId="19" fillId="16" borderId="36" xfId="0" applyFont="1" applyFill="1" applyBorder="1" applyAlignment="1" applyProtection="1">
      <alignment horizontal="center" vertical="center" wrapText="1"/>
      <protection locked="0"/>
    </xf>
    <xf numFmtId="0" fontId="16" fillId="0" borderId="0" xfId="0" applyFont="1" applyBorder="1" applyAlignment="1">
      <alignment horizontal="left" vertical="center" wrapText="1"/>
    </xf>
    <xf numFmtId="0" fontId="11" fillId="0" borderId="3" xfId="0" applyFont="1" applyBorder="1" applyAlignment="1">
      <alignment horizontal="left" vertical="center" wrapText="1"/>
    </xf>
    <xf numFmtId="0" fontId="11" fillId="0" borderId="0" xfId="0" applyFont="1" applyBorder="1" applyAlignment="1">
      <alignment horizontal="left" vertical="center" wrapText="1"/>
    </xf>
    <xf numFmtId="0" fontId="11" fillId="0" borderId="0" xfId="0" applyFont="1" applyBorder="1" applyAlignment="1">
      <alignment horizontal="center" vertical="center" wrapText="1"/>
    </xf>
    <xf numFmtId="0" fontId="9" fillId="0" borderId="0" xfId="0" applyFont="1" applyFill="1" applyBorder="1" applyAlignment="1">
      <alignment horizontal="center" vertical="center" wrapText="1"/>
    </xf>
    <xf numFmtId="0" fontId="16" fillId="0" borderId="9" xfId="0" applyFont="1" applyBorder="1" applyAlignment="1">
      <alignment horizontal="center" vertical="top" wrapText="1"/>
    </xf>
    <xf numFmtId="0" fontId="16" fillId="0" borderId="19" xfId="0" applyFont="1" applyBorder="1" applyAlignment="1">
      <alignment horizontal="center" vertical="top" wrapText="1"/>
    </xf>
    <xf numFmtId="0" fontId="16" fillId="0" borderId="25" xfId="0" applyFont="1" applyBorder="1" applyAlignment="1">
      <alignment horizontal="center" vertical="top"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16" xfId="0" applyFont="1" applyBorder="1" applyAlignment="1">
      <alignment horizontal="center" vertical="top" wrapText="1"/>
    </xf>
    <xf numFmtId="0" fontId="16" fillId="0" borderId="21" xfId="0" applyFont="1" applyBorder="1" applyAlignment="1">
      <alignment horizontal="center" vertical="top" wrapText="1"/>
    </xf>
    <xf numFmtId="0" fontId="14" fillId="0" borderId="0" xfId="0" applyFont="1" applyBorder="1" applyAlignment="1">
      <alignment horizontal="center"/>
    </xf>
    <xf numFmtId="0" fontId="14" fillId="0" borderId="18" xfId="0" applyFont="1" applyBorder="1" applyAlignment="1">
      <alignment horizontal="center"/>
    </xf>
    <xf numFmtId="0" fontId="16" fillId="0" borderId="18" xfId="0" applyFont="1" applyBorder="1" applyAlignment="1">
      <alignment horizontal="center" vertical="top" wrapText="1"/>
    </xf>
    <xf numFmtId="0" fontId="16" fillId="0" borderId="0" xfId="0" applyFont="1" applyBorder="1" applyAlignment="1">
      <alignment horizontal="center" vertical="center" wrapText="1"/>
    </xf>
    <xf numFmtId="0" fontId="15" fillId="0" borderId="0" xfId="0" applyFont="1" applyBorder="1" applyAlignment="1">
      <alignment horizontal="justify" vertical="top" wrapText="1"/>
    </xf>
    <xf numFmtId="0" fontId="16" fillId="0" borderId="7" xfId="0" applyFont="1" applyBorder="1" applyAlignment="1">
      <alignment horizontal="center" wrapText="1"/>
    </xf>
    <xf numFmtId="0" fontId="14" fillId="0" borderId="4" xfId="0" applyFont="1" applyBorder="1" applyAlignment="1">
      <alignment horizontal="center"/>
    </xf>
    <xf numFmtId="0" fontId="11" fillId="0" borderId="4" xfId="0" applyFont="1" applyBorder="1" applyAlignment="1">
      <alignment horizontal="center" vertical="top" wrapText="1"/>
    </xf>
    <xf numFmtId="0" fontId="14" fillId="0" borderId="3" xfId="0" applyFont="1" applyBorder="1" applyAlignment="1">
      <alignment horizontal="center"/>
    </xf>
    <xf numFmtId="0" fontId="11" fillId="0" borderId="0" xfId="0" quotePrefix="1" applyFont="1" applyBorder="1" applyAlignment="1">
      <alignment horizontal="left" vertical="center" wrapText="1"/>
    </xf>
    <xf numFmtId="0" fontId="11" fillId="0" borderId="0" xfId="0" applyFont="1" applyBorder="1" applyAlignment="1">
      <alignment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0" xfId="0" applyFont="1" applyBorder="1" applyAlignment="1">
      <alignment horizontal="left" vertical="top" wrapText="1"/>
    </xf>
    <xf numFmtId="0" fontId="16" fillId="0" borderId="22" xfId="0" applyFont="1" applyBorder="1" applyAlignment="1">
      <alignment horizontal="center" vertical="top" wrapText="1"/>
    </xf>
    <xf numFmtId="0" fontId="14" fillId="0" borderId="9" xfId="0" applyFont="1" applyBorder="1" applyAlignment="1">
      <alignment horizontal="center"/>
    </xf>
    <xf numFmtId="0" fontId="14" fillId="0" borderId="19" xfId="0" applyFont="1" applyBorder="1" applyAlignment="1">
      <alignment horizontal="center"/>
    </xf>
    <xf numFmtId="0" fontId="14" fillId="0" borderId="25" xfId="0" applyFont="1" applyBorder="1" applyAlignment="1">
      <alignment horizontal="center"/>
    </xf>
    <xf numFmtId="0" fontId="16" fillId="0" borderId="26"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0" xfId="0" applyFont="1" applyBorder="1" applyAlignment="1">
      <alignment horizontal="center" vertical="top" wrapText="1"/>
    </xf>
    <xf numFmtId="0" fontId="11" fillId="0" borderId="0" xfId="0" quotePrefix="1" applyFont="1" applyFill="1" applyBorder="1" applyAlignment="1">
      <alignment horizontal="left" vertical="center" wrapText="1"/>
    </xf>
    <xf numFmtId="0" fontId="18" fillId="0" borderId="19" xfId="0" applyFont="1" applyBorder="1" applyAlignment="1">
      <alignment horizontal="center"/>
    </xf>
    <xf numFmtId="0" fontId="18" fillId="0" borderId="0" xfId="0" applyFont="1" applyBorder="1" applyAlignment="1">
      <alignment horizontal="center"/>
    </xf>
    <xf numFmtId="0" fontId="18" fillId="0" borderId="23" xfId="0" applyFont="1" applyBorder="1" applyAlignment="1">
      <alignment horizontal="center"/>
    </xf>
    <xf numFmtId="0" fontId="18" fillId="0" borderId="12" xfId="0" applyFont="1" applyBorder="1" applyAlignment="1">
      <alignment horizontal="center"/>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8" fillId="0" borderId="5" xfId="0" applyFont="1" applyBorder="1" applyAlignment="1">
      <alignment horizontal="center" vertical="center"/>
    </xf>
    <xf numFmtId="0" fontId="16" fillId="0" borderId="4" xfId="0" applyFont="1" applyBorder="1" applyAlignment="1">
      <alignment horizontal="center" vertical="top" wrapText="1"/>
    </xf>
    <xf numFmtId="0" fontId="14" fillId="0" borderId="4" xfId="0" applyFont="1" applyBorder="1" applyAlignment="1">
      <alignment horizontal="center" vertical="top"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6" fillId="0" borderId="16"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1" fillId="10" borderId="0" xfId="0" applyFont="1" applyFill="1" applyBorder="1" applyAlignment="1">
      <alignment horizontal="center" vertical="center" wrapText="1"/>
    </xf>
    <xf numFmtId="0" fontId="30" fillId="10" borderId="0" xfId="0" applyFont="1" applyFill="1" applyBorder="1" applyAlignment="1">
      <alignment horizontal="center" vertical="center" wrapText="1"/>
    </xf>
    <xf numFmtId="0" fontId="14" fillId="0" borderId="17" xfId="0" applyFont="1" applyFill="1" applyBorder="1" applyAlignment="1">
      <alignment horizontal="center"/>
    </xf>
    <xf numFmtId="0" fontId="14" fillId="0" borderId="18" xfId="0" applyFont="1" applyFill="1" applyBorder="1" applyAlignment="1">
      <alignment horizontal="center"/>
    </xf>
    <xf numFmtId="0" fontId="14" fillId="0" borderId="5" xfId="0" applyFont="1" applyFill="1" applyBorder="1" applyAlignment="1">
      <alignment horizontal="center"/>
    </xf>
    <xf numFmtId="0" fontId="23" fillId="11" borderId="20" xfId="0" applyFont="1" applyFill="1" applyBorder="1" applyAlignment="1">
      <alignment horizontal="center" vertical="center"/>
    </xf>
    <xf numFmtId="0" fontId="1" fillId="2" borderId="15"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1" fillId="0" borderId="0" xfId="0" applyFont="1" applyBorder="1" applyAlignment="1">
      <alignment horizontal="center" vertical="top" wrapText="1"/>
    </xf>
    <xf numFmtId="0" fontId="1" fillId="2" borderId="10" xfId="0" applyFont="1" applyFill="1" applyBorder="1" applyAlignment="1">
      <alignment horizontal="center" vertical="center" textRotation="90" wrapText="1"/>
    </xf>
    <xf numFmtId="0" fontId="1" fillId="2" borderId="24"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6" fillId="0" borderId="17" xfId="0" applyFont="1" applyBorder="1" applyAlignment="1">
      <alignment horizontal="center" vertical="top" wrapText="1"/>
    </xf>
    <xf numFmtId="0" fontId="16" fillId="0" borderId="5" xfId="0" applyFont="1" applyBorder="1" applyAlignment="1">
      <alignment horizontal="center" vertical="top" wrapText="1"/>
    </xf>
    <xf numFmtId="0" fontId="7" fillId="0" borderId="16" xfId="0" applyFont="1" applyBorder="1" applyAlignment="1">
      <alignment horizontal="center" vertical="top" wrapText="1"/>
    </xf>
    <xf numFmtId="0" fontId="7" fillId="0" borderId="21" xfId="0" applyFont="1" applyBorder="1" applyAlignment="1">
      <alignment horizontal="center" vertical="top" wrapText="1"/>
    </xf>
    <xf numFmtId="0" fontId="7" fillId="0" borderId="22" xfId="0" applyFont="1" applyBorder="1" applyAlignment="1">
      <alignment horizontal="center" vertical="top" wrapText="1"/>
    </xf>
    <xf numFmtId="0" fontId="16" fillId="8"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14" fillId="0" borderId="0" xfId="0" applyFont="1" applyAlignment="1">
      <alignment horizontal="center"/>
    </xf>
    <xf numFmtId="0" fontId="4" fillId="10" borderId="0" xfId="0" applyFont="1" applyFill="1" applyBorder="1" applyAlignment="1">
      <alignment horizontal="center" vertical="center"/>
    </xf>
    <xf numFmtId="0" fontId="1" fillId="10" borderId="0" xfId="0" applyFont="1" applyFill="1" applyBorder="1" applyAlignment="1">
      <alignment horizontal="center" vertical="center" textRotation="90"/>
    </xf>
    <xf numFmtId="0" fontId="16" fillId="10" borderId="0" xfId="0" applyFont="1" applyFill="1" applyBorder="1" applyAlignment="1">
      <alignment horizontal="center" vertical="center" wrapText="1"/>
    </xf>
    <xf numFmtId="0" fontId="2" fillId="10" borderId="32" xfId="0" applyFont="1" applyFill="1" applyBorder="1" applyAlignment="1">
      <alignment horizontal="center" vertical="center" wrapText="1"/>
    </xf>
    <xf numFmtId="0" fontId="2" fillId="10" borderId="27"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0" fillId="10" borderId="32" xfId="0" applyFont="1" applyFill="1" applyBorder="1" applyAlignment="1">
      <alignment horizontal="center" vertical="center" wrapText="1"/>
    </xf>
    <xf numFmtId="0" fontId="20" fillId="10" borderId="27" xfId="0" applyFont="1" applyFill="1" applyBorder="1" applyAlignment="1">
      <alignment horizontal="center" vertical="center" wrapText="1"/>
    </xf>
    <xf numFmtId="0" fontId="19" fillId="10" borderId="29" xfId="0" applyFont="1" applyFill="1" applyBorder="1" applyAlignment="1">
      <alignment horizontal="center" vertical="center" wrapText="1"/>
    </xf>
    <xf numFmtId="0" fontId="19" fillId="10" borderId="30" xfId="0" applyFont="1" applyFill="1" applyBorder="1" applyAlignment="1">
      <alignment horizontal="center" vertical="center" wrapText="1"/>
    </xf>
    <xf numFmtId="0" fontId="19" fillId="10" borderId="31" xfId="0" applyFont="1" applyFill="1" applyBorder="1" applyAlignment="1">
      <alignment horizontal="center" vertical="center" wrapText="1"/>
    </xf>
    <xf numFmtId="0" fontId="1" fillId="10" borderId="32" xfId="0" applyFont="1" applyFill="1" applyBorder="1" applyAlignment="1">
      <alignment horizontal="left" vertical="center" wrapText="1"/>
    </xf>
    <xf numFmtId="0" fontId="1" fillId="10" borderId="26" xfId="0" applyFont="1" applyFill="1" applyBorder="1" applyAlignment="1">
      <alignment horizontal="left" vertical="center" wrapText="1"/>
    </xf>
    <xf numFmtId="0" fontId="1" fillId="10" borderId="17" xfId="0" applyFont="1" applyFill="1" applyBorder="1" applyAlignment="1">
      <alignment horizontal="center" vertical="center" wrapText="1"/>
    </xf>
    <xf numFmtId="0" fontId="1" fillId="10" borderId="5" xfId="0" applyFont="1" applyFill="1" applyBorder="1" applyAlignment="1">
      <alignment horizontal="center" vertical="center" wrapText="1"/>
    </xf>
    <xf numFmtId="0" fontId="1" fillId="10" borderId="32" xfId="0" applyFont="1" applyFill="1" applyBorder="1" applyAlignment="1">
      <alignment horizontal="center" vertical="center" wrapText="1"/>
    </xf>
    <xf numFmtId="0" fontId="1" fillId="10" borderId="27" xfId="0" applyFont="1" applyFill="1" applyBorder="1" applyAlignment="1">
      <alignment horizontal="center" vertical="center" wrapText="1"/>
    </xf>
    <xf numFmtId="0" fontId="30" fillId="10" borderId="32" xfId="0" applyFont="1" applyFill="1" applyBorder="1" applyAlignment="1">
      <alignment horizontal="center" vertical="center" wrapText="1"/>
    </xf>
    <xf numFmtId="0" fontId="30" fillId="10" borderId="27" xfId="0" applyFont="1" applyFill="1" applyBorder="1" applyAlignment="1">
      <alignment horizontal="center" vertical="center" wrapText="1"/>
    </xf>
    <xf numFmtId="0" fontId="16" fillId="10" borderId="8" xfId="0" applyFont="1" applyFill="1" applyBorder="1" applyAlignment="1">
      <alignment horizontal="left" vertical="center" wrapText="1"/>
    </xf>
    <xf numFmtId="0" fontId="16" fillId="10" borderId="6" xfId="0" applyFont="1" applyFill="1" applyBorder="1" applyAlignment="1">
      <alignment horizontal="left" vertical="center" wrapText="1"/>
    </xf>
    <xf numFmtId="0" fontId="1" fillId="10" borderId="13"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1" fillId="10" borderId="14" xfId="0" applyFont="1" applyFill="1" applyBorder="1" applyAlignment="1">
      <alignment horizontal="center" vertical="center" wrapText="1"/>
    </xf>
    <xf numFmtId="0" fontId="1" fillId="10" borderId="11" xfId="0" applyFont="1" applyFill="1" applyBorder="1" applyAlignment="1">
      <alignment horizontal="center" vertical="center" wrapText="1"/>
    </xf>
    <xf numFmtId="0" fontId="16" fillId="10" borderId="6" xfId="0" applyFont="1" applyFill="1" applyBorder="1" applyAlignment="1">
      <alignment horizontal="right" vertical="center" wrapText="1"/>
    </xf>
    <xf numFmtId="0" fontId="36" fillId="0" borderId="32"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35" fillId="0" borderId="57" xfId="0" applyFont="1" applyBorder="1" applyAlignment="1">
      <alignment horizontal="center" vertical="center" wrapText="1"/>
    </xf>
    <xf numFmtId="0" fontId="34" fillId="0" borderId="59" xfId="0" applyFont="1" applyBorder="1"/>
    <xf numFmtId="0" fontId="34" fillId="0" borderId="60" xfId="0" applyFont="1" applyBorder="1"/>
    <xf numFmtId="0" fontId="0" fillId="0" borderId="58" xfId="0" applyFont="1" applyBorder="1" applyAlignment="1">
      <alignment horizontal="center" vertical="center" wrapText="1"/>
    </xf>
    <xf numFmtId="0" fontId="34" fillId="0" borderId="53" xfId="0" applyFont="1" applyBorder="1" applyAlignment="1">
      <alignment vertical="center"/>
    </xf>
    <xf numFmtId="0" fontId="34" fillId="0" borderId="62" xfId="0" applyFont="1" applyBorder="1" applyAlignment="1">
      <alignment vertical="center"/>
    </xf>
    <xf numFmtId="0" fontId="35" fillId="0" borderId="59" xfId="0" applyFont="1" applyBorder="1" applyAlignment="1">
      <alignment horizontal="center" vertical="center" wrapText="1"/>
    </xf>
    <xf numFmtId="0" fontId="3" fillId="0" borderId="53" xfId="0" applyFont="1" applyBorder="1" applyAlignment="1">
      <alignment horizontal="center" vertical="center" wrapText="1"/>
    </xf>
    <xf numFmtId="0" fontId="34" fillId="0" borderId="53" xfId="0" applyFont="1" applyBorder="1"/>
    <xf numFmtId="0" fontId="34" fillId="0" borderId="56" xfId="0" applyFont="1" applyBorder="1"/>
    <xf numFmtId="0" fontId="35" fillId="0" borderId="66" xfId="0" applyFont="1" applyBorder="1" applyAlignment="1">
      <alignment horizontal="center" vertical="center" wrapText="1"/>
    </xf>
    <xf numFmtId="0" fontId="0" fillId="0" borderId="54" xfId="0" applyFont="1" applyBorder="1" applyAlignment="1">
      <alignment horizontal="center" vertical="center" wrapText="1"/>
    </xf>
    <xf numFmtId="0" fontId="33" fillId="0" borderId="66" xfId="0" applyFont="1" applyFill="1" applyBorder="1" applyAlignment="1">
      <alignment horizontal="center" vertical="center" wrapText="1"/>
    </xf>
    <xf numFmtId="0" fontId="34" fillId="0" borderId="59" xfId="0" applyFont="1" applyFill="1" applyBorder="1"/>
    <xf numFmtId="0" fontId="34" fillId="0" borderId="68" xfId="0" applyFont="1" applyFill="1" applyBorder="1"/>
    <xf numFmtId="0" fontId="3" fillId="0" borderId="54" xfId="0" applyFont="1" applyFill="1" applyBorder="1" applyAlignment="1">
      <alignment horizontal="center" vertical="center" wrapText="1"/>
    </xf>
    <xf numFmtId="0" fontId="3" fillId="0" borderId="53" xfId="0" applyFont="1" applyFill="1" applyBorder="1" applyAlignment="1">
      <alignment vertical="center" wrapText="1"/>
    </xf>
    <xf numFmtId="0" fontId="3" fillId="0" borderId="55" xfId="0" applyFont="1" applyFill="1" applyBorder="1" applyAlignment="1">
      <alignment vertical="center" wrapText="1"/>
    </xf>
    <xf numFmtId="0" fontId="33" fillId="0" borderId="57" xfId="0" applyFont="1" applyBorder="1" applyAlignment="1">
      <alignment horizontal="center" vertical="center" wrapText="1"/>
    </xf>
    <xf numFmtId="0" fontId="34" fillId="0" borderId="61" xfId="0" applyFont="1" applyBorder="1"/>
    <xf numFmtId="0" fontId="3" fillId="0" borderId="58" xfId="0" applyFont="1" applyBorder="1" applyAlignment="1">
      <alignment horizontal="center" vertical="center" wrapText="1"/>
    </xf>
    <xf numFmtId="0" fontId="34" fillId="0" borderId="53" xfId="0" applyFont="1" applyBorder="1" applyAlignment="1">
      <alignment vertical="center" wrapText="1"/>
    </xf>
    <xf numFmtId="0" fontId="34" fillId="0" borderId="61" xfId="0" applyFont="1" applyBorder="1" applyAlignment="1">
      <alignment vertical="center" wrapText="1"/>
    </xf>
    <xf numFmtId="0" fontId="29" fillId="0" borderId="54" xfId="0" applyFont="1" applyBorder="1" applyAlignment="1">
      <alignment horizontal="center" vertical="center" wrapText="1"/>
    </xf>
    <xf numFmtId="0" fontId="3" fillId="0" borderId="53" xfId="0" applyFont="1" applyBorder="1" applyAlignment="1">
      <alignment vertical="center" wrapText="1"/>
    </xf>
    <xf numFmtId="0" fontId="29" fillId="0" borderId="58" xfId="0" applyFont="1" applyBorder="1" applyAlignment="1">
      <alignment horizontal="center" vertical="center" wrapText="1"/>
    </xf>
    <xf numFmtId="0" fontId="3" fillId="0" borderId="62" xfId="0" applyFont="1" applyBorder="1" applyAlignment="1">
      <alignment vertical="center"/>
    </xf>
    <xf numFmtId="0" fontId="31" fillId="15" borderId="29" xfId="0" applyFont="1" applyFill="1" applyBorder="1" applyAlignment="1">
      <alignment horizontal="center"/>
    </xf>
    <xf numFmtId="0" fontId="31" fillId="15" borderId="30" xfId="0" applyFont="1" applyFill="1" applyBorder="1" applyAlignment="1">
      <alignment horizontal="center"/>
    </xf>
    <xf numFmtId="0" fontId="31" fillId="15" borderId="31" xfId="0" applyFont="1" applyFill="1" applyBorder="1" applyAlignment="1">
      <alignment horizontal="center"/>
    </xf>
    <xf numFmtId="0" fontId="0" fillId="0" borderId="53" xfId="0" applyFont="1" applyBorder="1" applyAlignment="1">
      <alignment horizontal="center" vertical="center" wrapText="1"/>
    </xf>
    <xf numFmtId="0" fontId="34" fillId="0" borderId="68" xfId="0" applyFont="1" applyBorder="1"/>
    <xf numFmtId="0" fontId="3" fillId="0" borderId="53" xfId="0" applyFont="1" applyBorder="1"/>
    <xf numFmtId="0" fontId="3" fillId="0" borderId="55" xfId="0" applyFont="1" applyBorder="1"/>
    <xf numFmtId="0" fontId="3" fillId="0" borderId="53" xfId="0" applyFont="1" applyBorder="1" applyAlignment="1">
      <alignment vertical="center"/>
    </xf>
    <xf numFmtId="0" fontId="3" fillId="0" borderId="55" xfId="0" applyFont="1" applyBorder="1" applyAlignment="1">
      <alignment vertical="center"/>
    </xf>
    <xf numFmtId="0" fontId="3" fillId="0" borderId="54" xfId="0" applyFont="1" applyBorder="1" applyAlignment="1">
      <alignment horizontal="center" vertical="center" wrapText="1"/>
    </xf>
  </cellXfs>
  <cellStyles count="6">
    <cellStyle name="Hipervínculo" xfId="2" builtinId="8"/>
    <cellStyle name="Millares" xfId="5" builtinId="3"/>
    <cellStyle name="Normal" xfId="0" builtinId="0"/>
    <cellStyle name="Normal 2" xfId="4"/>
    <cellStyle name="Porcentaje" xfId="1" builtinId="5"/>
    <cellStyle name="Porcentaje 2" xfId="3"/>
  </cellStyles>
  <dxfs count="36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solid">
          <fgColor rgb="FFC2D69B"/>
          <bgColor rgb="FFC2D69B"/>
        </patternFill>
      </fill>
    </dxf>
    <dxf>
      <fill>
        <patternFill patternType="solid">
          <fgColor rgb="FFE5B8B7"/>
          <bgColor rgb="FFE5B8B7"/>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solid">
          <fgColor rgb="FFC2D69B"/>
          <bgColor rgb="FFC2D69B"/>
        </patternFill>
      </fill>
    </dxf>
    <dxf>
      <fill>
        <patternFill patternType="solid">
          <fgColor rgb="FFE5B8B7"/>
          <bgColor rgb="FFE5B8B7"/>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darkTrellis"/>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FFC00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none"/>
      </fill>
    </dxf>
    <dxf>
      <fill>
        <patternFill patternType="solid">
          <fgColor theme="1"/>
          <bgColor theme="1"/>
        </patternFill>
      </fill>
    </dxf>
    <dxf>
      <fill>
        <patternFill patternType="none"/>
      </fill>
    </dxf>
    <dxf>
      <fill>
        <patternFill patternType="none"/>
      </fill>
    </dxf>
    <dxf>
      <fill>
        <patternFill patternType="solid">
          <fgColor theme="1"/>
          <b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none"/>
      </fill>
    </dxf>
    <dxf>
      <fill>
        <patternFill>
          <bgColor rgb="FFFFFF00"/>
        </patternFill>
      </fill>
    </dxf>
    <dxf>
      <fill>
        <patternFill patternType="none"/>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s>
  <tableStyles count="0" defaultTableStyle="TableStyleMedium9" defaultPivotStyle="PivotStyleLight16"/>
  <colors>
    <mruColors>
      <color rgb="FFE8FEE9"/>
      <color rgb="FF6BA42C"/>
      <color rgb="FFFFCC00"/>
      <color rgb="FFFF5050"/>
      <color rgb="FFFFFFCC"/>
      <color rgb="FFBCE292"/>
      <color rgb="FFFF9F9F"/>
      <color rgb="FFF3FFF4"/>
      <color rgb="FFFEE8E8"/>
      <color rgb="FFFB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119062</xdr:colOff>
      <xdr:row>0</xdr:row>
      <xdr:rowOff>0</xdr:rowOff>
    </xdr:from>
    <xdr:to>
      <xdr:col>1</xdr:col>
      <xdr:colOff>509054</xdr:colOff>
      <xdr:row>3</xdr:row>
      <xdr:rowOff>236281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 y="0"/>
          <a:ext cx="1042988" cy="94059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605520</xdr:colOff>
      <xdr:row>3</xdr:row>
      <xdr:rowOff>96731</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508564</xdr:colOff>
      <xdr:row>0</xdr:row>
      <xdr:rowOff>0</xdr:rowOff>
    </xdr:from>
    <xdr:to>
      <xdr:col>1</xdr:col>
      <xdr:colOff>1552913</xdr:colOff>
      <xdr:row>3</xdr:row>
      <xdr:rowOff>132670</xdr:rowOff>
    </xdr:to>
    <xdr:pic>
      <xdr:nvPicPr>
        <xdr:cNvPr id="10"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2350" y="0"/>
          <a:ext cx="1044349" cy="949099"/>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346639</xdr:colOff>
      <xdr:row>0</xdr:row>
      <xdr:rowOff>123825</xdr:rowOff>
    </xdr:from>
    <xdr:to>
      <xdr:col>1</xdr:col>
      <xdr:colOff>1038563</xdr:colOff>
      <xdr:row>1</xdr:row>
      <xdr:rowOff>109970</xdr:rowOff>
    </xdr:to>
    <xdr:pic>
      <xdr:nvPicPr>
        <xdr:cNvPr id="2"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639" y="123825"/>
          <a:ext cx="1044349" cy="8382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37</xdr:row>
      <xdr:rowOff>254002</xdr:rowOff>
    </xdr:from>
    <xdr:to>
      <xdr:col>19</xdr:col>
      <xdr:colOff>188291</xdr:colOff>
      <xdr:row>68</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ocs.google.com/spreadsheets/d/1b6k5LO5JKHYidBHwhCGmGLsseLs5lTPd/edit" TargetMode="External"/><Relationship Id="rId2" Type="http://schemas.openxmlformats.org/officeDocument/2006/relationships/hyperlink" Target="https://drive.google.com/drive/u/0/folders/1kCBsxBAjo7esuGKhtZqeMZquEwaaNM_7" TargetMode="External"/><Relationship Id="rId1" Type="http://schemas.openxmlformats.org/officeDocument/2006/relationships/hyperlink" Target="https://www.mineducacion.gov.co/portal/"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docs.google.com/spreadsheets/d/1b6k5LO5JKHYidBHwhCGmGLsseLs5lTPd/edit" TargetMode="External"/><Relationship Id="rId1" Type="http://schemas.openxmlformats.org/officeDocument/2006/relationships/hyperlink" Target="https://drive.google.com/drive/u/0/folders/1kCBsxBAjo7esuGKhtZqeMZquEwaaNM_7"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D684"/>
  <sheetViews>
    <sheetView showGridLines="0" zoomScale="85" zoomScaleNormal="85" zoomScaleSheetLayoutView="100" workbookViewId="0">
      <pane xSplit="1" ySplit="31" topLeftCell="B32" activePane="bottomRight" state="frozen"/>
      <selection pane="topRight" activeCell="B1" sqref="B1"/>
      <selection pane="bottomLeft" activeCell="A32" sqref="A32"/>
      <selection pane="bottomRight" activeCell="C41" sqref="C41:C43"/>
    </sheetView>
  </sheetViews>
  <sheetFormatPr baseColWidth="10" defaultColWidth="11.42578125" defaultRowHeight="12.75" x14ac:dyDescent="0.2"/>
  <cols>
    <col min="1" max="1" width="9.85546875" style="13" customWidth="1"/>
    <col min="2" max="3" width="19.42578125" style="13" customWidth="1"/>
    <col min="4" max="4" width="23.42578125" style="13" customWidth="1"/>
    <col min="5" max="5" width="32" style="13" customWidth="1"/>
    <col min="6" max="8" width="29.7109375" style="13" customWidth="1"/>
    <col min="9" max="9" width="46" style="13" customWidth="1"/>
    <col min="10" max="14" width="29.7109375" style="13" customWidth="1"/>
    <col min="15" max="15" width="2.42578125" style="13" hidden="1" customWidth="1"/>
    <col min="16" max="16" width="29.7109375" style="13" customWidth="1"/>
    <col min="17" max="18" width="29.7109375" style="13" hidden="1" customWidth="1"/>
    <col min="19" max="19" width="29.7109375" style="13" customWidth="1"/>
    <col min="20" max="22" width="29.7109375" style="13" hidden="1" customWidth="1"/>
    <col min="23" max="23" width="29.7109375" style="13" customWidth="1"/>
    <col min="24" max="24" width="29.7109375" style="13" hidden="1" customWidth="1"/>
    <col min="25" max="26" width="29.7109375" style="134" hidden="1" customWidth="1"/>
    <col min="27" max="28" width="29.7109375" style="13" customWidth="1"/>
    <col min="29" max="31" width="29.7109375" style="134" hidden="1" customWidth="1"/>
    <col min="32" max="33" width="29.7109375" style="13" customWidth="1"/>
    <col min="34" max="36" width="29.7109375" style="134" hidden="1" customWidth="1"/>
    <col min="37" max="38" width="29.7109375" style="13" customWidth="1"/>
    <col min="39" max="41" width="29.7109375" style="134" hidden="1" customWidth="1"/>
    <col min="42" max="42" width="12" style="13" customWidth="1"/>
    <col min="43" max="43" width="12" style="13" hidden="1" customWidth="1"/>
    <col min="44" max="44" width="18.28515625" style="13" customWidth="1"/>
    <col min="45" max="45" width="12" style="13" hidden="1" customWidth="1"/>
    <col min="46" max="46" width="16.42578125" style="13" customWidth="1"/>
    <col min="47" max="47" width="29.28515625" style="13" customWidth="1"/>
    <col min="48" max="48" width="17.140625" style="13" customWidth="1"/>
    <col min="49" max="49" width="30.85546875" style="13" customWidth="1"/>
    <col min="50" max="50" width="30.140625" style="13" customWidth="1"/>
    <col min="51" max="51" width="23.85546875" style="13" bestFit="1" customWidth="1"/>
    <col min="52" max="52" width="16.7109375" style="13" hidden="1" customWidth="1"/>
    <col min="53" max="53" width="42" style="13" bestFit="1" customWidth="1"/>
    <col min="54" max="54" width="22.140625" style="13" customWidth="1"/>
    <col min="55" max="55" width="33.42578125" style="13" bestFit="1" customWidth="1"/>
    <col min="56" max="56" width="31.140625" style="13" bestFit="1" customWidth="1"/>
    <col min="57" max="57" width="31.5703125" style="13" bestFit="1" customWidth="1"/>
    <col min="58" max="58" width="31" style="13" bestFit="1" customWidth="1"/>
    <col min="59" max="59" width="31.5703125" style="13" bestFit="1" customWidth="1"/>
    <col min="60" max="60" width="36.42578125" style="13" bestFit="1" customWidth="1"/>
    <col min="61" max="61" width="11.42578125" style="13"/>
    <col min="62" max="62" width="16.28515625" style="13" bestFit="1" customWidth="1"/>
    <col min="63" max="63" width="17.28515625" style="13" bestFit="1" customWidth="1"/>
    <col min="64" max="64" width="16.42578125" style="13" bestFit="1" customWidth="1"/>
    <col min="65" max="66" width="16.28515625" style="13" bestFit="1" customWidth="1"/>
    <col min="67" max="67" width="16.42578125" style="13" bestFit="1" customWidth="1"/>
    <col min="68" max="68" width="18.5703125" style="13" bestFit="1" customWidth="1"/>
    <col min="69" max="71" width="16" style="13" bestFit="1" customWidth="1"/>
    <col min="72" max="73" width="16.28515625" style="13" bestFit="1" customWidth="1"/>
    <col min="74" max="74" width="16.42578125" style="13" bestFit="1" customWidth="1"/>
    <col min="75" max="75" width="15.85546875" style="13" bestFit="1" customWidth="1"/>
    <col min="76" max="76" width="16" style="13" bestFit="1" customWidth="1"/>
    <col min="77" max="79" width="16.42578125" style="13" bestFit="1" customWidth="1"/>
    <col min="80" max="80" width="17.28515625" style="13" bestFit="1" customWidth="1"/>
    <col min="81" max="81" width="11.42578125" style="13"/>
    <col min="82" max="83" width="16.42578125" style="13" bestFit="1" customWidth="1"/>
    <col min="84" max="84" width="16.28515625" style="13" bestFit="1" customWidth="1"/>
    <col min="85" max="85" width="16" style="13" bestFit="1" customWidth="1"/>
    <col min="86" max="86" width="16.28515625" style="13" bestFit="1" customWidth="1"/>
    <col min="87" max="90" width="16" style="13" bestFit="1" customWidth="1"/>
    <col min="91" max="91" width="16.42578125" style="13" bestFit="1" customWidth="1"/>
    <col min="92" max="92" width="11.42578125" style="13"/>
    <col min="93" max="97" width="16.42578125" style="13" bestFit="1" customWidth="1"/>
    <col min="98" max="98" width="16" style="13" bestFit="1" customWidth="1"/>
    <col min="99" max="103" width="11.42578125" style="13"/>
    <col min="104" max="107" width="16" style="13" bestFit="1" customWidth="1"/>
    <col min="108" max="108" width="16.28515625" style="13" bestFit="1" customWidth="1"/>
    <col min="109" max="16384" width="11.42578125" style="13"/>
  </cols>
  <sheetData>
    <row r="1" spans="1:89" s="122" customFormat="1" ht="18.75" customHeight="1" x14ac:dyDescent="0.2">
      <c r="A1" s="116"/>
      <c r="B1" s="117"/>
      <c r="C1" s="117"/>
      <c r="D1" s="117"/>
      <c r="E1" s="117"/>
      <c r="F1" s="117"/>
      <c r="G1" s="117"/>
      <c r="H1" s="117"/>
      <c r="I1" s="117"/>
      <c r="J1" s="117"/>
      <c r="K1" s="117"/>
      <c r="L1" s="152"/>
      <c r="M1" s="152"/>
      <c r="N1" s="152"/>
      <c r="O1" s="152"/>
      <c r="P1" s="152"/>
      <c r="Q1" s="152"/>
      <c r="R1" s="152"/>
      <c r="S1" s="152"/>
      <c r="T1" s="152"/>
      <c r="U1" s="152"/>
      <c r="V1" s="152"/>
      <c r="W1" s="152"/>
      <c r="X1" s="152"/>
      <c r="Y1" s="118"/>
      <c r="Z1" s="118"/>
      <c r="AA1" s="152"/>
      <c r="AB1" s="152"/>
      <c r="AC1" s="118"/>
      <c r="AD1" s="118"/>
      <c r="AE1" s="118"/>
      <c r="AF1" s="152"/>
      <c r="AG1" s="152"/>
      <c r="AH1" s="118"/>
      <c r="AI1" s="118"/>
      <c r="AJ1" s="118"/>
      <c r="AK1" s="152"/>
      <c r="AL1" s="152"/>
      <c r="AM1" s="118"/>
      <c r="AN1" s="118"/>
      <c r="AO1" s="118"/>
      <c r="AP1" s="152"/>
      <c r="AQ1" s="152"/>
      <c r="AR1" s="152"/>
      <c r="AS1" s="152"/>
      <c r="AW1" s="152"/>
      <c r="AX1" s="119"/>
      <c r="AY1" s="159" t="s">
        <v>65</v>
      </c>
      <c r="AZ1" s="160"/>
      <c r="BA1" s="144" t="s">
        <v>64</v>
      </c>
      <c r="BB1" s="145"/>
      <c r="BC1" s="145"/>
      <c r="BD1" s="145"/>
      <c r="BE1" s="145"/>
      <c r="BF1" s="145"/>
      <c r="BG1" s="145"/>
    </row>
    <row r="2" spans="1:89" s="122" customFormat="1" ht="18.75" customHeight="1" x14ac:dyDescent="0.2">
      <c r="A2" s="120"/>
      <c r="B2" s="121"/>
      <c r="C2" s="121"/>
      <c r="D2" s="121"/>
      <c r="E2" s="121"/>
      <c r="F2" s="121"/>
      <c r="G2" s="121"/>
      <c r="H2" s="121"/>
      <c r="I2" s="121"/>
      <c r="J2" s="121"/>
      <c r="K2" s="121"/>
      <c r="L2" s="351" t="s">
        <v>67</v>
      </c>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c r="AS2" s="351"/>
      <c r="AW2" s="153"/>
      <c r="AY2" s="161" t="s">
        <v>426</v>
      </c>
      <c r="AZ2" s="162"/>
      <c r="BA2" s="142">
        <v>9</v>
      </c>
      <c r="BB2" s="145"/>
      <c r="BC2" s="145"/>
      <c r="BD2" s="145"/>
      <c r="BE2" s="145"/>
      <c r="BF2" s="145"/>
      <c r="BG2" s="145"/>
    </row>
    <row r="3" spans="1:89" s="122" customFormat="1" ht="18.75" customHeight="1" x14ac:dyDescent="0.2">
      <c r="A3" s="120"/>
      <c r="B3" s="121"/>
      <c r="C3" s="121"/>
      <c r="D3" s="121"/>
      <c r="E3" s="121"/>
      <c r="F3" s="121"/>
      <c r="G3" s="121"/>
      <c r="H3" s="121"/>
      <c r="I3" s="121"/>
      <c r="J3" s="121"/>
      <c r="K3" s="121"/>
      <c r="L3" s="351" t="s">
        <v>51</v>
      </c>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W3" s="153"/>
      <c r="AY3" s="161" t="s">
        <v>427</v>
      </c>
      <c r="AZ3" s="162"/>
      <c r="BA3" s="143">
        <v>45219</v>
      </c>
      <c r="BB3" s="146"/>
      <c r="BC3" s="146"/>
      <c r="BD3" s="146"/>
      <c r="BE3" s="146"/>
      <c r="BF3" s="146"/>
      <c r="BG3" s="146"/>
    </row>
    <row r="4" spans="1:89" s="122" customFormat="1" ht="19.5" customHeight="1" thickBot="1" x14ac:dyDescent="0.25">
      <c r="A4" s="120"/>
      <c r="B4" s="121"/>
      <c r="C4" s="121"/>
      <c r="D4" s="121"/>
      <c r="E4" s="121"/>
      <c r="F4" s="121"/>
      <c r="G4" s="121"/>
      <c r="H4" s="121"/>
      <c r="I4" s="121"/>
      <c r="J4" s="121"/>
      <c r="K4" s="121"/>
      <c r="L4" s="351"/>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c r="AW4" s="153"/>
      <c r="AY4" s="163" t="s">
        <v>428</v>
      </c>
      <c r="AZ4" s="164"/>
      <c r="BA4" s="147" t="s">
        <v>429</v>
      </c>
      <c r="BB4" s="145"/>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row>
    <row r="5" spans="1:89" s="122" customFormat="1" ht="19.5" customHeight="1" thickBot="1" x14ac:dyDescent="0.25">
      <c r="A5" s="358"/>
      <c r="B5" s="359"/>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c r="AT5" s="359"/>
      <c r="AU5" s="359"/>
      <c r="AV5" s="359"/>
      <c r="AW5" s="359"/>
      <c r="AX5" s="359"/>
      <c r="AY5" s="359"/>
      <c r="AZ5" s="359"/>
      <c r="BA5" s="360"/>
      <c r="BB5" s="153"/>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row>
    <row r="6" spans="1:89" s="260" customFormat="1" ht="50.25" customHeight="1" thickBot="1" x14ac:dyDescent="0.45">
      <c r="A6" s="345" t="s">
        <v>155</v>
      </c>
      <c r="B6" s="346"/>
      <c r="C6" s="346"/>
      <c r="D6" s="347"/>
      <c r="E6" s="354" t="s">
        <v>149</v>
      </c>
      <c r="F6" s="355"/>
      <c r="G6" s="356"/>
      <c r="K6" s="352" t="s">
        <v>52</v>
      </c>
      <c r="L6" s="353"/>
      <c r="M6" s="265">
        <v>45352</v>
      </c>
      <c r="N6" s="266"/>
      <c r="O6" s="266"/>
      <c r="P6" s="266"/>
      <c r="Q6" s="266"/>
      <c r="R6" s="266"/>
      <c r="S6" s="266"/>
      <c r="T6" s="267"/>
      <c r="U6" s="267"/>
      <c r="V6" s="268"/>
      <c r="AB6" s="269"/>
      <c r="AC6" s="269"/>
      <c r="AD6" s="269"/>
      <c r="AE6" s="269"/>
      <c r="AF6" s="269"/>
      <c r="BA6" s="270"/>
      <c r="BB6" s="271"/>
      <c r="BC6" s="357"/>
      <c r="BD6" s="357"/>
      <c r="BE6" s="357"/>
      <c r="BF6" s="357"/>
      <c r="BG6" s="357"/>
      <c r="BH6" s="357"/>
      <c r="BI6" s="357"/>
      <c r="BJ6" s="357"/>
      <c r="BK6" s="357"/>
      <c r="BL6" s="357"/>
      <c r="BM6" s="357"/>
      <c r="BN6" s="357"/>
      <c r="BO6" s="357"/>
      <c r="BP6" s="357"/>
      <c r="BQ6" s="357"/>
      <c r="BR6" s="357"/>
      <c r="BS6" s="357"/>
      <c r="BT6" s="357"/>
      <c r="BU6" s="357"/>
      <c r="BV6" s="357"/>
      <c r="BW6" s="357"/>
      <c r="BX6" s="357"/>
      <c r="BY6" s="357"/>
      <c r="BZ6" s="357"/>
      <c r="CA6" s="357"/>
      <c r="CB6" s="357"/>
      <c r="CC6" s="357"/>
      <c r="CD6" s="357"/>
      <c r="CE6" s="357"/>
      <c r="CF6" s="357"/>
      <c r="CG6" s="357"/>
      <c r="CH6" s="357"/>
      <c r="CI6" s="357"/>
      <c r="CJ6" s="357"/>
      <c r="CK6" s="272"/>
    </row>
    <row r="7" spans="1:89" s="122" customFormat="1" ht="18" customHeight="1" x14ac:dyDescent="0.2">
      <c r="A7" s="361"/>
      <c r="B7" s="362"/>
      <c r="C7" s="362"/>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363"/>
      <c r="AP7" s="363"/>
      <c r="AQ7" s="363"/>
      <c r="AR7" s="363"/>
      <c r="AS7" s="363"/>
      <c r="AT7" s="363"/>
      <c r="AU7" s="363"/>
      <c r="AV7" s="363"/>
      <c r="AW7" s="363"/>
      <c r="AX7" s="363"/>
      <c r="AY7" s="363"/>
      <c r="AZ7" s="364"/>
      <c r="BA7" s="365"/>
      <c r="BB7" s="145"/>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row>
    <row r="8" spans="1:89" s="135" customFormat="1" ht="44.45" customHeight="1" x14ac:dyDescent="0.2">
      <c r="A8" s="349" t="s">
        <v>53</v>
      </c>
      <c r="B8" s="349" t="s">
        <v>539</v>
      </c>
      <c r="C8" s="349" t="s">
        <v>543</v>
      </c>
      <c r="D8" s="349" t="s">
        <v>540</v>
      </c>
      <c r="E8" s="349" t="s">
        <v>448</v>
      </c>
      <c r="F8" s="349" t="s">
        <v>541</v>
      </c>
      <c r="G8" s="349" t="s">
        <v>75</v>
      </c>
      <c r="H8" s="349"/>
      <c r="I8" s="349"/>
      <c r="J8" s="349"/>
      <c r="K8" s="349"/>
      <c r="L8" s="349"/>
      <c r="M8" s="349"/>
      <c r="N8" s="349" t="s">
        <v>76</v>
      </c>
      <c r="O8" s="349"/>
      <c r="P8" s="349"/>
      <c r="Q8" s="349"/>
      <c r="R8" s="349"/>
      <c r="S8" s="349" t="s">
        <v>71</v>
      </c>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t="s">
        <v>72</v>
      </c>
      <c r="AT8" s="349"/>
      <c r="AU8" s="349" t="s">
        <v>33</v>
      </c>
      <c r="AV8" s="349"/>
      <c r="AW8" s="349" t="s">
        <v>77</v>
      </c>
      <c r="AX8" s="349"/>
      <c r="AY8" s="349"/>
      <c r="AZ8" s="349"/>
      <c r="BA8" s="349"/>
      <c r="BB8" s="157"/>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row>
    <row r="9" spans="1:89" s="154" customFormat="1" ht="49.15" hidden="1" customHeight="1" x14ac:dyDescent="0.2">
      <c r="A9" s="349"/>
      <c r="B9" s="349"/>
      <c r="C9" s="349"/>
      <c r="D9" s="349"/>
      <c r="E9" s="349"/>
      <c r="F9" s="349"/>
      <c r="G9" s="349" t="s">
        <v>258</v>
      </c>
      <c r="H9" s="349" t="s">
        <v>259</v>
      </c>
      <c r="I9" s="349" t="s">
        <v>31</v>
      </c>
      <c r="J9" s="349" t="s">
        <v>70</v>
      </c>
      <c r="K9" s="349" t="s">
        <v>4</v>
      </c>
      <c r="L9" s="349" t="s">
        <v>0</v>
      </c>
      <c r="M9" s="349" t="s">
        <v>32</v>
      </c>
      <c r="N9" s="349" t="s">
        <v>5</v>
      </c>
      <c r="O9" s="211"/>
      <c r="P9" s="349" t="s">
        <v>6</v>
      </c>
      <c r="Q9" s="211"/>
      <c r="R9" s="349" t="s">
        <v>563</v>
      </c>
      <c r="S9" s="349" t="s">
        <v>410</v>
      </c>
      <c r="T9" s="349"/>
      <c r="U9" s="349"/>
      <c r="V9" s="349"/>
      <c r="W9" s="349"/>
      <c r="X9" s="349" t="s">
        <v>409</v>
      </c>
      <c r="Y9" s="349"/>
      <c r="Z9" s="349"/>
      <c r="AA9" s="349"/>
      <c r="AB9" s="349"/>
      <c r="AC9" s="349"/>
      <c r="AD9" s="349"/>
      <c r="AE9" s="349"/>
      <c r="AF9" s="349"/>
      <c r="AG9" s="349"/>
      <c r="AH9" s="349"/>
      <c r="AI9" s="349"/>
      <c r="AJ9" s="349"/>
      <c r="AK9" s="349"/>
      <c r="AL9" s="349"/>
      <c r="AM9" s="349"/>
      <c r="AN9" s="349"/>
      <c r="AO9" s="349"/>
      <c r="AP9" s="349"/>
      <c r="AQ9" s="349" t="s">
        <v>394</v>
      </c>
      <c r="AR9" s="349"/>
      <c r="AS9" s="349"/>
      <c r="AT9" s="349"/>
      <c r="AU9" s="349"/>
      <c r="AV9" s="349"/>
      <c r="AW9" s="349"/>
      <c r="AX9" s="349"/>
      <c r="AY9" s="349"/>
      <c r="AZ9" s="349"/>
      <c r="BA9" s="349"/>
      <c r="BB9" s="156"/>
      <c r="BC9" s="156"/>
      <c r="BD9" s="156"/>
      <c r="BE9" s="156"/>
      <c r="BF9" s="156"/>
      <c r="BG9" s="156"/>
      <c r="BH9" s="156"/>
      <c r="CF9" s="158"/>
      <c r="CG9" s="158"/>
      <c r="CH9" s="158"/>
      <c r="CI9" s="158"/>
    </row>
    <row r="10" spans="1:89" s="154" customFormat="1" ht="75" hidden="1" customHeight="1" x14ac:dyDescent="0.2">
      <c r="A10" s="349"/>
      <c r="B10" s="349"/>
      <c r="C10" s="349"/>
      <c r="D10" s="349"/>
      <c r="E10" s="349"/>
      <c r="F10" s="349"/>
      <c r="G10" s="349"/>
      <c r="H10" s="349"/>
      <c r="I10" s="349"/>
      <c r="J10" s="349"/>
      <c r="K10" s="349"/>
      <c r="L10" s="349"/>
      <c r="M10" s="349"/>
      <c r="N10" s="349"/>
      <c r="O10" s="211"/>
      <c r="P10" s="349"/>
      <c r="Q10" s="211"/>
      <c r="R10" s="349"/>
      <c r="S10" s="349" t="s">
        <v>404</v>
      </c>
      <c r="T10" s="349"/>
      <c r="U10" s="349"/>
      <c r="V10" s="123">
        <v>0.6</v>
      </c>
      <c r="W10" s="211" t="s">
        <v>310</v>
      </c>
      <c r="X10" s="123">
        <v>0.05</v>
      </c>
      <c r="Y10" s="124"/>
      <c r="Z10" s="124"/>
      <c r="AA10" s="211" t="s">
        <v>407</v>
      </c>
      <c r="AB10" s="211" t="s">
        <v>316</v>
      </c>
      <c r="AC10" s="125">
        <v>0.15</v>
      </c>
      <c r="AD10" s="124"/>
      <c r="AE10" s="124"/>
      <c r="AF10" s="211" t="s">
        <v>408</v>
      </c>
      <c r="AG10" s="211" t="s">
        <v>403</v>
      </c>
      <c r="AH10" s="125">
        <v>0.1</v>
      </c>
      <c r="AI10" s="124"/>
      <c r="AJ10" s="124"/>
      <c r="AK10" s="211" t="s">
        <v>411</v>
      </c>
      <c r="AL10" s="211" t="s">
        <v>311</v>
      </c>
      <c r="AM10" s="125">
        <v>0.1</v>
      </c>
      <c r="AN10" s="126"/>
      <c r="AO10" s="126"/>
      <c r="AP10" s="211" t="s">
        <v>393</v>
      </c>
      <c r="AQ10" s="211" t="s">
        <v>309</v>
      </c>
      <c r="AR10" s="211" t="s">
        <v>313</v>
      </c>
      <c r="AS10" s="211" t="s">
        <v>274</v>
      </c>
      <c r="AT10" s="211" t="s">
        <v>308</v>
      </c>
      <c r="AU10" s="211" t="s">
        <v>395</v>
      </c>
      <c r="AV10" s="211" t="s">
        <v>276</v>
      </c>
      <c r="AW10" s="211" t="s">
        <v>68</v>
      </c>
      <c r="AX10" s="211" t="s">
        <v>69</v>
      </c>
      <c r="AY10" s="211" t="s">
        <v>273</v>
      </c>
      <c r="AZ10" s="211"/>
      <c r="BA10" s="211" t="s">
        <v>263</v>
      </c>
      <c r="BB10" s="156"/>
      <c r="BC10" s="156"/>
      <c r="BD10" s="156"/>
      <c r="BE10" s="156"/>
      <c r="BF10" s="156"/>
      <c r="BG10" s="156"/>
      <c r="BH10" s="156"/>
    </row>
    <row r="11" spans="1:89" ht="79.5" customHeight="1" x14ac:dyDescent="0.2">
      <c r="A11" s="324">
        <v>1</v>
      </c>
      <c r="B11" s="324" t="s">
        <v>186</v>
      </c>
      <c r="C11" s="325" t="str">
        <f>+VLOOKUP(B11,$A$568:$B$606,2,0)</f>
        <v>JUAN MAURICIO CASTAÑO ROJAS</v>
      </c>
      <c r="D11" s="336" t="s">
        <v>150</v>
      </c>
      <c r="E11" s="325" t="str">
        <f>IF(D11=$D$538,$E$538,IF(D11=$D$539,$E$539,IF(D11=$D$540,$E$540,IF(D11=$D$541,$E$541,IF(D11=$D$542,$E$542,IF(D11=$D$543,$E$543,IF(D11=$D$544,$E$544,IF(D11=$D$545,$E$545,IF(D11=$D$546,$E$546,IF(D11=$D$547,$E$547,IF(D11=VICERRECTORÍA_ACADÉMICA_,$BF$538,IF(D11=PLANEACIÓN_,$BF$540, IF(D11=_VICERRECTORÍA_INVESTIGACIONES_INNOVACIÓN_Y_EXTENSIÓN_,$BF$539,IF(D11=VICERRECTORÍA_ADMINISTRATIVA_FINANCIERA_,$BF$541,IF(D11=_VICERRECTORÍA_RESPONSABILIDAD_SOCIAL_Y_BIENESTAR_UNIVERSITARIO_,$BF$542,"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1" s="324" t="s">
        <v>265</v>
      </c>
      <c r="G11" s="203" t="s">
        <v>260</v>
      </c>
      <c r="H11" s="203" t="s">
        <v>37</v>
      </c>
      <c r="I11" s="127" t="s">
        <v>566</v>
      </c>
      <c r="J11" s="324" t="s">
        <v>107</v>
      </c>
      <c r="K11" s="337" t="s">
        <v>579</v>
      </c>
      <c r="L11" s="337" t="s">
        <v>580</v>
      </c>
      <c r="M11" s="337" t="s">
        <v>581</v>
      </c>
      <c r="N11" s="324" t="s">
        <v>127</v>
      </c>
      <c r="O11" s="332">
        <f t="shared" ref="O11" si="0">IF(N11="ALTA",5,IF(N11="MEDIO ALTA",4,IF(N11="MEDIA",3,IF(N11="MEDIO BAJA",2,IF(N11="BAJA",1,0)))))</f>
        <v>1</v>
      </c>
      <c r="P11" s="324" t="s">
        <v>139</v>
      </c>
      <c r="Q11" s="332">
        <f>IF(P11="ALTO",5,IF(P11="MEDIO-ALTO",4,IF(P11="MEDIO",3,IF(P11="MEDIO-BAJO",2,IF(P11="BAJO",1,0)))))</f>
        <v>5</v>
      </c>
      <c r="R11" s="332">
        <f>Q11*O11</f>
        <v>5</v>
      </c>
      <c r="S11" s="128" t="s">
        <v>315</v>
      </c>
      <c r="T11" s="129">
        <f t="shared" ref="T11:T74" si="1">IF(S11=$S$542,1,IF(S11=$S$538,5,IF(S11=$S$539,4,IF(S11=$S$540,3,IF(S11=$S$541,2,0)))))</f>
        <v>1</v>
      </c>
      <c r="U11" s="325">
        <f>ROUND(AVERAGEIF(T11:T13,"&gt;0"),0)</f>
        <v>1</v>
      </c>
      <c r="V11" s="325">
        <f>U11*0.6</f>
        <v>0.6</v>
      </c>
      <c r="W11" s="203" t="s">
        <v>594</v>
      </c>
      <c r="X11" s="324">
        <f>IF(S11="No_existen",5*$X$10,Y11*$X$10)</f>
        <v>0.2</v>
      </c>
      <c r="Y11" s="329">
        <f>ROUND(AVERAGEIF(Z11:Z13,"&gt;0"),0)</f>
        <v>4</v>
      </c>
      <c r="Z11" s="206">
        <f t="shared" ref="Z11:Z74" si="2">IF(AA11=$AA$540,1,IF(AA11=$AA$539,2,IF(AA11=$AA$538,4,IF(S11="No_existen",5,0))))</f>
        <v>4</v>
      </c>
      <c r="AA11" s="203" t="s">
        <v>318</v>
      </c>
      <c r="AB11" s="203"/>
      <c r="AC11" s="329">
        <f>IF(S11="No_existen",5*$AC$10,AD11*$AC$10)</f>
        <v>0.15</v>
      </c>
      <c r="AD11" s="325">
        <f>ROUND(AVERAGEIF(AE11:AE13,"&gt;0"),0)</f>
        <v>1</v>
      </c>
      <c r="AE11" s="202">
        <f t="shared" ref="AE11:AE74" si="3">IF(AF11=$AG$539,1,IF(AF11=$AG$538,4,IF(S11="No_existen",5,0)))</f>
        <v>1</v>
      </c>
      <c r="AF11" s="203" t="s">
        <v>295</v>
      </c>
      <c r="AG11" s="203" t="s">
        <v>606</v>
      </c>
      <c r="AH11" s="329">
        <f>IF(S11="No_existen",5*$AH$10,AI11*$AH$10)</f>
        <v>0.1</v>
      </c>
      <c r="AI11" s="325">
        <f>ROUND(AVERAGEIF(AJ11:AJ13,"&gt;0"),0)</f>
        <v>1</v>
      </c>
      <c r="AJ11" s="202">
        <f t="shared" ref="AJ11:AJ74" si="4">IF(AK11=$AK$538,1,IF(AK11=$AK$539,4,IF(S11="No_existen",5,0)))</f>
        <v>1</v>
      </c>
      <c r="AK11" s="203" t="s">
        <v>292</v>
      </c>
      <c r="AL11" s="203" t="s">
        <v>307</v>
      </c>
      <c r="AM11" s="329">
        <f t="shared" ref="AM11" si="5">IF(S11="No_existen",5*$AM$10,AN11*$AM$10)</f>
        <v>0.4</v>
      </c>
      <c r="AN11" s="325">
        <f>ROUND(AVERAGEIF(AO11:AO13,"&gt;0"),0)</f>
        <v>4</v>
      </c>
      <c r="AO11" s="202">
        <f t="shared" ref="AO11:AO75" si="6">IF(AP11="Preventivo",1,IF(AP11="Detectivo",4, IF(S11="No_existen",5,0)))</f>
        <v>4</v>
      </c>
      <c r="AP11" s="203" t="s">
        <v>613</v>
      </c>
      <c r="AQ11" s="325">
        <f>ROUND(AVERAGE(U11,Y11,AD11,AI11,AN11),0)</f>
        <v>2</v>
      </c>
      <c r="AR11" s="325" t="str">
        <f>IF(AQ11&lt;1.5,"FUERTE",IF(AND(AQ11&gt;=1.5,AQ11&lt;2.5),"ACEPTABLE",IF(AQ11&gt;=5,"INEXISTENTE","DÉBIL")))</f>
        <v>ACEPTABLE</v>
      </c>
      <c r="AS11" s="327">
        <f>IF(R11=0,0,ROUND((R11*AQ11),0))</f>
        <v>10</v>
      </c>
      <c r="AT11" s="327" t="str">
        <f>IF(AS11&gt;=36,"GRAVE", IF(AS11&lt;=10, "LEVE", "MODERADO"))</f>
        <v>LEVE</v>
      </c>
      <c r="AU11" s="337" t="s">
        <v>615</v>
      </c>
      <c r="AV11" s="338">
        <v>0</v>
      </c>
      <c r="AW11" s="203" t="s">
        <v>89</v>
      </c>
      <c r="AX11" s="203"/>
      <c r="AY11" s="130"/>
      <c r="AZ11" s="131"/>
      <c r="BA11" s="207"/>
      <c r="BB11" s="145"/>
      <c r="BC11" s="145"/>
      <c r="BD11" s="145"/>
      <c r="BE11" s="145"/>
      <c r="BF11" s="145"/>
      <c r="BG11" s="145"/>
      <c r="BH11" s="145"/>
      <c r="BI11" s="165"/>
    </row>
    <row r="12" spans="1:89" ht="79.5" hidden="1" customHeight="1" x14ac:dyDescent="0.2">
      <c r="A12" s="324"/>
      <c r="B12" s="324"/>
      <c r="C12" s="325"/>
      <c r="D12" s="336"/>
      <c r="E12" s="325"/>
      <c r="F12" s="324"/>
      <c r="G12" s="203" t="s">
        <v>261</v>
      </c>
      <c r="H12" s="203" t="s">
        <v>41</v>
      </c>
      <c r="I12" s="127" t="s">
        <v>567</v>
      </c>
      <c r="J12" s="324"/>
      <c r="K12" s="337"/>
      <c r="L12" s="337"/>
      <c r="M12" s="337"/>
      <c r="N12" s="324"/>
      <c r="O12" s="332"/>
      <c r="P12" s="324"/>
      <c r="Q12" s="332"/>
      <c r="R12" s="332"/>
      <c r="S12" s="128"/>
      <c r="T12" s="129">
        <f t="shared" si="1"/>
        <v>0</v>
      </c>
      <c r="U12" s="325"/>
      <c r="V12" s="325"/>
      <c r="W12" s="203"/>
      <c r="X12" s="324"/>
      <c r="Y12" s="329"/>
      <c r="Z12" s="206">
        <f t="shared" si="2"/>
        <v>0</v>
      </c>
      <c r="AA12" s="203"/>
      <c r="AB12" s="203"/>
      <c r="AC12" s="329"/>
      <c r="AD12" s="325"/>
      <c r="AE12" s="202">
        <f t="shared" si="3"/>
        <v>0</v>
      </c>
      <c r="AF12" s="203"/>
      <c r="AG12" s="203"/>
      <c r="AH12" s="329"/>
      <c r="AI12" s="325"/>
      <c r="AJ12" s="202">
        <f t="shared" si="4"/>
        <v>0</v>
      </c>
      <c r="AK12" s="203"/>
      <c r="AL12" s="203"/>
      <c r="AM12" s="329"/>
      <c r="AN12" s="325"/>
      <c r="AO12" s="202">
        <f t="shared" si="6"/>
        <v>0</v>
      </c>
      <c r="AP12" s="203"/>
      <c r="AQ12" s="325"/>
      <c r="AR12" s="325"/>
      <c r="AS12" s="327"/>
      <c r="AT12" s="327"/>
      <c r="AU12" s="337"/>
      <c r="AV12" s="337"/>
      <c r="AW12" s="203" t="s">
        <v>89</v>
      </c>
      <c r="AX12" s="203"/>
      <c r="AY12" s="130"/>
      <c r="AZ12" s="131"/>
      <c r="BA12" s="207"/>
      <c r="BB12" s="146"/>
      <c r="BC12" s="146"/>
      <c r="BD12" s="146"/>
      <c r="BE12" s="146"/>
      <c r="BF12" s="146"/>
      <c r="BG12" s="146"/>
      <c r="BH12" s="146"/>
      <c r="BI12" s="165"/>
    </row>
    <row r="13" spans="1:89" ht="72" hidden="1" customHeight="1" x14ac:dyDescent="0.2">
      <c r="A13" s="324"/>
      <c r="B13" s="324"/>
      <c r="C13" s="325"/>
      <c r="D13" s="336"/>
      <c r="E13" s="325"/>
      <c r="F13" s="324"/>
      <c r="G13" s="203"/>
      <c r="H13" s="203"/>
      <c r="I13" s="128"/>
      <c r="J13" s="324"/>
      <c r="K13" s="337"/>
      <c r="L13" s="337"/>
      <c r="M13" s="337"/>
      <c r="N13" s="324"/>
      <c r="O13" s="332"/>
      <c r="P13" s="324"/>
      <c r="Q13" s="332"/>
      <c r="R13" s="332"/>
      <c r="S13" s="128"/>
      <c r="T13" s="129">
        <f t="shared" si="1"/>
        <v>0</v>
      </c>
      <c r="U13" s="325"/>
      <c r="V13" s="325"/>
      <c r="W13" s="203"/>
      <c r="X13" s="324"/>
      <c r="Y13" s="329"/>
      <c r="Z13" s="206">
        <f t="shared" si="2"/>
        <v>0</v>
      </c>
      <c r="AA13" s="203"/>
      <c r="AB13" s="203"/>
      <c r="AC13" s="329"/>
      <c r="AD13" s="325"/>
      <c r="AE13" s="202">
        <f t="shared" si="3"/>
        <v>0</v>
      </c>
      <c r="AF13" s="203"/>
      <c r="AG13" s="203"/>
      <c r="AH13" s="329"/>
      <c r="AI13" s="325"/>
      <c r="AJ13" s="202">
        <f t="shared" si="4"/>
        <v>0</v>
      </c>
      <c r="AK13" s="203"/>
      <c r="AL13" s="203"/>
      <c r="AM13" s="329"/>
      <c r="AN13" s="325"/>
      <c r="AO13" s="202">
        <f t="shared" si="6"/>
        <v>0</v>
      </c>
      <c r="AP13" s="203"/>
      <c r="AQ13" s="325"/>
      <c r="AR13" s="325"/>
      <c r="AS13" s="327"/>
      <c r="AT13" s="327"/>
      <c r="AU13" s="337"/>
      <c r="AV13" s="337"/>
      <c r="AW13" s="203" t="s">
        <v>89</v>
      </c>
      <c r="AX13" s="203"/>
      <c r="AY13" s="130"/>
      <c r="AZ13" s="131"/>
      <c r="BA13" s="207"/>
      <c r="BB13" s="145"/>
      <c r="BC13" s="145"/>
      <c r="BD13" s="145"/>
      <c r="BE13" s="145"/>
      <c r="BF13" s="145"/>
      <c r="BG13" s="146"/>
      <c r="BH13" s="146"/>
    </row>
    <row r="14" spans="1:89" ht="85.9" hidden="1" customHeight="1" x14ac:dyDescent="0.2">
      <c r="A14" s="324">
        <v>2</v>
      </c>
      <c r="B14" s="324" t="s">
        <v>186</v>
      </c>
      <c r="C14" s="325" t="str">
        <f>+VLOOKUP(B14,$A$568:$B$606,2,0)</f>
        <v>JUAN MAURICIO CASTAÑO ROJAS</v>
      </c>
      <c r="D14" s="336" t="s">
        <v>164</v>
      </c>
      <c r="E14" s="325" t="str">
        <f>IF(D14=$D$538,$E$538,IF(D14=$D$539,$E$539,IF(D14=$D$540,$E$540,IF(D14=$D$541,$E$541,IF(D14=$D$542,$E$542,IF(D14=$D$543,$E$543,IF(D14=$D$544,$E$544,IF(D14=$D$545,$E$545,IF(D14=$D$546,$E$546,IF(D14=$D$547,$E$547,IF(D14=VICERRECTORÍA_ACADÉMICA_,$BF$538,IF(D14=PLANEACIÓN_,$BF$540, IF(D14=_VICERRECTORÍA_INVESTIGACIONES_INNOVACIÓN_Y_EXTENSIÓN_,$BF$539,IF(D14=VICERRECTORÍA_ADMINISTRATIVA_FINANCIERA_,$BF$541,IF(D14=_VICERRECTORÍA_RESPONSABILIDAD_SOCIAL_Y_BIENESTAR_UNIVERSITARIO_,$BF$542,"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 s="324" t="s">
        <v>265</v>
      </c>
      <c r="G14" s="203" t="s">
        <v>261</v>
      </c>
      <c r="H14" s="203" t="s">
        <v>41</v>
      </c>
      <c r="I14" s="128" t="s">
        <v>568</v>
      </c>
      <c r="J14" s="324" t="s">
        <v>107</v>
      </c>
      <c r="K14" s="324" t="s">
        <v>582</v>
      </c>
      <c r="L14" s="324" t="s">
        <v>583</v>
      </c>
      <c r="M14" s="324" t="s">
        <v>584</v>
      </c>
      <c r="N14" s="324" t="s">
        <v>147</v>
      </c>
      <c r="O14" s="332">
        <f t="shared" ref="O14" si="7">IF(N14="ALTA",5,IF(N14="MEDIO ALTA",4,IF(N14="MEDIA",3,IF(N14="MEDIO BAJA",2,IF(N14="BAJA",1,0)))))</f>
        <v>2</v>
      </c>
      <c r="P14" s="324" t="s">
        <v>209</v>
      </c>
      <c r="Q14" s="332">
        <f>IF(P14="ALTO",5,IF(P14="MEDIO-ALTO",4,IF(P14="MEDIO",3,IF(P14="MEDIO-BAJO",2,IF(P14="BAJO",1,0)))))</f>
        <v>4</v>
      </c>
      <c r="R14" s="332">
        <f>Q14*O14</f>
        <v>8</v>
      </c>
      <c r="S14" s="128" t="s">
        <v>315</v>
      </c>
      <c r="T14" s="129">
        <f t="shared" si="1"/>
        <v>1</v>
      </c>
      <c r="U14" s="325">
        <f>ROUND(AVERAGEIF(T14:T16,"&gt;0"),0)</f>
        <v>1</v>
      </c>
      <c r="V14" s="325">
        <f>U14*0.6</f>
        <v>0.6</v>
      </c>
      <c r="W14" s="203" t="s">
        <v>595</v>
      </c>
      <c r="X14" s="324">
        <f>IF(S14="No_existen",5*$X$10,Y14*$X$10)</f>
        <v>0.2</v>
      </c>
      <c r="Y14" s="329">
        <f>ROUND(AVERAGEIF(Z14:Z16,"&gt;0"),0)</f>
        <v>4</v>
      </c>
      <c r="Z14" s="206">
        <f t="shared" si="2"/>
        <v>4</v>
      </c>
      <c r="AA14" s="203" t="s">
        <v>318</v>
      </c>
      <c r="AB14" s="203"/>
      <c r="AC14" s="329">
        <f>IF(S14="No_existen",5*$AC$10,AD14*$AC$10)</f>
        <v>0.15</v>
      </c>
      <c r="AD14" s="325">
        <f>ROUND(AVERAGEIF(AE14:AE16,"&gt;0"),0)</f>
        <v>1</v>
      </c>
      <c r="AE14" s="202">
        <f t="shared" si="3"/>
        <v>1</v>
      </c>
      <c r="AF14" s="203" t="s">
        <v>295</v>
      </c>
      <c r="AG14" s="203" t="s">
        <v>607</v>
      </c>
      <c r="AH14" s="329">
        <f>IF(S14="No_existen",5*$AH$10,AI14*$AH$10)</f>
        <v>0.1</v>
      </c>
      <c r="AI14" s="325">
        <f>ROUND(AVERAGEIF(AJ14:AJ16,"&gt;0"),0)</f>
        <v>1</v>
      </c>
      <c r="AJ14" s="202">
        <f t="shared" si="4"/>
        <v>1</v>
      </c>
      <c r="AK14" s="203" t="s">
        <v>292</v>
      </c>
      <c r="AL14" s="203" t="s">
        <v>300</v>
      </c>
      <c r="AM14" s="329">
        <f t="shared" ref="AM14" si="8">IF(S14="No_existen",5*$AM$10,AN14*$AM$10)</f>
        <v>0.30000000000000004</v>
      </c>
      <c r="AN14" s="325">
        <f>ROUND(AVERAGEIF(AO14:AO16,"&gt;0"),0)</f>
        <v>3</v>
      </c>
      <c r="AO14" s="202">
        <f t="shared" si="6"/>
        <v>1</v>
      </c>
      <c r="AP14" s="203" t="s">
        <v>614</v>
      </c>
      <c r="AQ14" s="325">
        <f>ROUND(AVERAGE(U14,Y14,AD14,AI14,AN14),0)</f>
        <v>2</v>
      </c>
      <c r="AR14" s="325" t="str">
        <f t="shared" ref="AR14" si="9">IF(AQ14&lt;1.5,"FUERTE",IF(AND(AQ14&gt;=1.5,AQ14&lt;2.5),"ACEPTABLE",IF(AQ14&gt;=5,"INEXISTENTE","DÉBIL")))</f>
        <v>ACEPTABLE</v>
      </c>
      <c r="AS14" s="327">
        <f>IF(R14=0,0,ROUND((R14*AQ14),0))</f>
        <v>16</v>
      </c>
      <c r="AT14" s="327" t="str">
        <f t="shared" ref="AT14" si="10">IF(AS14&gt;=36,"GRAVE", IF(AS14&lt;=10, "LEVE", "MODERADO"))</f>
        <v>MODERADO</v>
      </c>
      <c r="AU14" s="334" t="s">
        <v>616</v>
      </c>
      <c r="AV14" s="335">
        <v>0</v>
      </c>
      <c r="AW14" s="203" t="s">
        <v>90</v>
      </c>
      <c r="AX14" s="203" t="s">
        <v>620</v>
      </c>
      <c r="AY14" s="155">
        <v>45473</v>
      </c>
      <c r="AZ14" s="131"/>
      <c r="BA14" s="207"/>
      <c r="BB14" s="146"/>
      <c r="BC14" s="146"/>
      <c r="BD14" s="146"/>
      <c r="BE14" s="146"/>
      <c r="BF14" s="146"/>
      <c r="BG14" s="145"/>
      <c r="BH14" s="145"/>
    </row>
    <row r="15" spans="1:89" ht="64.5" hidden="1" customHeight="1" x14ac:dyDescent="0.2">
      <c r="A15" s="324"/>
      <c r="B15" s="324"/>
      <c r="C15" s="325"/>
      <c r="D15" s="336"/>
      <c r="E15" s="325"/>
      <c r="F15" s="324"/>
      <c r="G15" s="203" t="s">
        <v>260</v>
      </c>
      <c r="H15" s="203" t="s">
        <v>37</v>
      </c>
      <c r="I15" s="128" t="s">
        <v>569</v>
      </c>
      <c r="J15" s="324"/>
      <c r="K15" s="324"/>
      <c r="L15" s="324"/>
      <c r="M15" s="324"/>
      <c r="N15" s="324"/>
      <c r="O15" s="332"/>
      <c r="P15" s="324"/>
      <c r="Q15" s="332"/>
      <c r="R15" s="332"/>
      <c r="S15" s="128" t="s">
        <v>315</v>
      </c>
      <c r="T15" s="129">
        <f t="shared" si="1"/>
        <v>1</v>
      </c>
      <c r="U15" s="325"/>
      <c r="V15" s="325"/>
      <c r="W15" s="203" t="s">
        <v>596</v>
      </c>
      <c r="X15" s="324"/>
      <c r="Y15" s="329"/>
      <c r="Z15" s="206">
        <f t="shared" si="2"/>
        <v>4</v>
      </c>
      <c r="AA15" s="203" t="s">
        <v>318</v>
      </c>
      <c r="AB15" s="203"/>
      <c r="AC15" s="329"/>
      <c r="AD15" s="325"/>
      <c r="AE15" s="202">
        <f t="shared" si="3"/>
        <v>1</v>
      </c>
      <c r="AF15" s="203" t="s">
        <v>295</v>
      </c>
      <c r="AG15" s="203" t="s">
        <v>608</v>
      </c>
      <c r="AH15" s="329"/>
      <c r="AI15" s="325"/>
      <c r="AJ15" s="202">
        <f t="shared" si="4"/>
        <v>1</v>
      </c>
      <c r="AK15" s="203" t="s">
        <v>292</v>
      </c>
      <c r="AL15" s="203" t="s">
        <v>307</v>
      </c>
      <c r="AM15" s="329"/>
      <c r="AN15" s="325"/>
      <c r="AO15" s="202">
        <f t="shared" si="6"/>
        <v>4</v>
      </c>
      <c r="AP15" s="203" t="s">
        <v>613</v>
      </c>
      <c r="AQ15" s="325"/>
      <c r="AR15" s="325"/>
      <c r="AS15" s="327"/>
      <c r="AT15" s="327"/>
      <c r="AU15" s="334"/>
      <c r="AV15" s="334"/>
      <c r="AW15" s="203" t="s">
        <v>90</v>
      </c>
      <c r="AX15" s="203" t="s">
        <v>621</v>
      </c>
      <c r="AY15" s="155">
        <v>45473</v>
      </c>
      <c r="AZ15" s="131"/>
      <c r="BA15" s="207"/>
      <c r="BB15" s="145"/>
      <c r="BC15" s="145"/>
      <c r="BD15" s="145"/>
      <c r="BE15" s="145"/>
      <c r="BF15" s="145"/>
      <c r="BG15" s="145"/>
      <c r="BH15" s="145"/>
    </row>
    <row r="16" spans="1:89" ht="64.5" hidden="1" customHeight="1" x14ac:dyDescent="0.2">
      <c r="A16" s="324"/>
      <c r="B16" s="324"/>
      <c r="C16" s="325"/>
      <c r="D16" s="336"/>
      <c r="E16" s="325"/>
      <c r="F16" s="324"/>
      <c r="G16" s="203" t="s">
        <v>260</v>
      </c>
      <c r="H16" s="203" t="s">
        <v>37</v>
      </c>
      <c r="I16" s="128" t="s">
        <v>570</v>
      </c>
      <c r="J16" s="324"/>
      <c r="K16" s="324"/>
      <c r="L16" s="324"/>
      <c r="M16" s="324"/>
      <c r="N16" s="324"/>
      <c r="O16" s="332"/>
      <c r="P16" s="324"/>
      <c r="Q16" s="332"/>
      <c r="R16" s="332"/>
      <c r="S16" s="128" t="s">
        <v>315</v>
      </c>
      <c r="T16" s="129">
        <f t="shared" si="1"/>
        <v>1</v>
      </c>
      <c r="U16" s="325"/>
      <c r="V16" s="325"/>
      <c r="W16" s="203" t="s">
        <v>597</v>
      </c>
      <c r="X16" s="324"/>
      <c r="Y16" s="329"/>
      <c r="Z16" s="206">
        <f t="shared" si="2"/>
        <v>4</v>
      </c>
      <c r="AA16" s="203" t="s">
        <v>318</v>
      </c>
      <c r="AB16" s="203"/>
      <c r="AC16" s="329"/>
      <c r="AD16" s="325"/>
      <c r="AE16" s="202">
        <f t="shared" si="3"/>
        <v>1</v>
      </c>
      <c r="AF16" s="203" t="s">
        <v>295</v>
      </c>
      <c r="AG16" s="203" t="s">
        <v>608</v>
      </c>
      <c r="AH16" s="329"/>
      <c r="AI16" s="325"/>
      <c r="AJ16" s="202">
        <f t="shared" si="4"/>
        <v>1</v>
      </c>
      <c r="AK16" s="203" t="s">
        <v>292</v>
      </c>
      <c r="AL16" s="203" t="s">
        <v>307</v>
      </c>
      <c r="AM16" s="329"/>
      <c r="AN16" s="325"/>
      <c r="AO16" s="202">
        <f t="shared" si="6"/>
        <v>4</v>
      </c>
      <c r="AP16" s="203" t="s">
        <v>613</v>
      </c>
      <c r="AQ16" s="325"/>
      <c r="AR16" s="325"/>
      <c r="AS16" s="327"/>
      <c r="AT16" s="327"/>
      <c r="AU16" s="334"/>
      <c r="AV16" s="334"/>
      <c r="AW16" s="203" t="s">
        <v>90</v>
      </c>
      <c r="AX16" s="203" t="s">
        <v>622</v>
      </c>
      <c r="AY16" s="155">
        <v>45473</v>
      </c>
      <c r="AZ16" s="131"/>
      <c r="BA16" s="207"/>
      <c r="BB16" s="145"/>
      <c r="BC16" s="145"/>
      <c r="BD16" s="145"/>
      <c r="BE16" s="145"/>
      <c r="BF16" s="145"/>
      <c r="BG16" s="145"/>
      <c r="BH16" s="145"/>
    </row>
    <row r="17" spans="1:60" ht="81" hidden="1" customHeight="1" x14ac:dyDescent="0.2">
      <c r="A17" s="324">
        <v>3</v>
      </c>
      <c r="B17" s="324" t="s">
        <v>186</v>
      </c>
      <c r="C17" s="325" t="str">
        <f>+VLOOKUP(B17,$A$568:$B$606,2,0)</f>
        <v>JUAN MAURICIO CASTAÑO ROJAS</v>
      </c>
      <c r="D17" s="336" t="s">
        <v>167</v>
      </c>
      <c r="E17" s="325" t="str">
        <f>IF(D17=$D$538,$E$538,IF(D17=$D$539,$E$539,IF(D17=$D$540,$E$540,IF(D17=$D$541,$E$541,IF(D17=$D$542,$E$542,IF(D17=$D$543,$E$543,IF(D17=$D$544,$E$544,IF(D17=$D$545,$E$545,IF(D17=$D$546,$E$546,IF(D17=$D$547,$E$547,IF(D17=VICERRECTORÍA_ACADÉMICA_,$BF$538,IF(D17=PLANEACIÓN_,$BF$540, IF(D17=_VICERRECTORÍA_INVESTIGACIONES_INNOVACIÓN_Y_EXTENSIÓN_,$BF$539,IF(D17=VICERRECTORÍA_ADMINISTRATIVA_FINANCIERA_,$BF$541,IF(D17=_VICERRECTORÍA_RESPONSABILIDAD_SOCIAL_Y_BIENESTAR_UNIVERSITARIO_,$BF$542," ")))))))))))))))</f>
        <v>Promover y facilitar la interacción con la sociedad contribuyendo a la satisfacción de sus demandas, mediante servicios especializados, programas de educación continuada y de proyección social.</v>
      </c>
      <c r="F17" s="324" t="s">
        <v>265</v>
      </c>
      <c r="G17" s="203" t="s">
        <v>260</v>
      </c>
      <c r="H17" s="203" t="s">
        <v>37</v>
      </c>
      <c r="I17" s="128" t="s">
        <v>571</v>
      </c>
      <c r="J17" s="324" t="s">
        <v>105</v>
      </c>
      <c r="K17" s="324" t="s">
        <v>585</v>
      </c>
      <c r="L17" s="324" t="s">
        <v>586</v>
      </c>
      <c r="M17" s="324" t="s">
        <v>587</v>
      </c>
      <c r="N17" s="324" t="s">
        <v>147</v>
      </c>
      <c r="O17" s="332">
        <f>IF(N17="ALTA",5,IF(N17="MEDIO ALTA",4,IF(N17="MEDIA",3,IF(N17="MEDIO BAJA",2,IF(N17="BAJA",1,0)))))</f>
        <v>2</v>
      </c>
      <c r="P17" s="324" t="s">
        <v>141</v>
      </c>
      <c r="Q17" s="332">
        <f>IF(P17="ALTO",5,IF(P17="MEDIO-ALTO",4,IF(P17="MEDIO",3,IF(P17="MEDIO-BAJO",2,IF(P17="BAJO",1,0)))))</f>
        <v>1</v>
      </c>
      <c r="R17" s="332">
        <f>Q17*O17</f>
        <v>2</v>
      </c>
      <c r="S17" s="128" t="s">
        <v>315</v>
      </c>
      <c r="T17" s="129">
        <f t="shared" si="1"/>
        <v>1</v>
      </c>
      <c r="U17" s="325">
        <f>ROUND(AVERAGEIF(T17:T19,"&gt;0"),0)</f>
        <v>1</v>
      </c>
      <c r="V17" s="325">
        <f>U17*0.6</f>
        <v>0.6</v>
      </c>
      <c r="W17" s="203" t="s">
        <v>598</v>
      </c>
      <c r="X17" s="324">
        <f>IF(S17="No_existen",5*$X$10,Y17*$X$10)</f>
        <v>0.2</v>
      </c>
      <c r="Y17" s="329">
        <f>ROUND(AVERAGEIF(Z17:Z19,"&gt;0"),0)</f>
        <v>4</v>
      </c>
      <c r="Z17" s="206">
        <f t="shared" si="2"/>
        <v>4</v>
      </c>
      <c r="AA17" s="203" t="s">
        <v>318</v>
      </c>
      <c r="AB17" s="203"/>
      <c r="AC17" s="329">
        <f>IF(S17="No_existen",5*$AC$10,AD17*$AC$10)</f>
        <v>0.15</v>
      </c>
      <c r="AD17" s="325">
        <f>ROUND(AVERAGEIF(AE17:AE19,"&gt;0"),0)</f>
        <v>1</v>
      </c>
      <c r="AE17" s="202">
        <f t="shared" si="3"/>
        <v>1</v>
      </c>
      <c r="AF17" s="203" t="s">
        <v>295</v>
      </c>
      <c r="AG17" s="203" t="s">
        <v>608</v>
      </c>
      <c r="AH17" s="329">
        <f t="shared" ref="AH17" si="11">IF(S17="No_existen",5*$AH$10,AI17*$AH$10)</f>
        <v>0.1</v>
      </c>
      <c r="AI17" s="325">
        <f>ROUND(AVERAGEIF(AJ17:AJ19,"&gt;0"),0)</f>
        <v>1</v>
      </c>
      <c r="AJ17" s="202">
        <f t="shared" si="4"/>
        <v>1</v>
      </c>
      <c r="AK17" s="203" t="s">
        <v>292</v>
      </c>
      <c r="AL17" s="203" t="s">
        <v>307</v>
      </c>
      <c r="AM17" s="329">
        <f t="shared" ref="AM17" si="12">IF(S17="No_existen",5*$AM$10,AN17*$AM$10)</f>
        <v>0.4</v>
      </c>
      <c r="AN17" s="325">
        <f>ROUND(AVERAGEIF(AO17:AO19,"&gt;0"),0)</f>
        <v>4</v>
      </c>
      <c r="AO17" s="202">
        <f t="shared" si="6"/>
        <v>4</v>
      </c>
      <c r="AP17" s="203" t="s">
        <v>613</v>
      </c>
      <c r="AQ17" s="325">
        <f t="shared" ref="AQ17" si="13">ROUND(AVERAGE(U17,Y17,AD17,AI17,AN17),0)</f>
        <v>2</v>
      </c>
      <c r="AR17" s="325" t="str">
        <f t="shared" ref="AR17" si="14">IF(AQ17&lt;1.5,"FUERTE",IF(AND(AQ17&gt;=1.5,AQ17&lt;2.5),"ACEPTABLE",IF(AQ17&gt;=5,"INEXISTENTE","DÉBIL")))</f>
        <v>ACEPTABLE</v>
      </c>
      <c r="AS17" s="327">
        <f>IF(R17=0,0,ROUND((R17*AQ17),0))</f>
        <v>4</v>
      </c>
      <c r="AT17" s="327" t="str">
        <f t="shared" ref="AT17" si="15">IF(AS17&gt;=36,"GRAVE", IF(AS17&lt;=10, "LEVE", "MODERADO"))</f>
        <v>LEVE</v>
      </c>
      <c r="AU17" s="334" t="s">
        <v>617</v>
      </c>
      <c r="AV17" s="334">
        <v>5</v>
      </c>
      <c r="AW17" s="203" t="s">
        <v>89</v>
      </c>
      <c r="AX17" s="203"/>
      <c r="AY17" s="130"/>
      <c r="AZ17" s="131"/>
      <c r="BA17" s="207"/>
      <c r="BB17" s="145"/>
      <c r="BC17" s="145"/>
      <c r="BD17" s="145"/>
      <c r="BE17" s="145"/>
      <c r="BF17" s="145"/>
      <c r="BG17" s="146"/>
      <c r="BH17" s="146"/>
    </row>
    <row r="18" spans="1:60" ht="64.5" hidden="1" customHeight="1" x14ac:dyDescent="0.2">
      <c r="A18" s="324"/>
      <c r="B18" s="324"/>
      <c r="C18" s="325"/>
      <c r="D18" s="336"/>
      <c r="E18" s="325"/>
      <c r="F18" s="324"/>
      <c r="G18" s="203" t="s">
        <v>260</v>
      </c>
      <c r="H18" s="203" t="s">
        <v>34</v>
      </c>
      <c r="I18" s="128" t="s">
        <v>572</v>
      </c>
      <c r="J18" s="324"/>
      <c r="K18" s="324"/>
      <c r="L18" s="324"/>
      <c r="M18" s="324"/>
      <c r="N18" s="324"/>
      <c r="O18" s="332"/>
      <c r="P18" s="324"/>
      <c r="Q18" s="332"/>
      <c r="R18" s="332"/>
      <c r="S18" s="128" t="s">
        <v>315</v>
      </c>
      <c r="T18" s="129">
        <f t="shared" si="1"/>
        <v>1</v>
      </c>
      <c r="U18" s="325"/>
      <c r="V18" s="325"/>
      <c r="W18" s="203" t="s">
        <v>599</v>
      </c>
      <c r="X18" s="324"/>
      <c r="Y18" s="329"/>
      <c r="Z18" s="206">
        <f t="shared" si="2"/>
        <v>4</v>
      </c>
      <c r="AA18" s="203" t="s">
        <v>318</v>
      </c>
      <c r="AB18" s="203"/>
      <c r="AC18" s="329"/>
      <c r="AD18" s="325"/>
      <c r="AE18" s="202">
        <f t="shared" si="3"/>
        <v>1</v>
      </c>
      <c r="AF18" s="203" t="s">
        <v>295</v>
      </c>
      <c r="AG18" s="203" t="s">
        <v>609</v>
      </c>
      <c r="AH18" s="329"/>
      <c r="AI18" s="325"/>
      <c r="AJ18" s="202">
        <f t="shared" si="4"/>
        <v>1</v>
      </c>
      <c r="AK18" s="203" t="s">
        <v>292</v>
      </c>
      <c r="AL18" s="203" t="s">
        <v>307</v>
      </c>
      <c r="AM18" s="329"/>
      <c r="AN18" s="325"/>
      <c r="AO18" s="202">
        <f t="shared" si="6"/>
        <v>4</v>
      </c>
      <c r="AP18" s="203" t="s">
        <v>613</v>
      </c>
      <c r="AQ18" s="325"/>
      <c r="AR18" s="325"/>
      <c r="AS18" s="327"/>
      <c r="AT18" s="327"/>
      <c r="AU18" s="334"/>
      <c r="AV18" s="334"/>
      <c r="AW18" s="203" t="s">
        <v>89</v>
      </c>
      <c r="AX18" s="203"/>
      <c r="AY18" s="130"/>
      <c r="AZ18" s="131"/>
      <c r="BA18" s="207"/>
      <c r="BB18" s="146"/>
      <c r="BC18" s="146"/>
      <c r="BD18" s="146"/>
      <c r="BE18" s="146"/>
      <c r="BF18" s="146"/>
      <c r="BG18" s="145"/>
      <c r="BH18" s="145"/>
    </row>
    <row r="19" spans="1:60" ht="64.5" hidden="1" customHeight="1" x14ac:dyDescent="0.2">
      <c r="A19" s="324"/>
      <c r="B19" s="324"/>
      <c r="C19" s="325"/>
      <c r="D19" s="336"/>
      <c r="E19" s="325"/>
      <c r="F19" s="324"/>
      <c r="G19" s="203" t="s">
        <v>260</v>
      </c>
      <c r="H19" s="203" t="s">
        <v>35</v>
      </c>
      <c r="I19" s="128" t="s">
        <v>573</v>
      </c>
      <c r="J19" s="324"/>
      <c r="K19" s="324"/>
      <c r="L19" s="324"/>
      <c r="M19" s="324"/>
      <c r="N19" s="324"/>
      <c r="O19" s="332"/>
      <c r="P19" s="324"/>
      <c r="Q19" s="332"/>
      <c r="R19" s="332"/>
      <c r="S19" s="128" t="s">
        <v>315</v>
      </c>
      <c r="T19" s="129">
        <f t="shared" si="1"/>
        <v>1</v>
      </c>
      <c r="U19" s="325"/>
      <c r="V19" s="325"/>
      <c r="W19" s="203" t="s">
        <v>600</v>
      </c>
      <c r="X19" s="324"/>
      <c r="Y19" s="329"/>
      <c r="Z19" s="206">
        <f t="shared" si="2"/>
        <v>4</v>
      </c>
      <c r="AA19" s="203" t="s">
        <v>318</v>
      </c>
      <c r="AB19" s="203"/>
      <c r="AC19" s="329"/>
      <c r="AD19" s="325"/>
      <c r="AE19" s="202">
        <f t="shared" si="3"/>
        <v>1</v>
      </c>
      <c r="AF19" s="203" t="s">
        <v>295</v>
      </c>
      <c r="AG19" s="203" t="s">
        <v>608</v>
      </c>
      <c r="AH19" s="329"/>
      <c r="AI19" s="325"/>
      <c r="AJ19" s="202">
        <f t="shared" si="4"/>
        <v>1</v>
      </c>
      <c r="AK19" s="203" t="s">
        <v>292</v>
      </c>
      <c r="AL19" s="203" t="s">
        <v>307</v>
      </c>
      <c r="AM19" s="329"/>
      <c r="AN19" s="325"/>
      <c r="AO19" s="202">
        <f t="shared" si="6"/>
        <v>4</v>
      </c>
      <c r="AP19" s="203" t="s">
        <v>613</v>
      </c>
      <c r="AQ19" s="325"/>
      <c r="AR19" s="325"/>
      <c r="AS19" s="327"/>
      <c r="AT19" s="327"/>
      <c r="AU19" s="334"/>
      <c r="AV19" s="334"/>
      <c r="AW19" s="203" t="s">
        <v>89</v>
      </c>
      <c r="AX19" s="203"/>
      <c r="AY19" s="130"/>
      <c r="AZ19" s="131"/>
      <c r="BA19" s="207"/>
      <c r="BB19" s="145"/>
      <c r="BC19" s="145"/>
      <c r="BD19" s="145"/>
      <c r="BE19" s="145"/>
      <c r="BF19" s="145"/>
      <c r="BG19" s="146"/>
      <c r="BH19" s="146"/>
    </row>
    <row r="20" spans="1:60" ht="64.5" hidden="1" customHeight="1" x14ac:dyDescent="0.2">
      <c r="A20" s="324">
        <v>4</v>
      </c>
      <c r="B20" s="324" t="s">
        <v>186</v>
      </c>
      <c r="C20" s="325" t="str">
        <f>+VLOOKUP(B20,$A$568:$B$606,2,0)</f>
        <v>JUAN MAURICIO CASTAÑO ROJAS</v>
      </c>
      <c r="D20" s="336" t="s">
        <v>167</v>
      </c>
      <c r="E20" s="325" t="str">
        <f>IF(D20=$D$538,$E$538,IF(D20=$D$539,$E$539,IF(D20=$D$540,$E$540,IF(D20=$D$541,$E$541,IF(D20=$D$542,$E$542,IF(D20=$D$543,$E$543,IF(D20=$D$544,$E$544,IF(D20=$D$545,$E$545,IF(D20=$D$546,$E$546,IF(D20=$D$547,$E$547,IF(D20=VICERRECTORÍA_ACADÉMICA_,$BF$538,IF(D20=PLANEACIÓN_,$BF$540, IF(D20=_VICERRECTORÍA_INVESTIGACIONES_INNOVACIÓN_Y_EXTENSIÓN_,$BF$539,IF(D20=VICERRECTORÍA_ADMINISTRATIVA_FINANCIERA_,$BF$541,IF(D20=_VICERRECTORÍA_RESPONSABILIDAD_SOCIAL_Y_BIENESTAR_UNIVERSITARIO_,$BF$542," ")))))))))))))))</f>
        <v>Promover y facilitar la interacción con la sociedad contribuyendo a la satisfacción de sus demandas, mediante servicios especializados, programas de educación continuada y de proyección social.</v>
      </c>
      <c r="F20" s="324" t="s">
        <v>265</v>
      </c>
      <c r="G20" s="203" t="s">
        <v>260</v>
      </c>
      <c r="H20" s="203" t="s">
        <v>36</v>
      </c>
      <c r="I20" s="209" t="s">
        <v>574</v>
      </c>
      <c r="J20" s="324" t="s">
        <v>111</v>
      </c>
      <c r="K20" s="337" t="s">
        <v>588</v>
      </c>
      <c r="L20" s="337" t="s">
        <v>589</v>
      </c>
      <c r="M20" s="337" t="s">
        <v>590</v>
      </c>
      <c r="N20" s="324" t="s">
        <v>147</v>
      </c>
      <c r="O20" s="332">
        <f t="shared" ref="O20" si="16">IF(N20="ALTA",5,IF(N20="MEDIO ALTA",4,IF(N20="MEDIA",3,IF(N20="MEDIO BAJA",2,IF(N20="BAJA",1,0)))))</f>
        <v>2</v>
      </c>
      <c r="P20" s="324" t="s">
        <v>209</v>
      </c>
      <c r="Q20" s="332">
        <f t="shared" ref="Q20" si="17">IF(P20="ALTO",5,IF(P20="MEDIO-ALTO",4,IF(P20="MEDIO",3,IF(P20="MEDIO-BAJO",2,IF(P20="BAJO",1,0)))))</f>
        <v>4</v>
      </c>
      <c r="R20" s="332">
        <f>Q20*O20</f>
        <v>8</v>
      </c>
      <c r="S20" s="128" t="s">
        <v>315</v>
      </c>
      <c r="T20" s="129">
        <f t="shared" si="1"/>
        <v>1</v>
      </c>
      <c r="U20" s="325">
        <f>ROUND(AVERAGEIF(T20:T22,"&gt;0"),0)</f>
        <v>1</v>
      </c>
      <c r="V20" s="325">
        <f>U20*0.6</f>
        <v>0.6</v>
      </c>
      <c r="W20" s="203" t="s">
        <v>598</v>
      </c>
      <c r="X20" s="324">
        <f>IF(S20="No_existen",5*$X$10,Y20*$X$10)</f>
        <v>0.2</v>
      </c>
      <c r="Y20" s="329">
        <f>ROUND(AVERAGEIF(Z20:Z22,"&gt;0"),0)</f>
        <v>4</v>
      </c>
      <c r="Z20" s="206">
        <f t="shared" si="2"/>
        <v>4</v>
      </c>
      <c r="AA20" s="203" t="s">
        <v>318</v>
      </c>
      <c r="AB20" s="203"/>
      <c r="AC20" s="329">
        <f>IF(S20="No_existen",5*$AC$10,AD20*$AC$10)</f>
        <v>0.15</v>
      </c>
      <c r="AD20" s="325">
        <f>ROUND(AVERAGEIF(AE20:AE22,"&gt;0"),0)</f>
        <v>1</v>
      </c>
      <c r="AE20" s="202">
        <f t="shared" si="3"/>
        <v>1</v>
      </c>
      <c r="AF20" s="203" t="s">
        <v>295</v>
      </c>
      <c r="AG20" s="203" t="s">
        <v>610</v>
      </c>
      <c r="AH20" s="329">
        <f>IF(S20="No_existen",5*$AH$10,AI20*$AH$10)</f>
        <v>0.1</v>
      </c>
      <c r="AI20" s="325">
        <f>ROUND(AVERAGEIF(AJ20:AJ22,"&gt;0"),0)</f>
        <v>1</v>
      </c>
      <c r="AJ20" s="202">
        <f t="shared" si="4"/>
        <v>1</v>
      </c>
      <c r="AK20" s="203" t="s">
        <v>292</v>
      </c>
      <c r="AL20" s="203" t="s">
        <v>301</v>
      </c>
      <c r="AM20" s="329">
        <f t="shared" ref="AM20" si="18">IF(S20="No_existen",5*$AM$10,AN20*$AM$10)</f>
        <v>0.4</v>
      </c>
      <c r="AN20" s="325">
        <f>ROUND(AVERAGEIF(AO20:AO22,"&gt;0"),0)</f>
        <v>4</v>
      </c>
      <c r="AO20" s="202">
        <f t="shared" si="6"/>
        <v>4</v>
      </c>
      <c r="AP20" s="203" t="s">
        <v>613</v>
      </c>
      <c r="AQ20" s="325">
        <f t="shared" ref="AQ20" si="19">ROUND(AVERAGE(U20,Y20,AD20,AI20,AN20),0)</f>
        <v>2</v>
      </c>
      <c r="AR20" s="325" t="str">
        <f t="shared" ref="AR20" si="20">IF(AQ20&lt;1.5,"FUERTE",IF(AND(AQ20&gt;=1.5,AQ20&lt;2.5),"ACEPTABLE",IF(AQ20&gt;=5,"INEXISTENTE","DÉBIL")))</f>
        <v>ACEPTABLE</v>
      </c>
      <c r="AS20" s="327">
        <f t="shared" ref="AS20" si="21">IF(R20=0,0,ROUND((R20*AQ20),0))</f>
        <v>16</v>
      </c>
      <c r="AT20" s="327" t="str">
        <f t="shared" ref="AT20" si="22">IF(AS20&gt;=36,"GRAVE", IF(AS20&lt;=10, "LEVE", "MODERADO"))</f>
        <v>MODERADO</v>
      </c>
      <c r="AU20" s="334" t="s">
        <v>618</v>
      </c>
      <c r="AV20" s="334">
        <v>0</v>
      </c>
      <c r="AW20" s="203" t="s">
        <v>90</v>
      </c>
      <c r="AX20" s="203" t="s">
        <v>623</v>
      </c>
      <c r="AY20" s="155">
        <v>45473</v>
      </c>
      <c r="AZ20" s="131"/>
      <c r="BA20" s="207"/>
      <c r="BB20" s="146"/>
      <c r="BC20" s="146"/>
      <c r="BD20" s="146"/>
      <c r="BE20" s="146"/>
      <c r="BF20" s="146"/>
      <c r="BG20" s="145"/>
      <c r="BH20" s="145"/>
    </row>
    <row r="21" spans="1:60" ht="64.5" hidden="1" customHeight="1" x14ac:dyDescent="0.2">
      <c r="A21" s="324"/>
      <c r="B21" s="324"/>
      <c r="C21" s="325"/>
      <c r="D21" s="336"/>
      <c r="E21" s="325"/>
      <c r="F21" s="324"/>
      <c r="G21" s="203" t="s">
        <v>260</v>
      </c>
      <c r="H21" s="203" t="s">
        <v>37</v>
      </c>
      <c r="I21" s="209" t="s">
        <v>575</v>
      </c>
      <c r="J21" s="324"/>
      <c r="K21" s="337"/>
      <c r="L21" s="337"/>
      <c r="M21" s="337"/>
      <c r="N21" s="324"/>
      <c r="O21" s="332"/>
      <c r="P21" s="324"/>
      <c r="Q21" s="332"/>
      <c r="R21" s="332"/>
      <c r="S21" s="128" t="s">
        <v>315</v>
      </c>
      <c r="T21" s="129">
        <f t="shared" si="1"/>
        <v>1</v>
      </c>
      <c r="U21" s="325"/>
      <c r="V21" s="325"/>
      <c r="W21" s="203" t="s">
        <v>601</v>
      </c>
      <c r="X21" s="324"/>
      <c r="Y21" s="329"/>
      <c r="Z21" s="206">
        <f t="shared" si="2"/>
        <v>4</v>
      </c>
      <c r="AA21" s="203" t="s">
        <v>318</v>
      </c>
      <c r="AB21" s="203"/>
      <c r="AC21" s="329"/>
      <c r="AD21" s="325"/>
      <c r="AE21" s="202">
        <f t="shared" si="3"/>
        <v>1</v>
      </c>
      <c r="AF21" s="203" t="s">
        <v>295</v>
      </c>
      <c r="AG21" s="203" t="s">
        <v>610</v>
      </c>
      <c r="AH21" s="329"/>
      <c r="AI21" s="325"/>
      <c r="AJ21" s="202">
        <f t="shared" si="4"/>
        <v>1</v>
      </c>
      <c r="AK21" s="203" t="s">
        <v>292</v>
      </c>
      <c r="AL21" s="203" t="s">
        <v>301</v>
      </c>
      <c r="AM21" s="329"/>
      <c r="AN21" s="325"/>
      <c r="AO21" s="202">
        <f t="shared" si="6"/>
        <v>4</v>
      </c>
      <c r="AP21" s="203" t="s">
        <v>613</v>
      </c>
      <c r="AQ21" s="325"/>
      <c r="AR21" s="325"/>
      <c r="AS21" s="327"/>
      <c r="AT21" s="327"/>
      <c r="AU21" s="334"/>
      <c r="AV21" s="334"/>
      <c r="AW21" s="203" t="s">
        <v>90</v>
      </c>
      <c r="AX21" s="203" t="s">
        <v>624</v>
      </c>
      <c r="AY21" s="155">
        <v>45473</v>
      </c>
      <c r="AZ21" s="131"/>
      <c r="BA21" s="207"/>
      <c r="BB21" s="145"/>
      <c r="BC21" s="145"/>
      <c r="BD21" s="145"/>
      <c r="BE21" s="145"/>
      <c r="BF21" s="145"/>
      <c r="BG21" s="145"/>
      <c r="BH21" s="145"/>
    </row>
    <row r="22" spans="1:60" ht="64.5" hidden="1" customHeight="1" x14ac:dyDescent="0.2">
      <c r="A22" s="324"/>
      <c r="B22" s="324"/>
      <c r="C22" s="325"/>
      <c r="D22" s="336"/>
      <c r="E22" s="325"/>
      <c r="F22" s="324"/>
      <c r="G22" s="203" t="s">
        <v>260</v>
      </c>
      <c r="H22" s="203" t="s">
        <v>34</v>
      </c>
      <c r="I22" s="203" t="s">
        <v>576</v>
      </c>
      <c r="J22" s="324"/>
      <c r="K22" s="337"/>
      <c r="L22" s="337"/>
      <c r="M22" s="337"/>
      <c r="N22" s="324"/>
      <c r="O22" s="332"/>
      <c r="P22" s="324"/>
      <c r="Q22" s="332"/>
      <c r="R22" s="332"/>
      <c r="S22" s="128" t="s">
        <v>315</v>
      </c>
      <c r="T22" s="129">
        <f t="shared" si="1"/>
        <v>1</v>
      </c>
      <c r="U22" s="325"/>
      <c r="V22" s="325"/>
      <c r="W22" s="203" t="s">
        <v>602</v>
      </c>
      <c r="X22" s="324"/>
      <c r="Y22" s="329"/>
      <c r="Z22" s="206">
        <f t="shared" si="2"/>
        <v>4</v>
      </c>
      <c r="AA22" s="203" t="s">
        <v>318</v>
      </c>
      <c r="AB22" s="203"/>
      <c r="AC22" s="329"/>
      <c r="AD22" s="325"/>
      <c r="AE22" s="202">
        <f t="shared" si="3"/>
        <v>1</v>
      </c>
      <c r="AF22" s="203" t="s">
        <v>295</v>
      </c>
      <c r="AG22" s="203" t="s">
        <v>610</v>
      </c>
      <c r="AH22" s="329"/>
      <c r="AI22" s="325"/>
      <c r="AJ22" s="202">
        <f t="shared" si="4"/>
        <v>1</v>
      </c>
      <c r="AK22" s="203" t="s">
        <v>292</v>
      </c>
      <c r="AL22" s="203" t="s">
        <v>299</v>
      </c>
      <c r="AM22" s="329"/>
      <c r="AN22" s="325"/>
      <c r="AO22" s="202">
        <f t="shared" si="6"/>
        <v>4</v>
      </c>
      <c r="AP22" s="203" t="s">
        <v>613</v>
      </c>
      <c r="AQ22" s="325"/>
      <c r="AR22" s="325"/>
      <c r="AS22" s="327"/>
      <c r="AT22" s="327"/>
      <c r="AU22" s="334"/>
      <c r="AV22" s="334"/>
      <c r="AW22" s="203" t="s">
        <v>90</v>
      </c>
      <c r="AX22" s="203" t="s">
        <v>625</v>
      </c>
      <c r="AY22" s="155">
        <v>45473</v>
      </c>
      <c r="AZ22" s="131"/>
      <c r="BA22" s="207"/>
      <c r="BB22" s="145"/>
      <c r="BC22" s="145"/>
      <c r="BD22" s="145"/>
      <c r="BE22" s="145"/>
      <c r="BF22" s="145"/>
      <c r="BG22" s="146"/>
      <c r="BH22" s="146"/>
    </row>
    <row r="23" spans="1:60" ht="64.5" customHeight="1" x14ac:dyDescent="0.2">
      <c r="A23" s="324">
        <v>5</v>
      </c>
      <c r="B23" s="324" t="s">
        <v>186</v>
      </c>
      <c r="C23" s="325" t="str">
        <f>+VLOOKUP(B23,$A$568:$B$606,2,0)</f>
        <v>JUAN MAURICIO CASTAÑO ROJAS</v>
      </c>
      <c r="D23" s="336" t="s">
        <v>150</v>
      </c>
      <c r="E23" s="325" t="str">
        <f>IF(D23=$D$538,$E$538,IF(D23=$D$539,$E$539,IF(D23=$D$540,$E$540,IF(D23=$D$541,$E$541,IF(D23=$D$542,$E$542,IF(D23=$D$543,$E$543,IF(D23=$D$544,$E$544,IF(D23=$D$545,$E$545,IF(D23=$D$546,$E$546,IF(D23=$D$547,$E$547,IF(D23=VICERRECTORÍA_ACADÉMICA_,$BF$538,IF(D23=PLANEACIÓN_,$BF$540, IF(D23=_VICERRECTORÍA_INVESTIGACIONES_INNOVACIÓN_Y_EXTENSIÓN_,$BF$539,IF(D23=VICERRECTORÍA_ADMINISTRATIVA_FINANCIERA_,$BF$541,IF(D23=_VICERRECTORÍA_RESPONSABILIDAD_SOCIAL_Y_BIENESTAR_UNIVERSITARIO_,$BF$542,"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23" s="324" t="s">
        <v>264</v>
      </c>
      <c r="G23" s="203" t="s">
        <v>260</v>
      </c>
      <c r="H23" s="203" t="s">
        <v>34</v>
      </c>
      <c r="I23" s="203" t="s">
        <v>577</v>
      </c>
      <c r="J23" s="324" t="s">
        <v>105</v>
      </c>
      <c r="K23" s="324" t="s">
        <v>591</v>
      </c>
      <c r="L23" s="324" t="s">
        <v>592</v>
      </c>
      <c r="M23" s="324" t="s">
        <v>593</v>
      </c>
      <c r="N23" s="324" t="s">
        <v>104</v>
      </c>
      <c r="O23" s="332">
        <f t="shared" ref="O23" si="23">IF(N23="ALTA",5,IF(N23="MEDIO ALTA",4,IF(N23="MEDIA",3,IF(N23="MEDIO BAJA",2,IF(N23="BAJA",1,0)))))</f>
        <v>3</v>
      </c>
      <c r="P23" s="324" t="s">
        <v>139</v>
      </c>
      <c r="Q23" s="332">
        <f t="shared" ref="Q23" si="24">IF(P23="ALTO",5,IF(P23="MEDIO-ALTO",4,IF(P23="MEDIO",3,IF(P23="MEDIO-BAJO",2,IF(P23="BAJO",1,0)))))</f>
        <v>5</v>
      </c>
      <c r="R23" s="332">
        <f>Q23*O23</f>
        <v>15</v>
      </c>
      <c r="S23" s="128" t="s">
        <v>315</v>
      </c>
      <c r="T23" s="129">
        <f t="shared" si="1"/>
        <v>1</v>
      </c>
      <c r="U23" s="325">
        <f>ROUND(AVERAGEIF(T23:T25,"&gt;0"),0)</f>
        <v>1</v>
      </c>
      <c r="V23" s="325">
        <f>U23*0.6</f>
        <v>0.6</v>
      </c>
      <c r="W23" s="203" t="s">
        <v>603</v>
      </c>
      <c r="X23" s="324">
        <f>IF(S23="No_existen",5*$X$10,Y23*$X$10)</f>
        <v>0.2</v>
      </c>
      <c r="Y23" s="329">
        <f>ROUND(AVERAGEIF(Z23:Z25,"&gt;0"),0)</f>
        <v>4</v>
      </c>
      <c r="Z23" s="206">
        <f t="shared" si="2"/>
        <v>4</v>
      </c>
      <c r="AA23" s="203" t="s">
        <v>318</v>
      </c>
      <c r="AB23" s="203"/>
      <c r="AC23" s="329">
        <f t="shared" ref="AC23" si="25">IF(S23="No_existen",5*$AC$10,AD23*$AC$10)</f>
        <v>0.15</v>
      </c>
      <c r="AD23" s="325">
        <f>ROUND(AVERAGEIF(AE23:AE25,"&gt;0"),0)</f>
        <v>1</v>
      </c>
      <c r="AE23" s="202">
        <f t="shared" si="3"/>
        <v>1</v>
      </c>
      <c r="AF23" s="203" t="s">
        <v>295</v>
      </c>
      <c r="AG23" s="203" t="s">
        <v>611</v>
      </c>
      <c r="AH23" s="329">
        <f t="shared" ref="AH23" si="26">IF(S23="No_existen",5*$AH$10,AI23*$AH$10)</f>
        <v>0.1</v>
      </c>
      <c r="AI23" s="325">
        <f t="shared" ref="AI23" si="27">ROUND(AVERAGEIF(AJ23:AJ25,"&gt;0"),0)</f>
        <v>1</v>
      </c>
      <c r="AJ23" s="202">
        <f t="shared" si="4"/>
        <v>1</v>
      </c>
      <c r="AK23" s="203" t="s">
        <v>292</v>
      </c>
      <c r="AL23" s="203" t="s">
        <v>300</v>
      </c>
      <c r="AM23" s="329">
        <f t="shared" ref="AM23" si="28">IF(S23="No_existen",5*$AM$10,AN23*$AM$10)</f>
        <v>0.30000000000000004</v>
      </c>
      <c r="AN23" s="325">
        <f t="shared" ref="AN23" si="29">ROUND(AVERAGEIF(AO23:AO25,"&gt;0"),0)</f>
        <v>3</v>
      </c>
      <c r="AO23" s="202">
        <f t="shared" si="6"/>
        <v>4</v>
      </c>
      <c r="AP23" s="203" t="s">
        <v>613</v>
      </c>
      <c r="AQ23" s="325">
        <f t="shared" ref="AQ23" si="30">ROUND(AVERAGE(U23,Y23,AD23,AI23,AN23),0)</f>
        <v>2</v>
      </c>
      <c r="AR23" s="325" t="str">
        <f t="shared" ref="AR23" si="31">IF(AQ23&lt;1.5,"FUERTE",IF(AND(AQ23&gt;=1.5,AQ23&lt;2.5),"ACEPTABLE",IF(AQ23&gt;=5,"INEXISTENTE","DÉBIL")))</f>
        <v>ACEPTABLE</v>
      </c>
      <c r="AS23" s="327">
        <f t="shared" ref="AS23" si="32">IF(R23=0,0,ROUND((R23*AQ23),0))</f>
        <v>30</v>
      </c>
      <c r="AT23" s="327" t="str">
        <f t="shared" ref="AT23" si="33">IF(AS23&gt;=36,"GRAVE", IF(AS23&lt;=10, "LEVE", "MODERADO"))</f>
        <v>MODERADO</v>
      </c>
      <c r="AU23" s="336" t="s">
        <v>619</v>
      </c>
      <c r="AV23" s="336">
        <v>0</v>
      </c>
      <c r="AW23" s="203" t="s">
        <v>93</v>
      </c>
      <c r="AX23" s="203" t="s">
        <v>626</v>
      </c>
      <c r="AY23" s="130">
        <v>45626</v>
      </c>
      <c r="AZ23" s="131"/>
      <c r="BA23" s="207"/>
      <c r="BB23" s="145"/>
      <c r="BC23" s="145"/>
      <c r="BD23" s="145"/>
      <c r="BE23" s="145"/>
      <c r="BF23" s="145"/>
      <c r="BG23" s="145"/>
      <c r="BH23" s="145"/>
    </row>
    <row r="24" spans="1:60" ht="64.5" hidden="1" customHeight="1" x14ac:dyDescent="0.2">
      <c r="A24" s="324"/>
      <c r="B24" s="324"/>
      <c r="C24" s="325"/>
      <c r="D24" s="336"/>
      <c r="E24" s="325"/>
      <c r="F24" s="324"/>
      <c r="G24" s="203" t="s">
        <v>260</v>
      </c>
      <c r="H24" s="203" t="s">
        <v>34</v>
      </c>
      <c r="I24" s="203" t="s">
        <v>578</v>
      </c>
      <c r="J24" s="324"/>
      <c r="K24" s="324"/>
      <c r="L24" s="324"/>
      <c r="M24" s="324"/>
      <c r="N24" s="324"/>
      <c r="O24" s="332"/>
      <c r="P24" s="324"/>
      <c r="Q24" s="332"/>
      <c r="R24" s="332"/>
      <c r="S24" s="128" t="s">
        <v>315</v>
      </c>
      <c r="T24" s="129">
        <f t="shared" si="1"/>
        <v>1</v>
      </c>
      <c r="U24" s="325"/>
      <c r="V24" s="325"/>
      <c r="W24" s="203" t="s">
        <v>604</v>
      </c>
      <c r="X24" s="324"/>
      <c r="Y24" s="329"/>
      <c r="Z24" s="206">
        <f t="shared" si="2"/>
        <v>4</v>
      </c>
      <c r="AA24" s="203" t="s">
        <v>318</v>
      </c>
      <c r="AB24" s="203"/>
      <c r="AC24" s="329"/>
      <c r="AD24" s="325"/>
      <c r="AE24" s="202">
        <f t="shared" si="3"/>
        <v>1</v>
      </c>
      <c r="AF24" s="203" t="s">
        <v>295</v>
      </c>
      <c r="AG24" s="203" t="s">
        <v>612</v>
      </c>
      <c r="AH24" s="329"/>
      <c r="AI24" s="325"/>
      <c r="AJ24" s="202">
        <f t="shared" si="4"/>
        <v>1</v>
      </c>
      <c r="AK24" s="203" t="s">
        <v>292</v>
      </c>
      <c r="AL24" s="203" t="s">
        <v>299</v>
      </c>
      <c r="AM24" s="329"/>
      <c r="AN24" s="325"/>
      <c r="AO24" s="202">
        <f t="shared" si="6"/>
        <v>1</v>
      </c>
      <c r="AP24" s="203" t="s">
        <v>614</v>
      </c>
      <c r="AQ24" s="325"/>
      <c r="AR24" s="325"/>
      <c r="AS24" s="327"/>
      <c r="AT24" s="327"/>
      <c r="AU24" s="336"/>
      <c r="AV24" s="336"/>
      <c r="AW24" s="203" t="s">
        <v>93</v>
      </c>
      <c r="AX24" s="203" t="s">
        <v>627</v>
      </c>
      <c r="AY24" s="130">
        <v>45626</v>
      </c>
      <c r="AZ24" s="131"/>
      <c r="BA24" s="207"/>
      <c r="BB24" s="146"/>
      <c r="BC24" s="146"/>
      <c r="BD24" s="146"/>
      <c r="BE24" s="146"/>
      <c r="BF24" s="146"/>
      <c r="BG24" s="145"/>
      <c r="BH24" s="145"/>
    </row>
    <row r="25" spans="1:60" ht="64.5" hidden="1" customHeight="1" x14ac:dyDescent="0.2">
      <c r="A25" s="324"/>
      <c r="B25" s="324"/>
      <c r="C25" s="325"/>
      <c r="D25" s="336"/>
      <c r="E25" s="325"/>
      <c r="F25" s="324"/>
      <c r="G25" s="203"/>
      <c r="H25" s="203"/>
      <c r="I25" s="127"/>
      <c r="J25" s="324"/>
      <c r="K25" s="324"/>
      <c r="L25" s="324"/>
      <c r="M25" s="324"/>
      <c r="N25" s="324"/>
      <c r="O25" s="332"/>
      <c r="P25" s="324"/>
      <c r="Q25" s="332"/>
      <c r="R25" s="332"/>
      <c r="S25" s="128" t="s">
        <v>315</v>
      </c>
      <c r="T25" s="129">
        <f t="shared" si="1"/>
        <v>1</v>
      </c>
      <c r="U25" s="325"/>
      <c r="V25" s="325"/>
      <c r="W25" s="203" t="s">
        <v>605</v>
      </c>
      <c r="X25" s="324"/>
      <c r="Y25" s="329"/>
      <c r="Z25" s="206">
        <f t="shared" si="2"/>
        <v>4</v>
      </c>
      <c r="AA25" s="203" t="s">
        <v>318</v>
      </c>
      <c r="AB25" s="203"/>
      <c r="AC25" s="329"/>
      <c r="AD25" s="325"/>
      <c r="AE25" s="202">
        <f t="shared" si="3"/>
        <v>1</v>
      </c>
      <c r="AF25" s="203" t="s">
        <v>295</v>
      </c>
      <c r="AG25" s="203" t="s">
        <v>612</v>
      </c>
      <c r="AH25" s="329"/>
      <c r="AI25" s="325"/>
      <c r="AJ25" s="202">
        <f t="shared" si="4"/>
        <v>1</v>
      </c>
      <c r="AK25" s="203" t="s">
        <v>292</v>
      </c>
      <c r="AL25" s="203" t="s">
        <v>299</v>
      </c>
      <c r="AM25" s="329"/>
      <c r="AN25" s="325"/>
      <c r="AO25" s="202">
        <f t="shared" si="6"/>
        <v>4</v>
      </c>
      <c r="AP25" s="203" t="s">
        <v>613</v>
      </c>
      <c r="AQ25" s="325"/>
      <c r="AR25" s="325"/>
      <c r="AS25" s="327"/>
      <c r="AT25" s="327"/>
      <c r="AU25" s="336"/>
      <c r="AV25" s="336"/>
      <c r="AW25" s="203" t="s">
        <v>93</v>
      </c>
      <c r="AX25" s="203" t="s">
        <v>628</v>
      </c>
      <c r="AY25" s="130">
        <v>45626</v>
      </c>
      <c r="AZ25" s="131"/>
      <c r="BA25" s="207"/>
      <c r="BB25" s="145"/>
      <c r="BC25" s="145"/>
      <c r="BD25" s="145"/>
      <c r="BE25" s="145"/>
      <c r="BF25" s="145"/>
      <c r="BG25" s="145"/>
      <c r="BH25" s="145"/>
    </row>
    <row r="26" spans="1:60" ht="64.5" customHeight="1" x14ac:dyDescent="0.2">
      <c r="A26" s="324">
        <v>6</v>
      </c>
      <c r="B26" s="324" t="s">
        <v>190</v>
      </c>
      <c r="C26" s="325" t="str">
        <f>+VLOOKUP(B26,$A$568:$B$606,2,0)</f>
        <v>ENRIQUE DEMESIO CASTAÑO ARIAS</v>
      </c>
      <c r="D26" s="336" t="s">
        <v>150</v>
      </c>
      <c r="E26" s="325" t="str">
        <f>IF(D26=$D$538,$E$538,IF(D26=$D$539,$E$539,IF(D26=$D$540,$E$540,IF(D26=$D$541,$E$541,IF(D26=$D$542,$E$542,IF(D26=$D$543,$E$543,IF(D26=$D$544,$E$544,IF(D26=$D$545,$E$545,IF(D26=$D$546,$E$546,IF(D26=$D$547,$E$547,IF(D26=VICERRECTORÍA_ACADÉMICA_,$BF$538,IF(D26=PLANEACIÓN_,$BF$540, IF(D26=_VICERRECTORÍA_INVESTIGACIONES_INNOVACIÓN_Y_EXTENSIÓN_,$BF$539,IF(D26=VICERRECTORÍA_ADMINISTRATIVA_FINANCIERA_,$BF$541,IF(D26=_VICERRECTORÍA_RESPONSABILIDAD_SOCIAL_Y_BIENESTAR_UNIVERSITARIO_,$BF$542,"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26" s="324" t="s">
        <v>265</v>
      </c>
      <c r="G26" s="203" t="s">
        <v>260</v>
      </c>
      <c r="H26" s="203" t="s">
        <v>37</v>
      </c>
      <c r="I26" s="127" t="s">
        <v>629</v>
      </c>
      <c r="J26" s="324" t="s">
        <v>107</v>
      </c>
      <c r="K26" s="324" t="s">
        <v>637</v>
      </c>
      <c r="L26" s="324" t="s">
        <v>638</v>
      </c>
      <c r="M26" s="324" t="s">
        <v>639</v>
      </c>
      <c r="N26" s="324" t="s">
        <v>104</v>
      </c>
      <c r="O26" s="332">
        <f t="shared" ref="O26" si="34">IF(N26="ALTA",5,IF(N26="MEDIO ALTA",4,IF(N26="MEDIA",3,IF(N26="MEDIO BAJA",2,IF(N26="BAJA",1,0)))))</f>
        <v>3</v>
      </c>
      <c r="P26" s="324" t="s">
        <v>140</v>
      </c>
      <c r="Q26" s="332">
        <f t="shared" ref="Q26" si="35">IF(P26="ALTO",5,IF(P26="MEDIO-ALTO",4,IF(P26="MEDIO",3,IF(P26="MEDIO-BAJO",2,IF(P26="BAJO",1,0)))))</f>
        <v>3</v>
      </c>
      <c r="R26" s="332">
        <f t="shared" ref="R26:R71" si="36">Q26*O26</f>
        <v>9</v>
      </c>
      <c r="S26" s="128" t="s">
        <v>386</v>
      </c>
      <c r="T26" s="129">
        <f t="shared" si="1"/>
        <v>4</v>
      </c>
      <c r="U26" s="325">
        <f>ROUND(AVERAGEIF(T26:T28,"&gt;0"),0)</f>
        <v>4</v>
      </c>
      <c r="V26" s="325">
        <f>U26*0.6</f>
        <v>2.4</v>
      </c>
      <c r="W26" s="203" t="s">
        <v>652</v>
      </c>
      <c r="X26" s="324">
        <f>IF(S26="No_existen",5*$X$10,Y26*$X$10)</f>
        <v>0.2</v>
      </c>
      <c r="Y26" s="329">
        <f>ROUND(AVERAGEIF(Z26:Z28,"&gt;0"),0)</f>
        <v>4</v>
      </c>
      <c r="Z26" s="206">
        <f t="shared" si="2"/>
        <v>4</v>
      </c>
      <c r="AA26" s="203" t="s">
        <v>318</v>
      </c>
      <c r="AB26" s="203"/>
      <c r="AC26" s="329">
        <f>IF(S26="No_existen",5*$AC$10,AD26*$AC$10)</f>
        <v>0.15</v>
      </c>
      <c r="AD26" s="325">
        <f>ROUND(AVERAGEIF(AE26:AE28,"&gt;0"),0)</f>
        <v>1</v>
      </c>
      <c r="AE26" s="202">
        <f t="shared" si="3"/>
        <v>1</v>
      </c>
      <c r="AF26" s="203" t="s">
        <v>295</v>
      </c>
      <c r="AG26" s="203" t="s">
        <v>657</v>
      </c>
      <c r="AH26" s="329">
        <f>IF(S26="No_existen",5*$AH$10,AI26*$AH$10)</f>
        <v>0.1</v>
      </c>
      <c r="AI26" s="325">
        <f>ROUND(AVERAGEIF(AJ26:AJ28,"&gt;0"),0)</f>
        <v>1</v>
      </c>
      <c r="AJ26" s="202">
        <f t="shared" si="4"/>
        <v>1</v>
      </c>
      <c r="AK26" s="203" t="s">
        <v>292</v>
      </c>
      <c r="AL26" s="203" t="s">
        <v>300</v>
      </c>
      <c r="AM26" s="329">
        <f t="shared" ref="AM26" si="37">IF(S26="No_existen",5*$AM$10,AN26*$AM$10)</f>
        <v>0.1</v>
      </c>
      <c r="AN26" s="325">
        <f>ROUND(AVERAGEIF(AO26:AO28,"&gt;0"),0)</f>
        <v>1</v>
      </c>
      <c r="AO26" s="202">
        <f t="shared" si="6"/>
        <v>1</v>
      </c>
      <c r="AP26" s="203" t="s">
        <v>614</v>
      </c>
      <c r="AQ26" s="325">
        <f t="shared" ref="AQ26" si="38">ROUND(AVERAGE(U26,Y26,AD26,AI26,AN26),0)</f>
        <v>2</v>
      </c>
      <c r="AR26" s="325" t="str">
        <f t="shared" ref="AR26" si="39">IF(AQ26&lt;1.5,"FUERTE",IF(AND(AQ26&gt;=1.5,AQ26&lt;2.5),"ACEPTABLE",IF(AQ26&gt;=5,"INEXISTENTE","DÉBIL")))</f>
        <v>ACEPTABLE</v>
      </c>
      <c r="AS26" s="327">
        <f t="shared" ref="AS26" si="40">IF(R26=0,0,ROUND((R26*AQ26),0))</f>
        <v>18</v>
      </c>
      <c r="AT26" s="327" t="str">
        <f t="shared" ref="AT26" si="41">IF(AS26&gt;=36,"GRAVE", IF(AS26&lt;=10, "LEVE", "MODERADO"))</f>
        <v>MODERADO</v>
      </c>
      <c r="AU26" s="336" t="s">
        <v>660</v>
      </c>
      <c r="AV26" s="336">
        <v>1</v>
      </c>
      <c r="AW26" s="203" t="s">
        <v>90</v>
      </c>
      <c r="AX26" s="203" t="s">
        <v>665</v>
      </c>
      <c r="AY26" s="130">
        <v>45657</v>
      </c>
      <c r="AZ26" s="131"/>
      <c r="BA26" s="207"/>
      <c r="BB26" s="146"/>
      <c r="BC26" s="146"/>
      <c r="BD26" s="146"/>
      <c r="BE26" s="146"/>
      <c r="BF26" s="146"/>
      <c r="BG26" s="146"/>
      <c r="BH26" s="146"/>
    </row>
    <row r="27" spans="1:60" ht="64.5" hidden="1" customHeight="1" x14ac:dyDescent="0.2">
      <c r="A27" s="324"/>
      <c r="B27" s="324"/>
      <c r="C27" s="325"/>
      <c r="D27" s="336"/>
      <c r="E27" s="325"/>
      <c r="F27" s="324"/>
      <c r="G27" s="203"/>
      <c r="H27" s="203"/>
      <c r="I27" s="203"/>
      <c r="J27" s="324"/>
      <c r="K27" s="324"/>
      <c r="L27" s="324"/>
      <c r="M27" s="324"/>
      <c r="N27" s="324"/>
      <c r="O27" s="332"/>
      <c r="P27" s="324"/>
      <c r="Q27" s="332"/>
      <c r="R27" s="332"/>
      <c r="S27" s="128" t="s">
        <v>386</v>
      </c>
      <c r="T27" s="129">
        <f t="shared" si="1"/>
        <v>4</v>
      </c>
      <c r="U27" s="325"/>
      <c r="V27" s="325"/>
      <c r="W27" s="203" t="s">
        <v>653</v>
      </c>
      <c r="X27" s="324"/>
      <c r="Y27" s="329"/>
      <c r="Z27" s="206">
        <f t="shared" si="2"/>
        <v>4</v>
      </c>
      <c r="AA27" s="203" t="s">
        <v>318</v>
      </c>
      <c r="AB27" s="203"/>
      <c r="AC27" s="329"/>
      <c r="AD27" s="325"/>
      <c r="AE27" s="202">
        <f t="shared" si="3"/>
        <v>1</v>
      </c>
      <c r="AF27" s="203" t="s">
        <v>295</v>
      </c>
      <c r="AG27" s="203" t="s">
        <v>657</v>
      </c>
      <c r="AH27" s="329"/>
      <c r="AI27" s="325"/>
      <c r="AJ27" s="202">
        <f t="shared" si="4"/>
        <v>1</v>
      </c>
      <c r="AK27" s="203" t="s">
        <v>292</v>
      </c>
      <c r="AL27" s="203" t="s">
        <v>300</v>
      </c>
      <c r="AM27" s="329"/>
      <c r="AN27" s="325"/>
      <c r="AO27" s="202">
        <f t="shared" si="6"/>
        <v>1</v>
      </c>
      <c r="AP27" s="203" t="s">
        <v>614</v>
      </c>
      <c r="AQ27" s="325"/>
      <c r="AR27" s="325"/>
      <c r="AS27" s="327"/>
      <c r="AT27" s="327"/>
      <c r="AU27" s="336"/>
      <c r="AV27" s="336"/>
      <c r="AW27" s="203"/>
      <c r="AX27" s="203"/>
      <c r="AY27" s="130"/>
      <c r="AZ27" s="131"/>
      <c r="BA27" s="207"/>
      <c r="BB27" s="145"/>
      <c r="BC27" s="145"/>
      <c r="BD27" s="145"/>
      <c r="BE27" s="145"/>
      <c r="BF27" s="145"/>
      <c r="BG27" s="145"/>
      <c r="BH27" s="145"/>
    </row>
    <row r="28" spans="1:60" ht="64.5" hidden="1" customHeight="1" x14ac:dyDescent="0.2">
      <c r="A28" s="324"/>
      <c r="B28" s="324"/>
      <c r="C28" s="325"/>
      <c r="D28" s="336"/>
      <c r="E28" s="325"/>
      <c r="F28" s="324"/>
      <c r="G28" s="203"/>
      <c r="H28" s="203"/>
      <c r="I28" s="127"/>
      <c r="J28" s="324"/>
      <c r="K28" s="324"/>
      <c r="L28" s="324"/>
      <c r="M28" s="324"/>
      <c r="N28" s="324"/>
      <c r="O28" s="332"/>
      <c r="P28" s="324"/>
      <c r="Q28" s="332"/>
      <c r="R28" s="332"/>
      <c r="S28" s="128"/>
      <c r="T28" s="129">
        <f t="shared" si="1"/>
        <v>0</v>
      </c>
      <c r="U28" s="325"/>
      <c r="V28" s="325"/>
      <c r="W28" s="203"/>
      <c r="X28" s="324"/>
      <c r="Y28" s="329"/>
      <c r="Z28" s="206">
        <f t="shared" si="2"/>
        <v>0</v>
      </c>
      <c r="AA28" s="203"/>
      <c r="AB28" s="203"/>
      <c r="AC28" s="329"/>
      <c r="AD28" s="325"/>
      <c r="AE28" s="202">
        <f t="shared" si="3"/>
        <v>0</v>
      </c>
      <c r="AF28" s="203"/>
      <c r="AG28" s="203"/>
      <c r="AH28" s="329"/>
      <c r="AI28" s="325"/>
      <c r="AJ28" s="202">
        <f t="shared" si="4"/>
        <v>0</v>
      </c>
      <c r="AK28" s="203"/>
      <c r="AL28" s="203"/>
      <c r="AM28" s="329"/>
      <c r="AN28" s="325"/>
      <c r="AO28" s="202">
        <f t="shared" si="6"/>
        <v>0</v>
      </c>
      <c r="AP28" s="203"/>
      <c r="AQ28" s="325"/>
      <c r="AR28" s="325"/>
      <c r="AS28" s="327"/>
      <c r="AT28" s="327"/>
      <c r="AU28" s="336"/>
      <c r="AV28" s="336"/>
      <c r="AW28" s="203"/>
      <c r="AX28" s="203"/>
      <c r="AY28" s="130"/>
      <c r="AZ28" s="131"/>
      <c r="BA28" s="207"/>
      <c r="BB28" s="145"/>
      <c r="BC28" s="145"/>
      <c r="BD28" s="145"/>
      <c r="BE28" s="145"/>
      <c r="BF28" s="145"/>
      <c r="BG28" s="145"/>
      <c r="BH28" s="145"/>
    </row>
    <row r="29" spans="1:60" ht="64.5" hidden="1" customHeight="1" x14ac:dyDescent="0.2">
      <c r="A29" s="324">
        <v>7</v>
      </c>
      <c r="B29" s="324" t="s">
        <v>190</v>
      </c>
      <c r="C29" s="325" t="str">
        <f>+VLOOKUP(B29,$A$568:$B$606,2,0)</f>
        <v>ENRIQUE DEMESIO CASTAÑO ARIAS</v>
      </c>
      <c r="D29" s="336" t="s">
        <v>164</v>
      </c>
      <c r="E29" s="325" t="str">
        <f>IF(D29=$D$538,$E$538,IF(D29=$D$539,$E$539,IF(D29=$D$540,$E$540,IF(D29=$D$541,$E$541,IF(D29=$D$542,$E$542,IF(D29=$D$543,$E$543,IF(D29=$D$544,$E$544,IF(D29=$D$545,$E$545,IF(D29=$D$546,$E$546,IF(D29=$D$547,$E$547,IF(D29=VICERRECTORÍA_ACADÉMICA_,$BF$538,IF(D29=PLANEACIÓN_,$BF$540, IF(D29=_VICERRECTORÍA_INVESTIGACIONES_INNOVACIÓN_Y_EXTENSIÓN_,$BF$539,IF(D29=VICERRECTORÍA_ADMINISTRATIVA_FINANCIERA_,$BF$541,IF(D29=_VICERRECTORÍA_RESPONSABILIDAD_SOCIAL_Y_BIENESTAR_UNIVERSITARIO_,$BF$542,"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324" t="s">
        <v>265</v>
      </c>
      <c r="G29" s="203" t="s">
        <v>261</v>
      </c>
      <c r="H29" s="203" t="s">
        <v>41</v>
      </c>
      <c r="I29" s="127" t="s">
        <v>630</v>
      </c>
      <c r="J29" s="324" t="s">
        <v>107</v>
      </c>
      <c r="K29" s="324" t="s">
        <v>640</v>
      </c>
      <c r="L29" s="324" t="s">
        <v>641</v>
      </c>
      <c r="M29" s="324" t="s">
        <v>642</v>
      </c>
      <c r="N29" s="324" t="s">
        <v>104</v>
      </c>
      <c r="O29" s="332">
        <f t="shared" ref="O29" si="42">IF(N29="ALTA",5,IF(N29="MEDIO ALTA",4,IF(N29="MEDIA",3,IF(N29="MEDIO BAJA",2,IF(N29="BAJA",1,0)))))</f>
        <v>3</v>
      </c>
      <c r="P29" s="324" t="s">
        <v>140</v>
      </c>
      <c r="Q29" s="332">
        <f t="shared" ref="Q29" si="43">IF(P29="ALTO",5,IF(P29="MEDIO-ALTO",4,IF(P29="MEDIO",3,IF(P29="MEDIO-BAJO",2,IF(P29="BAJO",1,0)))))</f>
        <v>3</v>
      </c>
      <c r="R29" s="332">
        <f>Q29*O29</f>
        <v>9</v>
      </c>
      <c r="S29" s="128" t="s">
        <v>386</v>
      </c>
      <c r="T29" s="129">
        <f t="shared" si="1"/>
        <v>4</v>
      </c>
      <c r="U29" s="325">
        <f>ROUND(AVERAGEIF(T29:T31,"&gt;0"),0)</f>
        <v>4</v>
      </c>
      <c r="V29" s="325">
        <f>U29*0.6</f>
        <v>2.4</v>
      </c>
      <c r="W29" s="203" t="s">
        <v>654</v>
      </c>
      <c r="X29" s="324">
        <f>IF(S29="No_existen",5*$X$10,Y29*$X$10)</f>
        <v>0.2</v>
      </c>
      <c r="Y29" s="329">
        <f>ROUND(AVERAGEIF(Z29:Z31,"&gt;0"),0)</f>
        <v>4</v>
      </c>
      <c r="Z29" s="206">
        <f t="shared" si="2"/>
        <v>4</v>
      </c>
      <c r="AA29" s="203" t="s">
        <v>318</v>
      </c>
      <c r="AB29" s="203"/>
      <c r="AC29" s="329">
        <f>IF(S29="No_existen",5*$AC$10,AD29*$AC$10)</f>
        <v>0.15</v>
      </c>
      <c r="AD29" s="325">
        <f>ROUND(AVERAGEIF(AE29:AE31,"&gt;0"),0)</f>
        <v>1</v>
      </c>
      <c r="AE29" s="202">
        <f t="shared" si="3"/>
        <v>1</v>
      </c>
      <c r="AF29" s="203" t="s">
        <v>295</v>
      </c>
      <c r="AG29" s="203" t="s">
        <v>658</v>
      </c>
      <c r="AH29" s="329">
        <f>IF(S29="No_existen",5*$AH$10,AI29*$AH$10)</f>
        <v>0.1</v>
      </c>
      <c r="AI29" s="325">
        <f t="shared" ref="AI29" si="44">ROUND(AVERAGEIF(AJ29:AJ31,"&gt;0"),0)</f>
        <v>1</v>
      </c>
      <c r="AJ29" s="202">
        <f t="shared" si="4"/>
        <v>1</v>
      </c>
      <c r="AK29" s="203" t="s">
        <v>292</v>
      </c>
      <c r="AL29" s="203" t="s">
        <v>300</v>
      </c>
      <c r="AM29" s="329">
        <f t="shared" ref="AM29" si="45">IF(S29="No_existen",5*$AM$10,AN29*$AM$10)</f>
        <v>0.1</v>
      </c>
      <c r="AN29" s="325">
        <f t="shared" ref="AN29" si="46">ROUND(AVERAGEIF(AO29:AO31,"&gt;0"),0)</f>
        <v>1</v>
      </c>
      <c r="AO29" s="202">
        <f t="shared" si="6"/>
        <v>1</v>
      </c>
      <c r="AP29" s="203" t="s">
        <v>614</v>
      </c>
      <c r="AQ29" s="325">
        <f t="shared" ref="AQ29" si="47">ROUND(AVERAGE(U29,Y29,AD29,AI29,AN29),0)</f>
        <v>2</v>
      </c>
      <c r="AR29" s="325" t="str">
        <f t="shared" ref="AR29" si="48">IF(AQ29&lt;1.5,"FUERTE",IF(AND(AQ29&gt;=1.5,AQ29&lt;2.5),"ACEPTABLE",IF(AQ29&gt;=5,"INEXISTENTE","DÉBIL")))</f>
        <v>ACEPTABLE</v>
      </c>
      <c r="AS29" s="327">
        <f t="shared" ref="AS29" si="49">IF(R29=0,0,ROUND((R29*AQ29),0))</f>
        <v>18</v>
      </c>
      <c r="AT29" s="327" t="str">
        <f t="shared" ref="AT29" si="50">IF(AS29&gt;=36,"GRAVE", IF(AS29&lt;=10, "LEVE", "MODERADO"))</f>
        <v>MODERADO</v>
      </c>
      <c r="AU29" s="336" t="s">
        <v>661</v>
      </c>
      <c r="AV29" s="334" t="s">
        <v>663</v>
      </c>
      <c r="AW29" s="203" t="s">
        <v>90</v>
      </c>
      <c r="AX29" s="203" t="s">
        <v>666</v>
      </c>
      <c r="AY29" s="130">
        <v>45657</v>
      </c>
      <c r="AZ29" s="131"/>
      <c r="BA29" s="207"/>
      <c r="BB29" s="146"/>
      <c r="BC29" s="146"/>
      <c r="BD29" s="146"/>
      <c r="BE29" s="146"/>
      <c r="BF29" s="146"/>
      <c r="BG29" s="146"/>
      <c r="BH29" s="146"/>
    </row>
    <row r="30" spans="1:60" ht="64.5" hidden="1" customHeight="1" x14ac:dyDescent="0.2">
      <c r="A30" s="324"/>
      <c r="B30" s="324"/>
      <c r="C30" s="325"/>
      <c r="D30" s="336"/>
      <c r="E30" s="325"/>
      <c r="F30" s="324"/>
      <c r="G30" s="203"/>
      <c r="H30" s="203"/>
      <c r="I30" s="127"/>
      <c r="J30" s="324"/>
      <c r="K30" s="324"/>
      <c r="L30" s="324"/>
      <c r="M30" s="324"/>
      <c r="N30" s="324"/>
      <c r="O30" s="332"/>
      <c r="P30" s="324"/>
      <c r="Q30" s="332"/>
      <c r="R30" s="332"/>
      <c r="S30" s="128" t="s">
        <v>386</v>
      </c>
      <c r="T30" s="129">
        <f t="shared" si="1"/>
        <v>4</v>
      </c>
      <c r="U30" s="325"/>
      <c r="V30" s="325"/>
      <c r="W30" s="203" t="s">
        <v>655</v>
      </c>
      <c r="X30" s="324"/>
      <c r="Y30" s="329"/>
      <c r="Z30" s="206">
        <f t="shared" si="2"/>
        <v>4</v>
      </c>
      <c r="AA30" s="203" t="s">
        <v>318</v>
      </c>
      <c r="AB30" s="203"/>
      <c r="AC30" s="329"/>
      <c r="AD30" s="325"/>
      <c r="AE30" s="202">
        <f t="shared" si="3"/>
        <v>1</v>
      </c>
      <c r="AF30" s="203" t="s">
        <v>295</v>
      </c>
      <c r="AG30" s="203" t="s">
        <v>658</v>
      </c>
      <c r="AH30" s="329"/>
      <c r="AI30" s="325"/>
      <c r="AJ30" s="202">
        <f t="shared" si="4"/>
        <v>1</v>
      </c>
      <c r="AK30" s="203" t="s">
        <v>292</v>
      </c>
      <c r="AL30" s="203" t="s">
        <v>300</v>
      </c>
      <c r="AM30" s="329"/>
      <c r="AN30" s="325"/>
      <c r="AO30" s="202">
        <f t="shared" si="6"/>
        <v>1</v>
      </c>
      <c r="AP30" s="203" t="s">
        <v>614</v>
      </c>
      <c r="AQ30" s="325"/>
      <c r="AR30" s="325"/>
      <c r="AS30" s="327"/>
      <c r="AT30" s="327"/>
      <c r="AU30" s="336"/>
      <c r="AV30" s="334"/>
      <c r="AW30" s="203"/>
      <c r="AX30" s="203"/>
      <c r="AY30" s="130"/>
      <c r="AZ30" s="131"/>
      <c r="BA30" s="207"/>
      <c r="BB30" s="145"/>
      <c r="BC30" s="145"/>
      <c r="BD30" s="145"/>
      <c r="BE30" s="145"/>
      <c r="BF30" s="145"/>
      <c r="BG30" s="145"/>
      <c r="BH30" s="145"/>
    </row>
    <row r="31" spans="1:60" ht="64.5" hidden="1" customHeight="1" x14ac:dyDescent="0.2">
      <c r="A31" s="324"/>
      <c r="B31" s="324"/>
      <c r="C31" s="325"/>
      <c r="D31" s="336"/>
      <c r="E31" s="325"/>
      <c r="F31" s="324"/>
      <c r="G31" s="203"/>
      <c r="H31" s="203"/>
      <c r="I31" s="127"/>
      <c r="J31" s="324"/>
      <c r="K31" s="324"/>
      <c r="L31" s="324"/>
      <c r="M31" s="324"/>
      <c r="N31" s="324"/>
      <c r="O31" s="332"/>
      <c r="P31" s="324"/>
      <c r="Q31" s="332"/>
      <c r="R31" s="332"/>
      <c r="S31" s="128"/>
      <c r="T31" s="129">
        <f t="shared" si="1"/>
        <v>0</v>
      </c>
      <c r="U31" s="325"/>
      <c r="V31" s="325"/>
      <c r="W31" s="203"/>
      <c r="X31" s="324"/>
      <c r="Y31" s="329"/>
      <c r="Z31" s="206">
        <f t="shared" si="2"/>
        <v>0</v>
      </c>
      <c r="AA31" s="203"/>
      <c r="AB31" s="203"/>
      <c r="AC31" s="329"/>
      <c r="AD31" s="325"/>
      <c r="AE31" s="202">
        <f t="shared" si="3"/>
        <v>0</v>
      </c>
      <c r="AF31" s="203"/>
      <c r="AG31" s="203"/>
      <c r="AH31" s="329"/>
      <c r="AI31" s="325"/>
      <c r="AJ31" s="202">
        <f t="shared" si="4"/>
        <v>0</v>
      </c>
      <c r="AK31" s="203"/>
      <c r="AL31" s="203"/>
      <c r="AM31" s="329"/>
      <c r="AN31" s="325"/>
      <c r="AO31" s="202">
        <f t="shared" si="6"/>
        <v>0</v>
      </c>
      <c r="AP31" s="203"/>
      <c r="AQ31" s="325"/>
      <c r="AR31" s="325"/>
      <c r="AS31" s="327"/>
      <c r="AT31" s="327"/>
      <c r="AU31" s="336"/>
      <c r="AV31" s="334"/>
      <c r="AW31" s="203"/>
      <c r="AX31" s="203"/>
      <c r="AY31" s="130"/>
      <c r="AZ31" s="131"/>
      <c r="BA31" s="207"/>
      <c r="BB31" s="145"/>
      <c r="BC31" s="145"/>
      <c r="BD31" s="145"/>
      <c r="BE31" s="145"/>
      <c r="BF31" s="145"/>
      <c r="BG31" s="145"/>
      <c r="BH31" s="145"/>
    </row>
    <row r="32" spans="1:60" ht="64.5" hidden="1" customHeight="1" x14ac:dyDescent="0.2">
      <c r="A32" s="324">
        <v>8</v>
      </c>
      <c r="B32" s="324" t="s">
        <v>190</v>
      </c>
      <c r="C32" s="325" t="str">
        <f>+VLOOKUP(B32,$A$568:$B$606,2,0)</f>
        <v>ENRIQUE DEMESIO CASTAÑO ARIAS</v>
      </c>
      <c r="D32" s="336" t="s">
        <v>162</v>
      </c>
      <c r="E32" s="325" t="str">
        <f>IF(D32=$D$538,$E$538,IF(D32=$D$539,$E$539,IF(D32=$D$540,$E$540,IF(D32=$D$541,$E$541,IF(D32=$D$542,$E$542,IF(D32=$D$543,$E$543,IF(D32=$D$544,$E$544,IF(D32=$D$545,$E$545,IF(D32=$D$546,$E$546,IF(D32=$D$547,$E$547,IF(D32=VICERRECTORÍA_ACADÉMICA_,$BF$538,IF(D32=PLANEACIÓN_,$BF$540, IF(D32=_VICERRECTORÍA_INVESTIGACIONES_INNOVACIÓN_Y_EXTENSIÓN_,$BF$539,IF(D32=VICERRECTORÍA_ADMINISTRATIVA_FINANCIERA_,$BF$541,IF(D32=_VICERRECTORÍA_RESPONSABILIDAD_SOCIAL_Y_BIENESTAR_UNIVERSITARIO_,$BF$542,"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2" s="324" t="s">
        <v>265</v>
      </c>
      <c r="G32" s="203" t="s">
        <v>260</v>
      </c>
      <c r="H32" s="203" t="s">
        <v>38</v>
      </c>
      <c r="I32" s="127" t="s">
        <v>631</v>
      </c>
      <c r="J32" s="324" t="s">
        <v>105</v>
      </c>
      <c r="K32" s="324" t="s">
        <v>643</v>
      </c>
      <c r="L32" s="324" t="s">
        <v>644</v>
      </c>
      <c r="M32" s="324" t="s">
        <v>645</v>
      </c>
      <c r="N32" s="324" t="s">
        <v>147</v>
      </c>
      <c r="O32" s="332">
        <f t="shared" ref="O32" si="51">IF(N32="ALTA",5,IF(N32="MEDIO ALTA",4,IF(N32="MEDIA",3,IF(N32="MEDIO BAJA",2,IF(N32="BAJA",1,0)))))</f>
        <v>2</v>
      </c>
      <c r="P32" s="324" t="s">
        <v>140</v>
      </c>
      <c r="Q32" s="332">
        <f t="shared" ref="Q32" si="52">IF(P32="ALTO",5,IF(P32="MEDIO-ALTO",4,IF(P32="MEDIO",3,IF(P32="MEDIO-BAJO",2,IF(P32="BAJO",1,0)))))</f>
        <v>3</v>
      </c>
      <c r="R32" s="332">
        <f t="shared" si="36"/>
        <v>6</v>
      </c>
      <c r="S32" s="128" t="s">
        <v>315</v>
      </c>
      <c r="T32" s="129">
        <f t="shared" si="1"/>
        <v>1</v>
      </c>
      <c r="U32" s="325">
        <f>ROUND(AVERAGEIF(T32:T34,"&gt;0"),0)</f>
        <v>1</v>
      </c>
      <c r="V32" s="325">
        <f>U32*0.6</f>
        <v>0.6</v>
      </c>
      <c r="W32" s="203" t="s">
        <v>656</v>
      </c>
      <c r="X32" s="324">
        <f t="shared" ref="X32" si="53">IF(S32="No_existen",5*$X$10,Y32*$X$10)</f>
        <v>0.2</v>
      </c>
      <c r="Y32" s="329">
        <f>ROUND(AVERAGEIF(Z32:Z34,"&gt;0"),0)</f>
        <v>4</v>
      </c>
      <c r="Z32" s="206">
        <f t="shared" si="2"/>
        <v>4</v>
      </c>
      <c r="AA32" s="203" t="s">
        <v>318</v>
      </c>
      <c r="AB32" s="203"/>
      <c r="AC32" s="329">
        <f>IF(S32="No_existen",5*$AC$10,AD32*$AC$10)</f>
        <v>0.15</v>
      </c>
      <c r="AD32" s="325">
        <f t="shared" ref="AD32" si="54">ROUND(AVERAGEIF(AE32:AE34,"&gt;0"),0)</f>
        <v>1</v>
      </c>
      <c r="AE32" s="202">
        <f t="shared" si="3"/>
        <v>1</v>
      </c>
      <c r="AF32" s="203" t="s">
        <v>295</v>
      </c>
      <c r="AG32" s="203" t="s">
        <v>659</v>
      </c>
      <c r="AH32" s="329">
        <f t="shared" ref="AH32" si="55">IF(S32="No_existen",5*$AH$10,AI32*$AH$10)</f>
        <v>0.1</v>
      </c>
      <c r="AI32" s="325">
        <f>ROUND(AVERAGEIF(AJ32:AJ34,"&gt;0"),0)</f>
        <v>1</v>
      </c>
      <c r="AJ32" s="202">
        <f t="shared" si="4"/>
        <v>1</v>
      </c>
      <c r="AK32" s="203" t="s">
        <v>292</v>
      </c>
      <c r="AL32" s="203" t="s">
        <v>300</v>
      </c>
      <c r="AM32" s="329">
        <f t="shared" ref="AM32" si="56">IF(S32="No_existen",5*$AM$10,AN32*$AM$10)</f>
        <v>0.4</v>
      </c>
      <c r="AN32" s="325">
        <f t="shared" ref="AN32" si="57">ROUND(AVERAGEIF(AO32:AO34,"&gt;0"),0)</f>
        <v>4</v>
      </c>
      <c r="AO32" s="202">
        <f t="shared" si="6"/>
        <v>4</v>
      </c>
      <c r="AP32" s="203" t="s">
        <v>613</v>
      </c>
      <c r="AQ32" s="325">
        <f t="shared" ref="AQ32" si="58">ROUND(AVERAGE(U32,Y32,AD32,AI32,AN32),0)</f>
        <v>2</v>
      </c>
      <c r="AR32" s="325" t="str">
        <f t="shared" ref="AR32" si="59">IF(AQ32&lt;1.5,"FUERTE",IF(AND(AQ32&gt;=1.5,AQ32&lt;2.5),"ACEPTABLE",IF(AQ32&gt;=5,"INEXISTENTE","DÉBIL")))</f>
        <v>ACEPTABLE</v>
      </c>
      <c r="AS32" s="327">
        <f t="shared" ref="AS32" si="60">IF(R32=0,0,ROUND((R32*AQ32),0))</f>
        <v>12</v>
      </c>
      <c r="AT32" s="327" t="str">
        <f t="shared" ref="AT32" si="61">IF(AS32&gt;=36,"GRAVE", IF(AS32&lt;=10, "LEVE", "MODERADO"))</f>
        <v>MODERADO</v>
      </c>
      <c r="AU32" s="336" t="s">
        <v>662</v>
      </c>
      <c r="AV32" s="336" t="s">
        <v>664</v>
      </c>
      <c r="AW32" s="203" t="s">
        <v>92</v>
      </c>
      <c r="AX32" s="203" t="s">
        <v>667</v>
      </c>
      <c r="AY32" s="130">
        <v>45657</v>
      </c>
      <c r="AZ32" s="131"/>
      <c r="BA32" s="207" t="s">
        <v>668</v>
      </c>
      <c r="BB32" s="146"/>
      <c r="BC32" s="146"/>
      <c r="BD32" s="146"/>
      <c r="BE32" s="146"/>
      <c r="BF32" s="146"/>
      <c r="BG32" s="146"/>
      <c r="BH32" s="146"/>
    </row>
    <row r="33" spans="1:60" ht="64.5" hidden="1" customHeight="1" x14ac:dyDescent="0.2">
      <c r="A33" s="324"/>
      <c r="B33" s="324"/>
      <c r="C33" s="325"/>
      <c r="D33" s="336"/>
      <c r="E33" s="325"/>
      <c r="F33" s="324"/>
      <c r="G33" s="203" t="s">
        <v>260</v>
      </c>
      <c r="H33" s="203" t="s">
        <v>38</v>
      </c>
      <c r="I33" s="127" t="s">
        <v>632</v>
      </c>
      <c r="J33" s="324"/>
      <c r="K33" s="324"/>
      <c r="L33" s="324"/>
      <c r="M33" s="324"/>
      <c r="N33" s="324"/>
      <c r="O33" s="332"/>
      <c r="P33" s="324"/>
      <c r="Q33" s="332"/>
      <c r="R33" s="332"/>
      <c r="S33" s="128"/>
      <c r="T33" s="129">
        <f t="shared" si="1"/>
        <v>0</v>
      </c>
      <c r="U33" s="325"/>
      <c r="V33" s="325"/>
      <c r="W33" s="203"/>
      <c r="X33" s="324"/>
      <c r="Y33" s="329"/>
      <c r="Z33" s="206">
        <f t="shared" si="2"/>
        <v>0</v>
      </c>
      <c r="AA33" s="203"/>
      <c r="AB33" s="203"/>
      <c r="AC33" s="329"/>
      <c r="AD33" s="325"/>
      <c r="AE33" s="202">
        <f t="shared" si="3"/>
        <v>0</v>
      </c>
      <c r="AF33" s="203"/>
      <c r="AG33" s="203"/>
      <c r="AH33" s="329"/>
      <c r="AI33" s="325"/>
      <c r="AJ33" s="202">
        <f t="shared" si="4"/>
        <v>0</v>
      </c>
      <c r="AK33" s="203"/>
      <c r="AL33" s="203"/>
      <c r="AM33" s="329"/>
      <c r="AN33" s="325"/>
      <c r="AO33" s="202">
        <f t="shared" si="6"/>
        <v>0</v>
      </c>
      <c r="AP33" s="203"/>
      <c r="AQ33" s="325"/>
      <c r="AR33" s="325"/>
      <c r="AS33" s="327"/>
      <c r="AT33" s="327"/>
      <c r="AU33" s="336"/>
      <c r="AV33" s="336"/>
      <c r="AW33" s="203" t="s">
        <v>92</v>
      </c>
      <c r="AX33" s="203" t="s">
        <v>669</v>
      </c>
      <c r="AY33" s="130">
        <v>45657</v>
      </c>
      <c r="AZ33" s="131"/>
      <c r="BA33" s="207" t="s">
        <v>668</v>
      </c>
      <c r="BB33" s="145"/>
      <c r="BC33" s="145"/>
      <c r="BD33" s="145"/>
      <c r="BE33" s="145"/>
      <c r="BF33" s="145"/>
      <c r="BG33" s="145"/>
      <c r="BH33" s="145"/>
    </row>
    <row r="34" spans="1:60" ht="64.5" hidden="1" customHeight="1" x14ac:dyDescent="0.2">
      <c r="A34" s="324"/>
      <c r="B34" s="324"/>
      <c r="C34" s="325"/>
      <c r="D34" s="336"/>
      <c r="E34" s="325"/>
      <c r="F34" s="324"/>
      <c r="G34" s="203"/>
      <c r="H34" s="203"/>
      <c r="I34" s="127"/>
      <c r="J34" s="324"/>
      <c r="K34" s="324"/>
      <c r="L34" s="324"/>
      <c r="M34" s="324"/>
      <c r="N34" s="324"/>
      <c r="O34" s="332"/>
      <c r="P34" s="324"/>
      <c r="Q34" s="332"/>
      <c r="R34" s="332"/>
      <c r="S34" s="128"/>
      <c r="T34" s="129">
        <f t="shared" si="1"/>
        <v>0</v>
      </c>
      <c r="U34" s="325"/>
      <c r="V34" s="325"/>
      <c r="W34" s="203"/>
      <c r="X34" s="324"/>
      <c r="Y34" s="329"/>
      <c r="Z34" s="206">
        <f t="shared" si="2"/>
        <v>0</v>
      </c>
      <c r="AA34" s="203"/>
      <c r="AB34" s="203"/>
      <c r="AC34" s="329"/>
      <c r="AD34" s="325"/>
      <c r="AE34" s="202">
        <f t="shared" si="3"/>
        <v>0</v>
      </c>
      <c r="AF34" s="203"/>
      <c r="AG34" s="203"/>
      <c r="AH34" s="329"/>
      <c r="AI34" s="325"/>
      <c r="AJ34" s="202">
        <f t="shared" si="4"/>
        <v>0</v>
      </c>
      <c r="AK34" s="203"/>
      <c r="AL34" s="203"/>
      <c r="AM34" s="329"/>
      <c r="AN34" s="325"/>
      <c r="AO34" s="202">
        <f t="shared" si="6"/>
        <v>0</v>
      </c>
      <c r="AP34" s="203"/>
      <c r="AQ34" s="325"/>
      <c r="AR34" s="325"/>
      <c r="AS34" s="327"/>
      <c r="AT34" s="327"/>
      <c r="AU34" s="336"/>
      <c r="AV34" s="336"/>
      <c r="AW34" s="203" t="s">
        <v>92</v>
      </c>
      <c r="AX34" s="203" t="s">
        <v>670</v>
      </c>
      <c r="AY34" s="130">
        <v>45657</v>
      </c>
      <c r="AZ34" s="131"/>
      <c r="BA34" s="207" t="s">
        <v>668</v>
      </c>
      <c r="BB34" s="146"/>
      <c r="BC34" s="146"/>
      <c r="BD34" s="146"/>
      <c r="BE34" s="146"/>
      <c r="BF34" s="146"/>
      <c r="BG34" s="146"/>
      <c r="BH34" s="146"/>
    </row>
    <row r="35" spans="1:60" ht="64.5" hidden="1" customHeight="1" x14ac:dyDescent="0.2">
      <c r="A35" s="324">
        <v>9</v>
      </c>
      <c r="B35" s="324" t="s">
        <v>190</v>
      </c>
      <c r="C35" s="325" t="str">
        <f>+VLOOKUP(B35,$A$568:$B$606,2,0)</f>
        <v>ENRIQUE DEMESIO CASTAÑO ARIAS</v>
      </c>
      <c r="D35" s="336" t="s">
        <v>162</v>
      </c>
      <c r="E35" s="325" t="str">
        <f>IF(D35=$D$538,$E$538,IF(D35=$D$539,$E$539,IF(D35=$D$540,$E$540,IF(D35=$D$541,$E$541,IF(D35=$D$542,$E$542,IF(D35=$D$543,$E$543,IF(D35=$D$544,$E$544,IF(D35=$D$545,$E$545,IF(D35=$D$546,$E$546,IF(D35=$D$547,$E$547,IF(D35=VICERRECTORÍA_ACADÉMICA_,$BF$538,IF(D35=PLANEACIÓN_,$BF$540, IF(D35=_VICERRECTORÍA_INVESTIGACIONES_INNOVACIÓN_Y_EXTENSIÓN_,$BF$539,IF(D35=VICERRECTORÍA_ADMINISTRATIVA_FINANCIERA_,$BF$541,IF(D35=_VICERRECTORÍA_RESPONSABILIDAD_SOCIAL_Y_BIENESTAR_UNIVERSITARIO_,$BF$542,"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5" s="324" t="s">
        <v>265</v>
      </c>
      <c r="G35" s="203" t="s">
        <v>260</v>
      </c>
      <c r="H35" s="203" t="s">
        <v>34</v>
      </c>
      <c r="I35" s="127" t="s">
        <v>633</v>
      </c>
      <c r="J35" s="324" t="s">
        <v>105</v>
      </c>
      <c r="K35" s="324" t="s">
        <v>646</v>
      </c>
      <c r="L35" s="324" t="s">
        <v>647</v>
      </c>
      <c r="M35" s="324" t="s">
        <v>648</v>
      </c>
      <c r="N35" s="324" t="s">
        <v>146</v>
      </c>
      <c r="O35" s="332">
        <f t="shared" ref="O35" si="62">IF(N35="ALTA",5,IF(N35="MEDIO ALTA",4,IF(N35="MEDIA",3,IF(N35="MEDIO BAJA",2,IF(N35="BAJA",1,0)))))</f>
        <v>4</v>
      </c>
      <c r="P35" s="324" t="s">
        <v>139</v>
      </c>
      <c r="Q35" s="332">
        <f t="shared" ref="Q35" si="63">IF(P35="ALTO",5,IF(P35="MEDIO-ALTO",4,IF(P35="MEDIO",3,IF(P35="MEDIO-BAJO",2,IF(P35="BAJO",1,0)))))</f>
        <v>5</v>
      </c>
      <c r="R35" s="332">
        <f>Q35*O35</f>
        <v>20</v>
      </c>
      <c r="S35" s="128" t="s">
        <v>277</v>
      </c>
      <c r="T35" s="129">
        <f t="shared" si="1"/>
        <v>5</v>
      </c>
      <c r="U35" s="325">
        <f>ROUND(AVERAGEIF(T35:T37,"&gt;0"),0)</f>
        <v>5</v>
      </c>
      <c r="V35" s="325">
        <f>U35*0.6</f>
        <v>3</v>
      </c>
      <c r="W35" s="203"/>
      <c r="X35" s="324">
        <f t="shared" ref="X35" si="64">IF(S35="No_existen",5*$X$10,Y35*$X$10)</f>
        <v>0.25</v>
      </c>
      <c r="Y35" s="329">
        <f t="shared" ref="Y35" si="65">ROUND(AVERAGEIF(Z35:Z37,"&gt;0"),0)</f>
        <v>5</v>
      </c>
      <c r="Z35" s="206">
        <f t="shared" si="2"/>
        <v>5</v>
      </c>
      <c r="AA35" s="203"/>
      <c r="AB35" s="203"/>
      <c r="AC35" s="329">
        <f>IF(S35="No_existen",5*$AC$10,AD35*$AC$10)</f>
        <v>0.75</v>
      </c>
      <c r="AD35" s="325">
        <f>ROUND(AVERAGEIF(AE35:AE37,"&gt;0"),0)</f>
        <v>5</v>
      </c>
      <c r="AE35" s="202">
        <f t="shared" si="3"/>
        <v>5</v>
      </c>
      <c r="AF35" s="203"/>
      <c r="AG35" s="203"/>
      <c r="AH35" s="329">
        <f>IF(S35="No_existen",5*$AH$10,AI35*$AH$10)</f>
        <v>0.5</v>
      </c>
      <c r="AI35" s="325">
        <f t="shared" ref="AI35" si="66">ROUND(AVERAGEIF(AJ35:AJ37,"&gt;0"),0)</f>
        <v>5</v>
      </c>
      <c r="AJ35" s="202">
        <f t="shared" si="4"/>
        <v>5</v>
      </c>
      <c r="AK35" s="203"/>
      <c r="AL35" s="203"/>
      <c r="AM35" s="329">
        <f t="shared" ref="AM35" si="67">IF(S35="No_existen",5*$AM$10,AN35*$AM$10)</f>
        <v>0.5</v>
      </c>
      <c r="AN35" s="325">
        <f>ROUND(AVERAGEIF(AO35:AO37,"&gt;0"),0)</f>
        <v>5</v>
      </c>
      <c r="AO35" s="202">
        <f t="shared" si="6"/>
        <v>5</v>
      </c>
      <c r="AP35" s="203"/>
      <c r="AQ35" s="325">
        <f t="shared" ref="AQ35" si="68">ROUND(AVERAGE(U35,Y35,AD35,AI35,AN35),0)</f>
        <v>5</v>
      </c>
      <c r="AR35" s="325" t="str">
        <f t="shared" ref="AR35" si="69">IF(AQ35&lt;1.5,"FUERTE",IF(AND(AQ35&gt;=1.5,AQ35&lt;2.5),"ACEPTABLE",IF(AQ35&gt;=5,"INEXISTENTE","DÉBIL")))</f>
        <v>INEXISTENTE</v>
      </c>
      <c r="AS35" s="327">
        <f t="shared" ref="AS35" si="70">IF(R35=0,0,ROUND((R35*AQ35),0))</f>
        <v>100</v>
      </c>
      <c r="AT35" s="327" t="str">
        <f t="shared" ref="AT35" si="71">IF(AS35&gt;=36,"GRAVE", IF(AS35&lt;=10, "LEVE", "MODERADO"))</f>
        <v>GRAVE</v>
      </c>
      <c r="AU35" s="336"/>
      <c r="AV35" s="336"/>
      <c r="AW35" s="203"/>
      <c r="AX35" s="203"/>
      <c r="AY35" s="130"/>
      <c r="AZ35" s="131"/>
      <c r="BA35" s="207"/>
      <c r="BB35" s="145"/>
      <c r="BC35" s="145"/>
      <c r="BD35" s="145"/>
      <c r="BE35" s="145"/>
      <c r="BF35" s="145"/>
      <c r="BG35" s="145"/>
      <c r="BH35" s="132"/>
    </row>
    <row r="36" spans="1:60" ht="64.5" hidden="1" customHeight="1" x14ac:dyDescent="0.2">
      <c r="A36" s="324"/>
      <c r="B36" s="324"/>
      <c r="C36" s="325"/>
      <c r="D36" s="336"/>
      <c r="E36" s="325"/>
      <c r="F36" s="324"/>
      <c r="G36" s="203"/>
      <c r="H36" s="203"/>
      <c r="I36" s="127"/>
      <c r="J36" s="324"/>
      <c r="K36" s="324"/>
      <c r="L36" s="324"/>
      <c r="M36" s="324"/>
      <c r="N36" s="324"/>
      <c r="O36" s="332"/>
      <c r="P36" s="324"/>
      <c r="Q36" s="332"/>
      <c r="R36" s="332"/>
      <c r="S36" s="128" t="s">
        <v>277</v>
      </c>
      <c r="T36" s="129">
        <f t="shared" si="1"/>
        <v>5</v>
      </c>
      <c r="U36" s="325"/>
      <c r="V36" s="325"/>
      <c r="W36" s="203"/>
      <c r="X36" s="324"/>
      <c r="Y36" s="329"/>
      <c r="Z36" s="206">
        <f t="shared" si="2"/>
        <v>5</v>
      </c>
      <c r="AA36" s="203"/>
      <c r="AB36" s="203"/>
      <c r="AC36" s="329"/>
      <c r="AD36" s="325"/>
      <c r="AE36" s="202">
        <f t="shared" si="3"/>
        <v>5</v>
      </c>
      <c r="AF36" s="203"/>
      <c r="AG36" s="203"/>
      <c r="AH36" s="329"/>
      <c r="AI36" s="325"/>
      <c r="AJ36" s="202">
        <f t="shared" si="4"/>
        <v>5</v>
      </c>
      <c r="AK36" s="203"/>
      <c r="AL36" s="203"/>
      <c r="AM36" s="329"/>
      <c r="AN36" s="325"/>
      <c r="AO36" s="202">
        <f t="shared" si="6"/>
        <v>5</v>
      </c>
      <c r="AP36" s="203"/>
      <c r="AQ36" s="325"/>
      <c r="AR36" s="325"/>
      <c r="AS36" s="327"/>
      <c r="AT36" s="327"/>
      <c r="AU36" s="336"/>
      <c r="AV36" s="336"/>
      <c r="AW36" s="203"/>
      <c r="AX36" s="203"/>
      <c r="AY36" s="130"/>
      <c r="AZ36" s="131"/>
      <c r="BA36" s="207"/>
      <c r="BB36" s="145"/>
      <c r="BC36" s="145"/>
      <c r="BD36" s="145"/>
      <c r="BE36" s="145"/>
      <c r="BF36" s="145"/>
      <c r="BG36" s="145"/>
      <c r="BH36" s="132"/>
    </row>
    <row r="37" spans="1:60" ht="64.5" hidden="1" customHeight="1" x14ac:dyDescent="0.2">
      <c r="A37" s="324"/>
      <c r="B37" s="324"/>
      <c r="C37" s="325"/>
      <c r="D37" s="336"/>
      <c r="E37" s="325"/>
      <c r="F37" s="324"/>
      <c r="G37" s="203"/>
      <c r="H37" s="203"/>
      <c r="I37" s="127"/>
      <c r="J37" s="324"/>
      <c r="K37" s="324"/>
      <c r="L37" s="324"/>
      <c r="M37" s="324"/>
      <c r="N37" s="324"/>
      <c r="O37" s="332"/>
      <c r="P37" s="324"/>
      <c r="Q37" s="332"/>
      <c r="R37" s="332"/>
      <c r="S37" s="128" t="s">
        <v>277</v>
      </c>
      <c r="T37" s="129">
        <f t="shared" si="1"/>
        <v>5</v>
      </c>
      <c r="U37" s="325"/>
      <c r="V37" s="325"/>
      <c r="W37" s="203"/>
      <c r="X37" s="324"/>
      <c r="Y37" s="329"/>
      <c r="Z37" s="206">
        <f t="shared" si="2"/>
        <v>5</v>
      </c>
      <c r="AA37" s="203"/>
      <c r="AB37" s="203"/>
      <c r="AC37" s="329"/>
      <c r="AD37" s="325"/>
      <c r="AE37" s="202">
        <f t="shared" si="3"/>
        <v>5</v>
      </c>
      <c r="AF37" s="203"/>
      <c r="AG37" s="203"/>
      <c r="AH37" s="329"/>
      <c r="AI37" s="325"/>
      <c r="AJ37" s="202">
        <f t="shared" si="4"/>
        <v>5</v>
      </c>
      <c r="AK37" s="203"/>
      <c r="AL37" s="203"/>
      <c r="AM37" s="329"/>
      <c r="AN37" s="325"/>
      <c r="AO37" s="202">
        <f t="shared" si="6"/>
        <v>5</v>
      </c>
      <c r="AP37" s="203"/>
      <c r="AQ37" s="325"/>
      <c r="AR37" s="325"/>
      <c r="AS37" s="327"/>
      <c r="AT37" s="327"/>
      <c r="AU37" s="336"/>
      <c r="AV37" s="336"/>
      <c r="AW37" s="203"/>
      <c r="AX37" s="203"/>
      <c r="AY37" s="130"/>
      <c r="AZ37" s="131"/>
      <c r="BA37" s="207"/>
      <c r="BB37" s="146"/>
      <c r="BC37" s="146"/>
      <c r="BD37" s="146"/>
      <c r="BE37" s="146"/>
      <c r="BF37" s="146"/>
      <c r="BG37" s="146"/>
      <c r="BH37" s="132"/>
    </row>
    <row r="38" spans="1:60" ht="64.5" hidden="1" customHeight="1" x14ac:dyDescent="0.2">
      <c r="A38" s="324">
        <v>10</v>
      </c>
      <c r="B38" s="324" t="s">
        <v>190</v>
      </c>
      <c r="C38" s="325" t="str">
        <f>+VLOOKUP(B38,$A$568:$B$606,2,0)</f>
        <v>ENRIQUE DEMESIO CASTAÑO ARIAS</v>
      </c>
      <c r="D38" s="336" t="s">
        <v>162</v>
      </c>
      <c r="E38" s="325" t="str">
        <f>IF(D38=$D$538,$E$538,IF(D38=$D$539,$E$539,IF(D38=$D$540,$E$540,IF(D38=$D$541,$E$541,IF(D38=$D$542,$E$542,IF(D38=$D$543,$E$543,IF(D38=$D$544,$E$544,IF(D38=$D$545,$E$545,IF(D38=$D$546,$E$546,IF(D38=$D$547,$E$547,IF(D38=VICERRECTORÍA_ACADÉMICA_,$BF$538,IF(D38=PLANEACIÓN_,$BF$540, IF(D38=_VICERRECTORÍA_INVESTIGACIONES_INNOVACIÓN_Y_EXTENSIÓN_,$BF$539,IF(D38=VICERRECTORÍA_ADMINISTRATIVA_FINANCIERA_,$BF$541,IF(D38=_VICERRECTORÍA_RESPONSABILIDAD_SOCIAL_Y_BIENESTAR_UNIVERSITARIO_,$BF$542,"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 s="324" t="s">
        <v>265</v>
      </c>
      <c r="G38" s="203" t="s">
        <v>260</v>
      </c>
      <c r="H38" s="203" t="s">
        <v>34</v>
      </c>
      <c r="I38" s="127" t="s">
        <v>634</v>
      </c>
      <c r="J38" s="324" t="s">
        <v>143</v>
      </c>
      <c r="K38" s="324" t="s">
        <v>649</v>
      </c>
      <c r="L38" s="324" t="s">
        <v>650</v>
      </c>
      <c r="M38" s="324" t="s">
        <v>651</v>
      </c>
      <c r="N38" s="324" t="s">
        <v>145</v>
      </c>
      <c r="O38" s="332">
        <f t="shared" ref="O38" si="72">IF(N38="ALTA",5,IF(N38="MEDIO ALTA",4,IF(N38="MEDIA",3,IF(N38="MEDIO BAJA",2,IF(N38="BAJA",1,0)))))</f>
        <v>5</v>
      </c>
      <c r="P38" s="324" t="s">
        <v>140</v>
      </c>
      <c r="Q38" s="332">
        <f t="shared" ref="Q38" si="73">IF(P38="ALTO",5,IF(P38="MEDIO-ALTO",4,IF(P38="MEDIO",3,IF(P38="MEDIO-BAJO",2,IF(P38="BAJO",1,0)))))</f>
        <v>3</v>
      </c>
      <c r="R38" s="332">
        <f t="shared" si="36"/>
        <v>15</v>
      </c>
      <c r="S38" s="128" t="s">
        <v>277</v>
      </c>
      <c r="T38" s="129">
        <f t="shared" si="1"/>
        <v>5</v>
      </c>
      <c r="U38" s="325">
        <f>ROUND(AVERAGEIF(T38:T40,"&gt;0"),0)</f>
        <v>5</v>
      </c>
      <c r="V38" s="325">
        <f>U38*0.6</f>
        <v>3</v>
      </c>
      <c r="W38" s="203"/>
      <c r="X38" s="324">
        <f>IF(S38="No_existen",5*$X$10,Y38*$X$10)</f>
        <v>0.25</v>
      </c>
      <c r="Y38" s="329">
        <f>ROUND(AVERAGEIF(Z38:Z40,"&gt;0"),0)</f>
        <v>5</v>
      </c>
      <c r="Z38" s="206">
        <f t="shared" si="2"/>
        <v>5</v>
      </c>
      <c r="AA38" s="203"/>
      <c r="AB38" s="203"/>
      <c r="AC38" s="329">
        <f t="shared" ref="AC38" si="74">IF(S38="No_existen",5*$AC$10,AD38*$AC$10)</f>
        <v>0.75</v>
      </c>
      <c r="AD38" s="325">
        <f t="shared" ref="AD38" si="75">ROUND(AVERAGEIF(AE38:AE40,"&gt;0"),0)</f>
        <v>5</v>
      </c>
      <c r="AE38" s="202">
        <f t="shared" si="3"/>
        <v>5</v>
      </c>
      <c r="AF38" s="203"/>
      <c r="AG38" s="203"/>
      <c r="AH38" s="329">
        <f t="shared" ref="AH38" si="76">IF(S38="No_existen",5*$AH$10,AI38*$AH$10)</f>
        <v>0.5</v>
      </c>
      <c r="AI38" s="325">
        <f t="shared" ref="AI38" si="77">ROUND(AVERAGEIF(AJ38:AJ40,"&gt;0"),0)</f>
        <v>5</v>
      </c>
      <c r="AJ38" s="202">
        <f t="shared" si="4"/>
        <v>5</v>
      </c>
      <c r="AK38" s="203"/>
      <c r="AL38" s="203"/>
      <c r="AM38" s="329">
        <f t="shared" ref="AM38" si="78">IF(S38="No_existen",5*$AM$10,AN38*$AM$10)</f>
        <v>0.5</v>
      </c>
      <c r="AN38" s="325">
        <f t="shared" ref="AN38" si="79">ROUND(AVERAGEIF(AO38:AO40,"&gt;0"),0)</f>
        <v>5</v>
      </c>
      <c r="AO38" s="202">
        <f t="shared" si="6"/>
        <v>5</v>
      </c>
      <c r="AP38" s="203"/>
      <c r="AQ38" s="325">
        <f t="shared" ref="AQ38" si="80">ROUND(AVERAGE(U38,Y38,AD38,AI38,AN38),0)</f>
        <v>5</v>
      </c>
      <c r="AR38" s="325" t="str">
        <f t="shared" ref="AR38" si="81">IF(AQ38&lt;1.5,"FUERTE",IF(AND(AQ38&gt;=1.5,AQ38&lt;2.5),"ACEPTABLE",IF(AQ38&gt;=5,"INEXISTENTE","DÉBIL")))</f>
        <v>INEXISTENTE</v>
      </c>
      <c r="AS38" s="327">
        <f t="shared" ref="AS38" si="82">IF(R38=0,0,ROUND((R38*AQ38),0))</f>
        <v>75</v>
      </c>
      <c r="AT38" s="327" t="str">
        <f t="shared" ref="AT38" si="83">IF(AS38&gt;=36,"GRAVE", IF(AS38&lt;=10, "LEVE", "MODERADO"))</f>
        <v>GRAVE</v>
      </c>
      <c r="AU38" s="336"/>
      <c r="AV38" s="336"/>
      <c r="AW38" s="203"/>
      <c r="AX38" s="203"/>
      <c r="AY38" s="130"/>
      <c r="AZ38" s="131"/>
      <c r="BA38" s="207"/>
      <c r="BB38" s="145"/>
      <c r="BC38" s="145"/>
      <c r="BD38" s="145"/>
      <c r="BE38" s="145"/>
      <c r="BF38" s="145"/>
      <c r="BG38" s="145"/>
      <c r="BH38" s="132"/>
    </row>
    <row r="39" spans="1:60" ht="64.5" hidden="1" customHeight="1" x14ac:dyDescent="0.2">
      <c r="A39" s="324"/>
      <c r="B39" s="324"/>
      <c r="C39" s="325"/>
      <c r="D39" s="336"/>
      <c r="E39" s="325"/>
      <c r="F39" s="324"/>
      <c r="G39" s="203" t="s">
        <v>260</v>
      </c>
      <c r="H39" s="203" t="s">
        <v>34</v>
      </c>
      <c r="I39" s="127" t="s">
        <v>635</v>
      </c>
      <c r="J39" s="324"/>
      <c r="K39" s="324"/>
      <c r="L39" s="324"/>
      <c r="M39" s="324"/>
      <c r="N39" s="324"/>
      <c r="O39" s="332"/>
      <c r="P39" s="324"/>
      <c r="Q39" s="332"/>
      <c r="R39" s="332"/>
      <c r="S39" s="128" t="s">
        <v>277</v>
      </c>
      <c r="T39" s="129">
        <f t="shared" si="1"/>
        <v>5</v>
      </c>
      <c r="U39" s="325"/>
      <c r="V39" s="325"/>
      <c r="W39" s="203"/>
      <c r="X39" s="324"/>
      <c r="Y39" s="329"/>
      <c r="Z39" s="206">
        <f t="shared" si="2"/>
        <v>5</v>
      </c>
      <c r="AA39" s="203"/>
      <c r="AB39" s="203"/>
      <c r="AC39" s="329"/>
      <c r="AD39" s="325"/>
      <c r="AE39" s="202">
        <f t="shared" si="3"/>
        <v>5</v>
      </c>
      <c r="AF39" s="203"/>
      <c r="AG39" s="203"/>
      <c r="AH39" s="329"/>
      <c r="AI39" s="325"/>
      <c r="AJ39" s="202">
        <f t="shared" si="4"/>
        <v>5</v>
      </c>
      <c r="AK39" s="203"/>
      <c r="AL39" s="203"/>
      <c r="AM39" s="329"/>
      <c r="AN39" s="325"/>
      <c r="AO39" s="202">
        <f t="shared" si="6"/>
        <v>5</v>
      </c>
      <c r="AP39" s="203"/>
      <c r="AQ39" s="325"/>
      <c r="AR39" s="325"/>
      <c r="AS39" s="327"/>
      <c r="AT39" s="327"/>
      <c r="AU39" s="336"/>
      <c r="AV39" s="336"/>
      <c r="AW39" s="203"/>
      <c r="AX39" s="203"/>
      <c r="AY39" s="130"/>
      <c r="AZ39" s="131"/>
      <c r="BA39" s="207"/>
      <c r="BB39" s="145"/>
      <c r="BC39" s="145"/>
      <c r="BD39" s="145"/>
      <c r="BE39" s="145"/>
      <c r="BF39" s="145"/>
      <c r="BG39" s="145"/>
      <c r="BH39" s="132"/>
    </row>
    <row r="40" spans="1:60" ht="64.5" hidden="1" customHeight="1" x14ac:dyDescent="0.2">
      <c r="A40" s="324"/>
      <c r="B40" s="324"/>
      <c r="C40" s="325"/>
      <c r="D40" s="336"/>
      <c r="E40" s="325"/>
      <c r="F40" s="324"/>
      <c r="G40" s="203" t="s">
        <v>260</v>
      </c>
      <c r="H40" s="203" t="s">
        <v>34</v>
      </c>
      <c r="I40" s="127" t="s">
        <v>636</v>
      </c>
      <c r="J40" s="324"/>
      <c r="K40" s="324"/>
      <c r="L40" s="324"/>
      <c r="M40" s="324"/>
      <c r="N40" s="324"/>
      <c r="O40" s="332"/>
      <c r="P40" s="324"/>
      <c r="Q40" s="332"/>
      <c r="R40" s="332"/>
      <c r="S40" s="128" t="s">
        <v>277</v>
      </c>
      <c r="T40" s="129">
        <f t="shared" si="1"/>
        <v>5</v>
      </c>
      <c r="U40" s="325"/>
      <c r="V40" s="325"/>
      <c r="W40" s="203"/>
      <c r="X40" s="324"/>
      <c r="Y40" s="329"/>
      <c r="Z40" s="206">
        <f t="shared" si="2"/>
        <v>5</v>
      </c>
      <c r="AA40" s="203"/>
      <c r="AB40" s="203"/>
      <c r="AC40" s="329"/>
      <c r="AD40" s="325"/>
      <c r="AE40" s="202">
        <f t="shared" si="3"/>
        <v>5</v>
      </c>
      <c r="AF40" s="203"/>
      <c r="AG40" s="203"/>
      <c r="AH40" s="329"/>
      <c r="AI40" s="325"/>
      <c r="AJ40" s="202">
        <f t="shared" si="4"/>
        <v>5</v>
      </c>
      <c r="AK40" s="203"/>
      <c r="AL40" s="203"/>
      <c r="AM40" s="329"/>
      <c r="AN40" s="325"/>
      <c r="AO40" s="202">
        <f t="shared" si="6"/>
        <v>5</v>
      </c>
      <c r="AP40" s="203"/>
      <c r="AQ40" s="325"/>
      <c r="AR40" s="325"/>
      <c r="AS40" s="327"/>
      <c r="AT40" s="327"/>
      <c r="AU40" s="336"/>
      <c r="AV40" s="336"/>
      <c r="AW40" s="203"/>
      <c r="AX40" s="203"/>
      <c r="AY40" s="130"/>
      <c r="AZ40" s="131"/>
      <c r="BA40" s="207"/>
      <c r="BB40" s="146"/>
      <c r="BC40" s="146"/>
      <c r="BD40" s="146"/>
      <c r="BE40" s="146"/>
      <c r="BF40" s="146"/>
      <c r="BG40" s="146"/>
      <c r="BH40" s="132"/>
    </row>
    <row r="41" spans="1:60" ht="64.5" customHeight="1" x14ac:dyDescent="0.2">
      <c r="A41" s="324">
        <v>11</v>
      </c>
      <c r="B41" s="324" t="s">
        <v>187</v>
      </c>
      <c r="C41" s="325" t="str">
        <f>+VLOOKUP(B41,$A$568:$B$606,2,0)</f>
        <v>JUAN PABLO TRUJILLO LEMUS</v>
      </c>
      <c r="D41" s="336" t="s">
        <v>150</v>
      </c>
      <c r="E41" s="325" t="str">
        <f>IF(D41=$D$538,$E$538,IF(D41=$D$539,$E$539,IF(D41=$D$540,$E$540,IF(D41=$D$541,$E$541,IF(D41=$D$542,$E$542,IF(D41=$D$543,$E$543,IF(D41=$D$544,$E$544,IF(D41=$D$545,$E$545,IF(D41=$D$546,$E$546,IF(D41=$D$547,$E$547,IF(D41=VICERRECTORÍA_ACADÉMICA_,$BF$538,IF(D41=PLANEACIÓN_,$BF$540, IF(D41=_VICERRECTORÍA_INVESTIGACIONES_INNOVACIÓN_Y_EXTENSIÓN_,$BF$539,IF(D41=VICERRECTORÍA_ADMINISTRATIVA_FINANCIERA_,$BF$541,IF(D41=_VICERRECTORÍA_RESPONSABILIDAD_SOCIAL_Y_BIENESTAR_UNIVERSITARIO_,$BF$542,"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1" s="324" t="s">
        <v>265</v>
      </c>
      <c r="G41" s="203" t="s">
        <v>260</v>
      </c>
      <c r="H41" s="203" t="s">
        <v>37</v>
      </c>
      <c r="I41" s="127" t="s">
        <v>671</v>
      </c>
      <c r="J41" s="324" t="s">
        <v>108</v>
      </c>
      <c r="K41" s="337" t="s">
        <v>682</v>
      </c>
      <c r="L41" s="337" t="s">
        <v>683</v>
      </c>
      <c r="M41" s="337" t="s">
        <v>684</v>
      </c>
      <c r="N41" s="324" t="s">
        <v>147</v>
      </c>
      <c r="O41" s="332">
        <f t="shared" ref="O41" si="84">IF(N41="ALTA",5,IF(N41="MEDIO ALTA",4,IF(N41="MEDIA",3,IF(N41="MEDIO BAJA",2,IF(N41="BAJA",1,0)))))</f>
        <v>2</v>
      </c>
      <c r="P41" s="324" t="s">
        <v>209</v>
      </c>
      <c r="Q41" s="332">
        <f t="shared" ref="Q41" si="85">IF(P41="ALTO",5,IF(P41="MEDIO-ALTO",4,IF(P41="MEDIO",3,IF(P41="MEDIO-BAJO",2,IF(P41="BAJO",1,0)))))</f>
        <v>4</v>
      </c>
      <c r="R41" s="332">
        <f t="shared" si="36"/>
        <v>8</v>
      </c>
      <c r="S41" s="128" t="s">
        <v>315</v>
      </c>
      <c r="T41" s="129">
        <f t="shared" si="1"/>
        <v>1</v>
      </c>
      <c r="U41" s="325">
        <f>ROUND(AVERAGEIF(T41:T43,"&gt;0"),0)</f>
        <v>1</v>
      </c>
      <c r="V41" s="325">
        <f>U41*0.6</f>
        <v>0.6</v>
      </c>
      <c r="W41" s="203" t="s">
        <v>700</v>
      </c>
      <c r="X41" s="324">
        <f t="shared" ref="X41" si="86">IF(S41="No_existen",5*$X$10,Y41*$X$10)</f>
        <v>0.2</v>
      </c>
      <c r="Y41" s="329">
        <f t="shared" ref="Y41" si="87">ROUND(AVERAGEIF(Z41:Z43,"&gt;0"),0)</f>
        <v>4</v>
      </c>
      <c r="Z41" s="206">
        <f t="shared" si="2"/>
        <v>4</v>
      </c>
      <c r="AA41" s="203" t="s">
        <v>318</v>
      </c>
      <c r="AB41" s="203"/>
      <c r="AC41" s="329">
        <f t="shared" ref="AC41" si="88">IF(S41="No_existen",5*$AC$10,AD41*$AC$10)</f>
        <v>0.15</v>
      </c>
      <c r="AD41" s="325">
        <f t="shared" ref="AD41" si="89">ROUND(AVERAGEIF(AE41:AE43,"&gt;0"),0)</f>
        <v>1</v>
      </c>
      <c r="AE41" s="202">
        <f t="shared" si="3"/>
        <v>1</v>
      </c>
      <c r="AF41" s="203" t="s">
        <v>295</v>
      </c>
      <c r="AG41" s="203" t="s">
        <v>711</v>
      </c>
      <c r="AH41" s="329">
        <f>IF(S41="No_existen",5*$AH$10,AI41*$AH$10)</f>
        <v>0.1</v>
      </c>
      <c r="AI41" s="325">
        <f>ROUND(AVERAGEIF(AJ41:AJ43,"&gt;0"),0)</f>
        <v>1</v>
      </c>
      <c r="AJ41" s="202">
        <f t="shared" si="4"/>
        <v>1</v>
      </c>
      <c r="AK41" s="203" t="s">
        <v>292</v>
      </c>
      <c r="AL41" s="203" t="s">
        <v>300</v>
      </c>
      <c r="AM41" s="329">
        <f t="shared" ref="AM41" si="90">IF(S41="No_existen",5*$AM$10,AN41*$AM$10)</f>
        <v>0.1</v>
      </c>
      <c r="AN41" s="325">
        <f t="shared" ref="AN41" si="91">ROUND(AVERAGEIF(AO41:AO43,"&gt;0"),0)</f>
        <v>1</v>
      </c>
      <c r="AO41" s="202">
        <f t="shared" si="6"/>
        <v>1</v>
      </c>
      <c r="AP41" s="203" t="s">
        <v>614</v>
      </c>
      <c r="AQ41" s="325">
        <f t="shared" ref="AQ41" si="92">ROUND(AVERAGE(U41,Y41,AD41,AI41,AN41),0)</f>
        <v>2</v>
      </c>
      <c r="AR41" s="325" t="str">
        <f t="shared" ref="AR41" si="93">IF(AQ41&lt;1.5,"FUERTE",IF(AND(AQ41&gt;=1.5,AQ41&lt;2.5),"ACEPTABLE",IF(AQ41&gt;=5,"INEXISTENTE","DÉBIL")))</f>
        <v>ACEPTABLE</v>
      </c>
      <c r="AS41" s="327">
        <f t="shared" ref="AS41" si="94">IF(R41=0,0,ROUND((R41*AQ41),0))</f>
        <v>16</v>
      </c>
      <c r="AT41" s="327" t="str">
        <f t="shared" ref="AT41" si="95">IF(AS41&gt;=36,"GRAVE", IF(AS41&lt;=10, "LEVE", "MODERADO"))</f>
        <v>MODERADO</v>
      </c>
      <c r="AU41" s="337" t="s">
        <v>716</v>
      </c>
      <c r="AV41" s="344">
        <v>0</v>
      </c>
      <c r="AW41" s="203" t="s">
        <v>90</v>
      </c>
      <c r="AX41" s="203" t="s">
        <v>726</v>
      </c>
      <c r="AY41" s="131">
        <v>45641</v>
      </c>
      <c r="AZ41" s="131"/>
      <c r="BA41" s="207"/>
      <c r="BB41" s="145"/>
      <c r="BC41" s="145"/>
      <c r="BD41" s="145"/>
      <c r="BE41" s="145"/>
      <c r="BF41" s="145"/>
      <c r="BG41" s="145"/>
      <c r="BH41" s="132"/>
    </row>
    <row r="42" spans="1:60" ht="64.5" hidden="1" customHeight="1" x14ac:dyDescent="0.2">
      <c r="A42" s="324"/>
      <c r="B42" s="324"/>
      <c r="C42" s="325"/>
      <c r="D42" s="336"/>
      <c r="E42" s="325"/>
      <c r="F42" s="324"/>
      <c r="G42" s="203" t="s">
        <v>261</v>
      </c>
      <c r="H42" s="203" t="s">
        <v>41</v>
      </c>
      <c r="I42" s="127" t="s">
        <v>579</v>
      </c>
      <c r="J42" s="324"/>
      <c r="K42" s="337"/>
      <c r="L42" s="337"/>
      <c r="M42" s="337"/>
      <c r="N42" s="324"/>
      <c r="O42" s="332"/>
      <c r="P42" s="324"/>
      <c r="Q42" s="332"/>
      <c r="R42" s="332"/>
      <c r="S42" s="128" t="s">
        <v>315</v>
      </c>
      <c r="T42" s="129">
        <f t="shared" si="1"/>
        <v>1</v>
      </c>
      <c r="U42" s="325"/>
      <c r="V42" s="325"/>
      <c r="W42" s="203" t="s">
        <v>701</v>
      </c>
      <c r="X42" s="324"/>
      <c r="Y42" s="329"/>
      <c r="Z42" s="206">
        <f t="shared" si="2"/>
        <v>4</v>
      </c>
      <c r="AA42" s="203" t="s">
        <v>318</v>
      </c>
      <c r="AB42" s="203"/>
      <c r="AC42" s="329"/>
      <c r="AD42" s="325"/>
      <c r="AE42" s="202">
        <f t="shared" si="3"/>
        <v>1</v>
      </c>
      <c r="AF42" s="203" t="s">
        <v>295</v>
      </c>
      <c r="AG42" s="203" t="s">
        <v>711</v>
      </c>
      <c r="AH42" s="329"/>
      <c r="AI42" s="325"/>
      <c r="AJ42" s="202">
        <f t="shared" si="4"/>
        <v>1</v>
      </c>
      <c r="AK42" s="203" t="s">
        <v>292</v>
      </c>
      <c r="AL42" s="203" t="s">
        <v>302</v>
      </c>
      <c r="AM42" s="329"/>
      <c r="AN42" s="325"/>
      <c r="AO42" s="202">
        <f t="shared" si="6"/>
        <v>1</v>
      </c>
      <c r="AP42" s="203" t="s">
        <v>614</v>
      </c>
      <c r="AQ42" s="325"/>
      <c r="AR42" s="325"/>
      <c r="AS42" s="327"/>
      <c r="AT42" s="327"/>
      <c r="AU42" s="337"/>
      <c r="AV42" s="344"/>
      <c r="AW42" s="203" t="s">
        <v>90</v>
      </c>
      <c r="AX42" s="203" t="s">
        <v>727</v>
      </c>
      <c r="AY42" s="131">
        <v>45641</v>
      </c>
      <c r="AZ42" s="131"/>
      <c r="BA42" s="207"/>
      <c r="BB42" s="145"/>
      <c r="BC42" s="145"/>
      <c r="BD42" s="145"/>
      <c r="BE42" s="145"/>
      <c r="BF42" s="145"/>
      <c r="BG42" s="145"/>
      <c r="BH42" s="132"/>
    </row>
    <row r="43" spans="1:60" ht="64.5" hidden="1" customHeight="1" x14ac:dyDescent="0.2">
      <c r="A43" s="324"/>
      <c r="B43" s="324"/>
      <c r="C43" s="325"/>
      <c r="D43" s="336"/>
      <c r="E43" s="325"/>
      <c r="F43" s="324"/>
      <c r="G43" s="203"/>
      <c r="H43" s="203"/>
      <c r="I43" s="128"/>
      <c r="J43" s="324"/>
      <c r="K43" s="337"/>
      <c r="L43" s="337"/>
      <c r="M43" s="337"/>
      <c r="N43" s="324"/>
      <c r="O43" s="332"/>
      <c r="P43" s="324"/>
      <c r="Q43" s="332"/>
      <c r="R43" s="332"/>
      <c r="S43" s="128"/>
      <c r="T43" s="129">
        <f t="shared" si="1"/>
        <v>0</v>
      </c>
      <c r="U43" s="325"/>
      <c r="V43" s="325"/>
      <c r="W43" s="203"/>
      <c r="X43" s="324"/>
      <c r="Y43" s="329"/>
      <c r="Z43" s="206">
        <f t="shared" si="2"/>
        <v>0</v>
      </c>
      <c r="AA43" s="203"/>
      <c r="AB43" s="203"/>
      <c r="AC43" s="329"/>
      <c r="AD43" s="325"/>
      <c r="AE43" s="202">
        <f t="shared" si="3"/>
        <v>0</v>
      </c>
      <c r="AF43" s="203"/>
      <c r="AG43" s="203"/>
      <c r="AH43" s="329"/>
      <c r="AI43" s="325"/>
      <c r="AJ43" s="202">
        <f t="shared" si="4"/>
        <v>0</v>
      </c>
      <c r="AK43" s="203"/>
      <c r="AL43" s="203"/>
      <c r="AM43" s="329"/>
      <c r="AN43" s="325"/>
      <c r="AO43" s="202">
        <f t="shared" si="6"/>
        <v>0</v>
      </c>
      <c r="AP43" s="203"/>
      <c r="AQ43" s="325"/>
      <c r="AR43" s="325"/>
      <c r="AS43" s="327"/>
      <c r="AT43" s="327"/>
      <c r="AU43" s="337"/>
      <c r="AV43" s="344"/>
      <c r="AW43" s="203"/>
      <c r="AX43" s="203"/>
      <c r="AY43" s="130"/>
      <c r="AZ43" s="131"/>
      <c r="BA43" s="207"/>
      <c r="BB43" s="146"/>
      <c r="BC43" s="146"/>
      <c r="BD43" s="146"/>
      <c r="BE43" s="146"/>
      <c r="BF43" s="146"/>
      <c r="BG43" s="146"/>
      <c r="BH43" s="132"/>
    </row>
    <row r="44" spans="1:60" ht="64.5" customHeight="1" x14ac:dyDescent="0.2">
      <c r="A44" s="324">
        <v>12</v>
      </c>
      <c r="B44" s="324" t="s">
        <v>187</v>
      </c>
      <c r="C44" s="325" t="str">
        <f>+VLOOKUP(B44,$A$568:$B$606,2,0)</f>
        <v>JUAN PABLO TRUJILLO LEMUS</v>
      </c>
      <c r="D44" s="336" t="s">
        <v>150</v>
      </c>
      <c r="E44" s="325" t="str">
        <f>IF(D44=$D$538,$E$538,IF(D44=$D$539,$E$539,IF(D44=$D$540,$E$540,IF(D44=$D$541,$E$541,IF(D44=$D$542,$E$542,IF(D44=$D$543,$E$543,IF(D44=$D$544,$E$544,IF(D44=$D$545,$E$545,IF(D44=$D$546,$E$546,IF(D44=$D$547,$E$547,IF(D44=VICERRECTORÍA_ACADÉMICA_,$BF$538,IF(D44=PLANEACIÓN_,$BF$540, IF(D44=_VICERRECTORÍA_INVESTIGACIONES_INNOVACIÓN_Y_EXTENSIÓN_,$BF$539,IF(D44=VICERRECTORÍA_ADMINISTRATIVA_FINANCIERA_,$BF$541,IF(D44=_VICERRECTORÍA_RESPONSABILIDAD_SOCIAL_Y_BIENESTAR_UNIVERSITARIO_,$BF$542,"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4" s="324" t="s">
        <v>265</v>
      </c>
      <c r="G44" s="203" t="s">
        <v>261</v>
      </c>
      <c r="H44" s="203" t="s">
        <v>39</v>
      </c>
      <c r="I44" s="128" t="s">
        <v>672</v>
      </c>
      <c r="J44" s="324" t="s">
        <v>107</v>
      </c>
      <c r="K44" s="324" t="s">
        <v>685</v>
      </c>
      <c r="L44" s="324" t="s">
        <v>686</v>
      </c>
      <c r="M44" s="324" t="s">
        <v>687</v>
      </c>
      <c r="N44" s="324" t="s">
        <v>104</v>
      </c>
      <c r="O44" s="332">
        <f t="shared" ref="O44" si="96">IF(N44="ALTA",5,IF(N44="MEDIO ALTA",4,IF(N44="MEDIA",3,IF(N44="MEDIO BAJA",2,IF(N44="BAJA",1,0)))))</f>
        <v>3</v>
      </c>
      <c r="P44" s="324" t="s">
        <v>140</v>
      </c>
      <c r="Q44" s="332">
        <f t="shared" ref="Q44" si="97">IF(P44="ALTO",5,IF(P44="MEDIO-ALTO",4,IF(P44="MEDIO",3,IF(P44="MEDIO-BAJO",2,IF(P44="BAJO",1,0)))))</f>
        <v>3</v>
      </c>
      <c r="R44" s="332">
        <f t="shared" si="36"/>
        <v>9</v>
      </c>
      <c r="S44" s="128" t="s">
        <v>315</v>
      </c>
      <c r="T44" s="129">
        <f t="shared" si="1"/>
        <v>1</v>
      </c>
      <c r="U44" s="325">
        <f>ROUND(AVERAGEIF(T44:T46,"&gt;0"),0)</f>
        <v>1</v>
      </c>
      <c r="V44" s="325">
        <f>U44*0.6</f>
        <v>0.6</v>
      </c>
      <c r="W44" s="203" t="s">
        <v>702</v>
      </c>
      <c r="X44" s="324">
        <f>IF(S44="No_existen",5*$X$10,Y44*$X$10)</f>
        <v>0.05</v>
      </c>
      <c r="Y44" s="329">
        <f>ROUND(AVERAGEIF(Z44:Z46,"&gt;0"),0)</f>
        <v>1</v>
      </c>
      <c r="Z44" s="206">
        <f t="shared" si="2"/>
        <v>1</v>
      </c>
      <c r="AA44" s="203" t="s">
        <v>320</v>
      </c>
      <c r="AB44" s="203" t="s">
        <v>709</v>
      </c>
      <c r="AC44" s="329">
        <f>IF(S44="No_existen",5*$AC$10,AD44*$AC$10)</f>
        <v>0.15</v>
      </c>
      <c r="AD44" s="325">
        <f t="shared" ref="AD44" si="98">ROUND(AVERAGEIF(AE44:AE46,"&gt;0"),0)</f>
        <v>1</v>
      </c>
      <c r="AE44" s="202">
        <f t="shared" si="3"/>
        <v>1</v>
      </c>
      <c r="AF44" s="203" t="s">
        <v>295</v>
      </c>
      <c r="AG44" s="203" t="s">
        <v>711</v>
      </c>
      <c r="AH44" s="329">
        <f t="shared" ref="AH44" si="99">IF(S44="No_existen",5*$AH$10,AI44*$AH$10)</f>
        <v>0.1</v>
      </c>
      <c r="AI44" s="325">
        <f t="shared" ref="AI44" si="100">ROUND(AVERAGEIF(AJ44:AJ46,"&gt;0"),0)</f>
        <v>1</v>
      </c>
      <c r="AJ44" s="202">
        <f t="shared" si="4"/>
        <v>1</v>
      </c>
      <c r="AK44" s="203" t="s">
        <v>292</v>
      </c>
      <c r="AL44" s="203" t="s">
        <v>300</v>
      </c>
      <c r="AM44" s="329">
        <f t="shared" ref="AM44" si="101">IF(S44="No_existen",5*$AM$10,AN44*$AM$10)</f>
        <v>0.4</v>
      </c>
      <c r="AN44" s="325">
        <f t="shared" ref="AN44" si="102">ROUND(AVERAGEIF(AO44:AO46,"&gt;0"),0)</f>
        <v>4</v>
      </c>
      <c r="AO44" s="202">
        <f t="shared" si="6"/>
        <v>4</v>
      </c>
      <c r="AP44" s="203" t="s">
        <v>613</v>
      </c>
      <c r="AQ44" s="325">
        <f t="shared" ref="AQ44" si="103">ROUND(AVERAGE(U44,Y44,AD44,AI44,AN44),0)</f>
        <v>2</v>
      </c>
      <c r="AR44" s="325" t="str">
        <f t="shared" ref="AR44" si="104">IF(AQ44&lt;1.5,"FUERTE",IF(AND(AQ44&gt;=1.5,AQ44&lt;2.5),"ACEPTABLE",IF(AQ44&gt;=5,"INEXISTENTE","DÉBIL")))</f>
        <v>ACEPTABLE</v>
      </c>
      <c r="AS44" s="327">
        <f t="shared" ref="AS44" si="105">IF(R44=0,0,ROUND((R44*AQ44),0))</f>
        <v>18</v>
      </c>
      <c r="AT44" s="327" t="str">
        <f t="shared" ref="AT44" si="106">IF(AS44&gt;=36,"GRAVE", IF(AS44&lt;=10, "LEVE", "MODERADO"))</f>
        <v>MODERADO</v>
      </c>
      <c r="AU44" s="334" t="s">
        <v>717</v>
      </c>
      <c r="AV44" s="335" t="s">
        <v>718</v>
      </c>
      <c r="AW44" s="203" t="s">
        <v>90</v>
      </c>
      <c r="AX44" s="203" t="s">
        <v>728</v>
      </c>
      <c r="AY44" s="131">
        <v>45641</v>
      </c>
      <c r="AZ44" s="131"/>
      <c r="BA44" s="207"/>
      <c r="BB44" s="145"/>
      <c r="BC44" s="145"/>
      <c r="BD44" s="145"/>
      <c r="BE44" s="145"/>
      <c r="BF44" s="145"/>
      <c r="BG44" s="145"/>
      <c r="BH44" s="132"/>
    </row>
    <row r="45" spans="1:60" ht="64.5" hidden="1" customHeight="1" x14ac:dyDescent="0.2">
      <c r="A45" s="324"/>
      <c r="B45" s="324"/>
      <c r="C45" s="325"/>
      <c r="D45" s="336"/>
      <c r="E45" s="325"/>
      <c r="F45" s="324"/>
      <c r="G45" s="203" t="s">
        <v>260</v>
      </c>
      <c r="H45" s="203" t="s">
        <v>37</v>
      </c>
      <c r="I45" s="128" t="s">
        <v>673</v>
      </c>
      <c r="J45" s="324"/>
      <c r="K45" s="324"/>
      <c r="L45" s="324"/>
      <c r="M45" s="324"/>
      <c r="N45" s="324"/>
      <c r="O45" s="332"/>
      <c r="P45" s="324"/>
      <c r="Q45" s="332"/>
      <c r="R45" s="332"/>
      <c r="S45" s="128"/>
      <c r="T45" s="129">
        <f t="shared" si="1"/>
        <v>0</v>
      </c>
      <c r="U45" s="325"/>
      <c r="V45" s="325"/>
      <c r="W45" s="203"/>
      <c r="X45" s="324"/>
      <c r="Y45" s="329"/>
      <c r="Z45" s="206">
        <f t="shared" si="2"/>
        <v>0</v>
      </c>
      <c r="AA45" s="203"/>
      <c r="AB45" s="203"/>
      <c r="AC45" s="329"/>
      <c r="AD45" s="325"/>
      <c r="AE45" s="202">
        <f t="shared" si="3"/>
        <v>0</v>
      </c>
      <c r="AF45" s="203"/>
      <c r="AG45" s="203"/>
      <c r="AH45" s="329"/>
      <c r="AI45" s="325"/>
      <c r="AJ45" s="202">
        <f t="shared" si="4"/>
        <v>0</v>
      </c>
      <c r="AK45" s="203"/>
      <c r="AL45" s="203"/>
      <c r="AM45" s="329"/>
      <c r="AN45" s="325"/>
      <c r="AO45" s="202">
        <f t="shared" si="6"/>
        <v>0</v>
      </c>
      <c r="AP45" s="203"/>
      <c r="AQ45" s="325"/>
      <c r="AR45" s="325"/>
      <c r="AS45" s="327"/>
      <c r="AT45" s="327"/>
      <c r="AU45" s="334"/>
      <c r="AV45" s="334"/>
      <c r="AW45" s="203"/>
      <c r="AX45" s="203"/>
      <c r="AY45" s="130"/>
      <c r="AZ45" s="131"/>
      <c r="BA45" s="207"/>
      <c r="BB45" s="145"/>
      <c r="BC45" s="145"/>
      <c r="BD45" s="145"/>
      <c r="BE45" s="145"/>
      <c r="BF45" s="145"/>
      <c r="BG45" s="145"/>
      <c r="BH45" s="132"/>
    </row>
    <row r="46" spans="1:60" ht="64.5" hidden="1" customHeight="1" x14ac:dyDescent="0.2">
      <c r="A46" s="324"/>
      <c r="B46" s="324"/>
      <c r="C46" s="325"/>
      <c r="D46" s="336"/>
      <c r="E46" s="325"/>
      <c r="F46" s="324"/>
      <c r="G46" s="203"/>
      <c r="H46" s="203"/>
      <c r="I46" s="128"/>
      <c r="J46" s="324"/>
      <c r="K46" s="324"/>
      <c r="L46" s="324"/>
      <c r="M46" s="324"/>
      <c r="N46" s="324"/>
      <c r="O46" s="332"/>
      <c r="P46" s="324"/>
      <c r="Q46" s="332"/>
      <c r="R46" s="332"/>
      <c r="S46" s="128"/>
      <c r="T46" s="129">
        <f t="shared" si="1"/>
        <v>0</v>
      </c>
      <c r="U46" s="325"/>
      <c r="V46" s="325"/>
      <c r="W46" s="203"/>
      <c r="X46" s="324"/>
      <c r="Y46" s="329"/>
      <c r="Z46" s="206">
        <f t="shared" si="2"/>
        <v>0</v>
      </c>
      <c r="AA46" s="203"/>
      <c r="AB46" s="203"/>
      <c r="AC46" s="329"/>
      <c r="AD46" s="325"/>
      <c r="AE46" s="202">
        <f t="shared" si="3"/>
        <v>0</v>
      </c>
      <c r="AF46" s="203"/>
      <c r="AG46" s="203"/>
      <c r="AH46" s="329"/>
      <c r="AI46" s="325"/>
      <c r="AJ46" s="202">
        <f t="shared" si="4"/>
        <v>0</v>
      </c>
      <c r="AK46" s="203"/>
      <c r="AL46" s="203"/>
      <c r="AM46" s="329"/>
      <c r="AN46" s="325"/>
      <c r="AO46" s="202">
        <f t="shared" si="6"/>
        <v>0</v>
      </c>
      <c r="AP46" s="203"/>
      <c r="AQ46" s="325"/>
      <c r="AR46" s="325"/>
      <c r="AS46" s="327"/>
      <c r="AT46" s="327"/>
      <c r="AU46" s="334"/>
      <c r="AV46" s="334"/>
      <c r="AW46" s="203"/>
      <c r="AX46" s="203"/>
      <c r="AY46" s="130"/>
      <c r="AZ46" s="131"/>
      <c r="BA46" s="207"/>
      <c r="BB46" s="145"/>
      <c r="BC46" s="145"/>
      <c r="BD46" s="145"/>
      <c r="BE46" s="145"/>
      <c r="BF46" s="145"/>
      <c r="BG46" s="145"/>
      <c r="BH46" s="132"/>
    </row>
    <row r="47" spans="1:60" ht="64.5" customHeight="1" x14ac:dyDescent="0.2">
      <c r="A47" s="324">
        <v>13</v>
      </c>
      <c r="B47" s="324" t="s">
        <v>187</v>
      </c>
      <c r="C47" s="325" t="str">
        <f>+VLOOKUP(B47,$A$568:$B$606,2,0)</f>
        <v>JUAN PABLO TRUJILLO LEMUS</v>
      </c>
      <c r="D47" s="336" t="s">
        <v>150</v>
      </c>
      <c r="E47" s="325" t="str">
        <f>IF(D47=$D$538,$E$538,IF(D47=$D$539,$E$539,IF(D47=$D$540,$E$540,IF(D47=$D$541,$E$541,IF(D47=$D$542,$E$542,IF(D47=$D$543,$E$543,IF(D47=$D$544,$E$544,IF(D47=$D$545,$E$545,IF(D47=$D$546,$E$546,IF(D47=$D$547,$E$547,IF(D47=VICERRECTORÍA_ACADÉMICA_,$BF$538,IF(D47=PLANEACIÓN_,$BF$540, IF(D47=_VICERRECTORÍA_INVESTIGACIONES_INNOVACIÓN_Y_EXTENSIÓN_,$BF$539,IF(D47=VICERRECTORÍA_ADMINISTRATIVA_FINANCIERA_,$BF$541,IF(D47=_VICERRECTORÍA_RESPONSABILIDAD_SOCIAL_Y_BIENESTAR_UNIVERSITARIO_,$BF$542,"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7" s="324" t="s">
        <v>265</v>
      </c>
      <c r="G47" s="203" t="s">
        <v>260</v>
      </c>
      <c r="H47" s="203" t="s">
        <v>37</v>
      </c>
      <c r="I47" s="209" t="s">
        <v>674</v>
      </c>
      <c r="J47" s="324" t="s">
        <v>111</v>
      </c>
      <c r="K47" s="337" t="s">
        <v>688</v>
      </c>
      <c r="L47" s="334" t="s">
        <v>689</v>
      </c>
      <c r="M47" s="337" t="s">
        <v>690</v>
      </c>
      <c r="N47" s="324" t="s">
        <v>104</v>
      </c>
      <c r="O47" s="332">
        <f t="shared" ref="O47" si="107">IF(N47="ALTA",5,IF(N47="MEDIO ALTA",4,IF(N47="MEDIA",3,IF(N47="MEDIO BAJA",2,IF(N47="BAJA",1,0)))))</f>
        <v>3</v>
      </c>
      <c r="P47" s="324" t="s">
        <v>140</v>
      </c>
      <c r="Q47" s="332">
        <f t="shared" ref="Q47" si="108">IF(P47="ALTO",5,IF(P47="MEDIO-ALTO",4,IF(P47="MEDIO",3,IF(P47="MEDIO-BAJO",2,IF(P47="BAJO",1,0)))))</f>
        <v>3</v>
      </c>
      <c r="R47" s="332">
        <f t="shared" si="36"/>
        <v>9</v>
      </c>
      <c r="S47" s="128" t="s">
        <v>315</v>
      </c>
      <c r="T47" s="129">
        <f t="shared" si="1"/>
        <v>1</v>
      </c>
      <c r="U47" s="325">
        <f>ROUND(AVERAGEIF(T47:T49,"&gt;0"),0)</f>
        <v>1</v>
      </c>
      <c r="V47" s="325">
        <f>U47*0.6</f>
        <v>0.6</v>
      </c>
      <c r="W47" s="203" t="s">
        <v>703</v>
      </c>
      <c r="X47" s="324">
        <f t="shared" ref="X47" si="109">IF(S47="No_existen",5*$X$10,Y47*$X$10)</f>
        <v>0.15000000000000002</v>
      </c>
      <c r="Y47" s="329">
        <f t="shared" ref="Y47" si="110">ROUND(AVERAGEIF(Z47:Z49,"&gt;0"),0)</f>
        <v>3</v>
      </c>
      <c r="Z47" s="206">
        <f t="shared" si="2"/>
        <v>1</v>
      </c>
      <c r="AA47" s="203" t="s">
        <v>320</v>
      </c>
      <c r="AB47" s="203" t="s">
        <v>710</v>
      </c>
      <c r="AC47" s="329">
        <f t="shared" ref="AC47" si="111">IF(S47="No_existen",5*$AC$10,AD47*$AC$10)</f>
        <v>0.15</v>
      </c>
      <c r="AD47" s="325">
        <f>ROUND(AVERAGEIF(AE47:AE49,"&gt;0"),0)</f>
        <v>1</v>
      </c>
      <c r="AE47" s="202">
        <f t="shared" si="3"/>
        <v>1</v>
      </c>
      <c r="AF47" s="203" t="s">
        <v>295</v>
      </c>
      <c r="AG47" s="203" t="s">
        <v>712</v>
      </c>
      <c r="AH47" s="329">
        <f>IF(S47="No_existen",5*$AH$10,AI47*$AH$10)</f>
        <v>0.1</v>
      </c>
      <c r="AI47" s="325">
        <f t="shared" ref="AI47" si="112">ROUND(AVERAGEIF(AJ47:AJ49,"&gt;0"),0)</f>
        <v>1</v>
      </c>
      <c r="AJ47" s="202">
        <f t="shared" si="4"/>
        <v>1</v>
      </c>
      <c r="AK47" s="203" t="s">
        <v>292</v>
      </c>
      <c r="AL47" s="203" t="s">
        <v>300</v>
      </c>
      <c r="AM47" s="329">
        <f t="shared" ref="AM47" si="113">IF(S47="No_existen",5*$AM$10,AN47*$AM$10)</f>
        <v>0.1</v>
      </c>
      <c r="AN47" s="325">
        <f t="shared" ref="AN47" si="114">ROUND(AVERAGEIF(AO47:AO49,"&gt;0"),0)</f>
        <v>1</v>
      </c>
      <c r="AO47" s="202">
        <f t="shared" si="6"/>
        <v>1</v>
      </c>
      <c r="AP47" s="203" t="s">
        <v>614</v>
      </c>
      <c r="AQ47" s="325">
        <f t="shared" ref="AQ47" si="115">ROUND(AVERAGE(U47,Y47,AD47,AI47,AN47),0)</f>
        <v>1</v>
      </c>
      <c r="AR47" s="325" t="str">
        <f t="shared" ref="AR47" si="116">IF(AQ47&lt;1.5,"FUERTE",IF(AND(AQ47&gt;=1.5,AQ47&lt;2.5),"ACEPTABLE",IF(AQ47&gt;=5,"INEXISTENTE","DÉBIL")))</f>
        <v>FUERTE</v>
      </c>
      <c r="AS47" s="327">
        <f t="shared" ref="AS47" si="117">IF(R47=0,0,ROUND((R47*AQ47),0))</f>
        <v>9</v>
      </c>
      <c r="AT47" s="327" t="str">
        <f t="shared" ref="AT47" si="118">IF(AS47&gt;=36,"GRAVE", IF(AS47&lt;=10, "LEVE", "MODERADO"))</f>
        <v>LEVE</v>
      </c>
      <c r="AU47" s="334" t="s">
        <v>719</v>
      </c>
      <c r="AV47" s="335">
        <v>0</v>
      </c>
      <c r="AW47" s="203" t="s">
        <v>89</v>
      </c>
      <c r="AX47" s="203"/>
      <c r="AY47" s="130"/>
      <c r="AZ47" s="131"/>
      <c r="BA47" s="207"/>
      <c r="BB47" s="146"/>
      <c r="BC47" s="146"/>
      <c r="BD47" s="146"/>
      <c r="BE47" s="146"/>
      <c r="BF47" s="146"/>
      <c r="BG47" s="146"/>
      <c r="BH47" s="132"/>
    </row>
    <row r="48" spans="1:60" ht="64.5" hidden="1" customHeight="1" x14ac:dyDescent="0.2">
      <c r="A48" s="324"/>
      <c r="B48" s="324"/>
      <c r="C48" s="325"/>
      <c r="D48" s="336"/>
      <c r="E48" s="325"/>
      <c r="F48" s="324"/>
      <c r="G48" s="203"/>
      <c r="H48" s="203"/>
      <c r="I48" s="209"/>
      <c r="J48" s="324"/>
      <c r="K48" s="337"/>
      <c r="L48" s="334"/>
      <c r="M48" s="337"/>
      <c r="N48" s="324"/>
      <c r="O48" s="332"/>
      <c r="P48" s="324"/>
      <c r="Q48" s="332"/>
      <c r="R48" s="332"/>
      <c r="S48" s="128" t="s">
        <v>315</v>
      </c>
      <c r="T48" s="129">
        <f t="shared" si="1"/>
        <v>1</v>
      </c>
      <c r="U48" s="325"/>
      <c r="V48" s="325"/>
      <c r="W48" s="203" t="s">
        <v>704</v>
      </c>
      <c r="X48" s="324"/>
      <c r="Y48" s="329"/>
      <c r="Z48" s="206">
        <f t="shared" si="2"/>
        <v>4</v>
      </c>
      <c r="AA48" s="203" t="s">
        <v>318</v>
      </c>
      <c r="AB48" s="203"/>
      <c r="AC48" s="329"/>
      <c r="AD48" s="325"/>
      <c r="AE48" s="202">
        <f t="shared" si="3"/>
        <v>1</v>
      </c>
      <c r="AF48" s="203" t="s">
        <v>295</v>
      </c>
      <c r="AG48" s="203" t="s">
        <v>713</v>
      </c>
      <c r="AH48" s="329"/>
      <c r="AI48" s="325"/>
      <c r="AJ48" s="202">
        <f t="shared" si="4"/>
        <v>1</v>
      </c>
      <c r="AK48" s="203" t="s">
        <v>292</v>
      </c>
      <c r="AL48" s="203" t="s">
        <v>299</v>
      </c>
      <c r="AM48" s="329"/>
      <c r="AN48" s="325"/>
      <c r="AO48" s="202">
        <f t="shared" si="6"/>
        <v>1</v>
      </c>
      <c r="AP48" s="203" t="s">
        <v>614</v>
      </c>
      <c r="AQ48" s="325"/>
      <c r="AR48" s="325"/>
      <c r="AS48" s="327"/>
      <c r="AT48" s="327"/>
      <c r="AU48" s="334"/>
      <c r="AV48" s="334"/>
      <c r="AW48" s="203" t="s">
        <v>89</v>
      </c>
      <c r="AX48" s="203"/>
      <c r="AY48" s="130"/>
      <c r="AZ48" s="131"/>
      <c r="BA48" s="207"/>
      <c r="BB48" s="145"/>
      <c r="BC48" s="145"/>
      <c r="BD48" s="145"/>
      <c r="BE48" s="145"/>
      <c r="BF48" s="145"/>
      <c r="BG48" s="145"/>
      <c r="BH48" s="132"/>
    </row>
    <row r="49" spans="1:60" ht="64.5" hidden="1" customHeight="1" x14ac:dyDescent="0.2">
      <c r="A49" s="324"/>
      <c r="B49" s="324"/>
      <c r="C49" s="325"/>
      <c r="D49" s="336"/>
      <c r="E49" s="325"/>
      <c r="F49" s="324"/>
      <c r="G49" s="203"/>
      <c r="H49" s="203"/>
      <c r="I49" s="203"/>
      <c r="J49" s="324"/>
      <c r="K49" s="337"/>
      <c r="L49" s="334"/>
      <c r="M49" s="337"/>
      <c r="N49" s="324"/>
      <c r="O49" s="332"/>
      <c r="P49" s="324"/>
      <c r="Q49" s="332"/>
      <c r="R49" s="332"/>
      <c r="S49" s="128" t="s">
        <v>315</v>
      </c>
      <c r="T49" s="129">
        <f t="shared" si="1"/>
        <v>1</v>
      </c>
      <c r="U49" s="325"/>
      <c r="V49" s="325"/>
      <c r="W49" s="203" t="s">
        <v>705</v>
      </c>
      <c r="X49" s="324"/>
      <c r="Y49" s="329"/>
      <c r="Z49" s="206">
        <f t="shared" si="2"/>
        <v>4</v>
      </c>
      <c r="AA49" s="203" t="s">
        <v>318</v>
      </c>
      <c r="AB49" s="203"/>
      <c r="AC49" s="329"/>
      <c r="AD49" s="325"/>
      <c r="AE49" s="202">
        <f t="shared" si="3"/>
        <v>1</v>
      </c>
      <c r="AF49" s="203" t="s">
        <v>295</v>
      </c>
      <c r="AG49" s="203" t="s">
        <v>713</v>
      </c>
      <c r="AH49" s="329"/>
      <c r="AI49" s="325"/>
      <c r="AJ49" s="202">
        <f t="shared" si="4"/>
        <v>1</v>
      </c>
      <c r="AK49" s="203" t="s">
        <v>292</v>
      </c>
      <c r="AL49" s="203" t="s">
        <v>299</v>
      </c>
      <c r="AM49" s="329"/>
      <c r="AN49" s="325"/>
      <c r="AO49" s="202">
        <f t="shared" si="6"/>
        <v>1</v>
      </c>
      <c r="AP49" s="203" t="s">
        <v>614</v>
      </c>
      <c r="AQ49" s="325"/>
      <c r="AR49" s="325"/>
      <c r="AS49" s="327"/>
      <c r="AT49" s="327"/>
      <c r="AU49" s="334"/>
      <c r="AV49" s="334"/>
      <c r="AW49" s="203" t="s">
        <v>89</v>
      </c>
      <c r="AX49" s="203"/>
      <c r="AY49" s="130"/>
      <c r="AZ49" s="131"/>
      <c r="BA49" s="207"/>
      <c r="BB49" s="145"/>
      <c r="BC49" s="145"/>
      <c r="BD49" s="145"/>
      <c r="BE49" s="145"/>
      <c r="BF49" s="145"/>
      <c r="BG49" s="145"/>
      <c r="BH49" s="132"/>
    </row>
    <row r="50" spans="1:60" ht="64.5" hidden="1" customHeight="1" x14ac:dyDescent="0.2">
      <c r="A50" s="324">
        <v>14</v>
      </c>
      <c r="B50" s="324" t="s">
        <v>187</v>
      </c>
      <c r="C50" s="325" t="str">
        <f>+VLOOKUP(B50,$A$568:$B$606,2,0)</f>
        <v>JUAN PABLO TRUJILLO LEMUS</v>
      </c>
      <c r="D50" s="336" t="s">
        <v>164</v>
      </c>
      <c r="E50" s="325" t="str">
        <f>IF(D50=$D$538,$E$538,IF(D50=$D$539,$E$539,IF(D50=$D$540,$E$540,IF(D50=$D$541,$E$541,IF(D50=$D$542,$E$542,IF(D50=$D$543,$E$543,IF(D50=$D$544,$E$544,IF(D50=$D$545,$E$545,IF(D50=$D$546,$E$546,IF(D50=$D$547,$E$547,IF(D50=VICERRECTORÍA_ACADÉMICA_,$BF$538,IF(D50=PLANEACIÓN_,$BF$540, IF(D50=_VICERRECTORÍA_INVESTIGACIONES_INNOVACIÓN_Y_EXTENSIÓN_,$BF$539,IF(D50=VICERRECTORÍA_ADMINISTRATIVA_FINANCIERA_,$BF$541,IF(D50=_VICERRECTORÍA_RESPONSABILIDAD_SOCIAL_Y_BIENESTAR_UNIVERSITARIO_,$BF$542,"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 s="324" t="s">
        <v>265</v>
      </c>
      <c r="G50" s="203" t="s">
        <v>261</v>
      </c>
      <c r="H50" s="203" t="s">
        <v>41</v>
      </c>
      <c r="I50" s="203" t="s">
        <v>675</v>
      </c>
      <c r="J50" s="324" t="s">
        <v>107</v>
      </c>
      <c r="K50" s="334" t="s">
        <v>691</v>
      </c>
      <c r="L50" s="324" t="s">
        <v>692</v>
      </c>
      <c r="M50" s="324" t="s">
        <v>693</v>
      </c>
      <c r="N50" s="324" t="s">
        <v>104</v>
      </c>
      <c r="O50" s="332">
        <f t="shared" ref="O50" si="119">IF(N50="ALTA",5,IF(N50="MEDIO ALTA",4,IF(N50="MEDIA",3,IF(N50="MEDIO BAJA",2,IF(N50="BAJA",1,0)))))</f>
        <v>3</v>
      </c>
      <c r="P50" s="324" t="s">
        <v>140</v>
      </c>
      <c r="Q50" s="332">
        <f t="shared" ref="Q50" si="120">IF(P50="ALTO",5,IF(P50="MEDIO-ALTO",4,IF(P50="MEDIO",3,IF(P50="MEDIO-BAJO",2,IF(P50="BAJO",1,0)))))</f>
        <v>3</v>
      </c>
      <c r="R50" s="332">
        <f t="shared" si="36"/>
        <v>9</v>
      </c>
      <c r="S50" s="128" t="s">
        <v>315</v>
      </c>
      <c r="T50" s="129">
        <f t="shared" si="1"/>
        <v>1</v>
      </c>
      <c r="U50" s="325">
        <f>ROUND(AVERAGEIF(T50:T52,"&gt;0"),0)</f>
        <v>1</v>
      </c>
      <c r="V50" s="325">
        <f t="shared" ref="V50" si="121">U50*0.6</f>
        <v>0.6</v>
      </c>
      <c r="W50" s="203" t="s">
        <v>706</v>
      </c>
      <c r="X50" s="324">
        <f t="shared" ref="X50" si="122">IF(S50="No_existen",5*$X$10,Y50*$X$10)</f>
        <v>0.05</v>
      </c>
      <c r="Y50" s="329">
        <f>ROUND(AVERAGEIF(Z50:Z52,"&gt;0"),0)</f>
        <v>1</v>
      </c>
      <c r="Z50" s="206">
        <f t="shared" si="2"/>
        <v>1</v>
      </c>
      <c r="AA50" s="203" t="s">
        <v>320</v>
      </c>
      <c r="AB50" s="203" t="s">
        <v>709</v>
      </c>
      <c r="AC50" s="329">
        <f>IF(S50="No_existen",5*$AC$10,AD50*$AC$10)</f>
        <v>0.15</v>
      </c>
      <c r="AD50" s="325">
        <f t="shared" ref="AD50" si="123">ROUND(AVERAGEIF(AE50:AE52,"&gt;0"),0)</f>
        <v>1</v>
      </c>
      <c r="AE50" s="202">
        <f t="shared" si="3"/>
        <v>1</v>
      </c>
      <c r="AF50" s="203" t="s">
        <v>295</v>
      </c>
      <c r="AG50" s="203" t="s">
        <v>714</v>
      </c>
      <c r="AH50" s="329">
        <f t="shared" ref="AH50" si="124">IF(S50="No_existen",5*$AH$10,AI50*$AH$10)</f>
        <v>0.1</v>
      </c>
      <c r="AI50" s="325">
        <f>ROUND(AVERAGEIF(AJ50:AJ52,"&gt;0"),0)</f>
        <v>1</v>
      </c>
      <c r="AJ50" s="202">
        <f t="shared" si="4"/>
        <v>1</v>
      </c>
      <c r="AK50" s="203" t="s">
        <v>292</v>
      </c>
      <c r="AL50" s="203" t="s">
        <v>299</v>
      </c>
      <c r="AM50" s="329">
        <f t="shared" ref="AM50" si="125">IF(S50="No_existen",5*$AM$10,AN50*$AM$10)</f>
        <v>0.1</v>
      </c>
      <c r="AN50" s="325">
        <f t="shared" ref="AN50" si="126">ROUND(AVERAGEIF(AO50:AO52,"&gt;0"),0)</f>
        <v>1</v>
      </c>
      <c r="AO50" s="202">
        <f t="shared" si="6"/>
        <v>1</v>
      </c>
      <c r="AP50" s="203" t="s">
        <v>614</v>
      </c>
      <c r="AQ50" s="325">
        <f t="shared" ref="AQ50" si="127">ROUND(AVERAGE(U50,Y50,AD50,AI50,AN50),0)</f>
        <v>1</v>
      </c>
      <c r="AR50" s="325" t="str">
        <f t="shared" ref="AR50" si="128">IF(AQ50&lt;1.5,"FUERTE",IF(AND(AQ50&gt;=1.5,AQ50&lt;2.5),"ACEPTABLE",IF(AQ50&gt;=5,"INEXISTENTE","DÉBIL")))</f>
        <v>FUERTE</v>
      </c>
      <c r="AS50" s="327">
        <f t="shared" ref="AS50" si="129">IF(R50=0,0,ROUND((R50*AQ50),0))</f>
        <v>9</v>
      </c>
      <c r="AT50" s="327" t="str">
        <f t="shared" ref="AT50" si="130">IF(AS50&gt;=36,"GRAVE", IF(AS50&lt;=10, "LEVE", "MODERADO"))</f>
        <v>LEVE</v>
      </c>
      <c r="AU50" s="334" t="s">
        <v>720</v>
      </c>
      <c r="AV50" s="334" t="s">
        <v>721</v>
      </c>
      <c r="AW50" s="203" t="s">
        <v>89</v>
      </c>
      <c r="AX50" s="203"/>
      <c r="AY50" s="130"/>
      <c r="AZ50" s="131"/>
      <c r="BA50" s="207"/>
      <c r="BB50" s="146"/>
      <c r="BC50" s="146"/>
      <c r="BD50" s="146"/>
      <c r="BE50" s="146"/>
      <c r="BF50" s="146"/>
      <c r="BG50" s="146"/>
      <c r="BH50" s="132"/>
    </row>
    <row r="51" spans="1:60" ht="64.5" hidden="1" customHeight="1" x14ac:dyDescent="0.2">
      <c r="A51" s="324"/>
      <c r="B51" s="324"/>
      <c r="C51" s="325"/>
      <c r="D51" s="336"/>
      <c r="E51" s="325"/>
      <c r="F51" s="324"/>
      <c r="G51" s="203" t="s">
        <v>260</v>
      </c>
      <c r="H51" s="203" t="s">
        <v>37</v>
      </c>
      <c r="I51" s="203" t="s">
        <v>676</v>
      </c>
      <c r="J51" s="324"/>
      <c r="K51" s="334"/>
      <c r="L51" s="324"/>
      <c r="M51" s="324"/>
      <c r="N51" s="324"/>
      <c r="O51" s="332"/>
      <c r="P51" s="324"/>
      <c r="Q51" s="332"/>
      <c r="R51" s="332"/>
      <c r="S51" s="128"/>
      <c r="T51" s="129">
        <f t="shared" si="1"/>
        <v>0</v>
      </c>
      <c r="U51" s="325"/>
      <c r="V51" s="325"/>
      <c r="W51" s="203"/>
      <c r="X51" s="324"/>
      <c r="Y51" s="329"/>
      <c r="Z51" s="206">
        <f t="shared" si="2"/>
        <v>0</v>
      </c>
      <c r="AA51" s="203"/>
      <c r="AB51" s="203"/>
      <c r="AC51" s="329"/>
      <c r="AD51" s="325"/>
      <c r="AE51" s="202">
        <f t="shared" si="3"/>
        <v>0</v>
      </c>
      <c r="AF51" s="203"/>
      <c r="AG51" s="203"/>
      <c r="AH51" s="329"/>
      <c r="AI51" s="325"/>
      <c r="AJ51" s="202">
        <f t="shared" si="4"/>
        <v>0</v>
      </c>
      <c r="AK51" s="203"/>
      <c r="AL51" s="203"/>
      <c r="AM51" s="329"/>
      <c r="AN51" s="325"/>
      <c r="AO51" s="202">
        <f t="shared" si="6"/>
        <v>0</v>
      </c>
      <c r="AP51" s="203"/>
      <c r="AQ51" s="325"/>
      <c r="AR51" s="325"/>
      <c r="AS51" s="327"/>
      <c r="AT51" s="327"/>
      <c r="AU51" s="334"/>
      <c r="AV51" s="334"/>
      <c r="AW51" s="203" t="s">
        <v>89</v>
      </c>
      <c r="AX51" s="203"/>
      <c r="AY51" s="130"/>
      <c r="AZ51" s="131"/>
      <c r="BA51" s="207"/>
      <c r="BB51" s="145"/>
      <c r="BC51" s="145"/>
      <c r="BD51" s="145"/>
      <c r="BE51" s="145"/>
      <c r="BF51" s="145"/>
      <c r="BG51" s="145"/>
      <c r="BH51" s="132"/>
    </row>
    <row r="52" spans="1:60" ht="64.5" hidden="1" customHeight="1" x14ac:dyDescent="0.2">
      <c r="A52" s="324"/>
      <c r="B52" s="324"/>
      <c r="C52" s="325"/>
      <c r="D52" s="336"/>
      <c r="E52" s="325"/>
      <c r="F52" s="324"/>
      <c r="G52" s="203" t="s">
        <v>261</v>
      </c>
      <c r="H52" s="203" t="s">
        <v>262</v>
      </c>
      <c r="I52" s="203" t="s">
        <v>677</v>
      </c>
      <c r="J52" s="324"/>
      <c r="K52" s="334"/>
      <c r="L52" s="324"/>
      <c r="M52" s="324"/>
      <c r="N52" s="324"/>
      <c r="O52" s="332"/>
      <c r="P52" s="324"/>
      <c r="Q52" s="332"/>
      <c r="R52" s="332"/>
      <c r="S52" s="128"/>
      <c r="T52" s="129">
        <f t="shared" si="1"/>
        <v>0</v>
      </c>
      <c r="U52" s="325"/>
      <c r="V52" s="325"/>
      <c r="W52" s="203"/>
      <c r="X52" s="324"/>
      <c r="Y52" s="329"/>
      <c r="Z52" s="206">
        <f t="shared" si="2"/>
        <v>0</v>
      </c>
      <c r="AA52" s="203"/>
      <c r="AB52" s="203"/>
      <c r="AC52" s="329"/>
      <c r="AD52" s="325"/>
      <c r="AE52" s="202">
        <f t="shared" si="3"/>
        <v>0</v>
      </c>
      <c r="AF52" s="203"/>
      <c r="AG52" s="203"/>
      <c r="AH52" s="329"/>
      <c r="AI52" s="325"/>
      <c r="AJ52" s="202">
        <f t="shared" si="4"/>
        <v>0</v>
      </c>
      <c r="AK52" s="203"/>
      <c r="AL52" s="203"/>
      <c r="AM52" s="329"/>
      <c r="AN52" s="325"/>
      <c r="AO52" s="202">
        <f t="shared" si="6"/>
        <v>0</v>
      </c>
      <c r="AP52" s="203"/>
      <c r="AQ52" s="325"/>
      <c r="AR52" s="325"/>
      <c r="AS52" s="327"/>
      <c r="AT52" s="327"/>
      <c r="AU52" s="334"/>
      <c r="AV52" s="334"/>
      <c r="AW52" s="203" t="s">
        <v>89</v>
      </c>
      <c r="AX52" s="203"/>
      <c r="AY52" s="130"/>
      <c r="AZ52" s="131"/>
      <c r="BA52" s="207"/>
      <c r="BB52" s="145"/>
      <c r="BC52" s="145"/>
      <c r="BD52" s="145"/>
      <c r="BE52" s="145"/>
      <c r="BF52" s="145"/>
      <c r="BG52" s="145"/>
      <c r="BH52" s="132"/>
    </row>
    <row r="53" spans="1:60" ht="64.5" hidden="1" customHeight="1" x14ac:dyDescent="0.2">
      <c r="A53" s="324">
        <v>15</v>
      </c>
      <c r="B53" s="324" t="s">
        <v>187</v>
      </c>
      <c r="C53" s="325" t="str">
        <f>+VLOOKUP(B53,$A$568:$B$606,2,0)</f>
        <v>JUAN PABLO TRUJILLO LEMUS</v>
      </c>
      <c r="D53" s="336" t="s">
        <v>164</v>
      </c>
      <c r="E53" s="325" t="str">
        <f>IF(D53=$D$538,$E$538,IF(D53=$D$539,$E$539,IF(D53=$D$540,$E$540,IF(D53=$D$541,$E$541,IF(D53=$D$542,$E$542,IF(D53=$D$543,$E$543,IF(D53=$D$544,$E$544,IF(D53=$D$545,$E$545,IF(D53=$D$546,$E$546,IF(D53=$D$547,$E$547,IF(D53=VICERRECTORÍA_ACADÉMICA_,$BF$538,IF(D53=PLANEACIÓN_,$BF$540, IF(D53=_VICERRECTORÍA_INVESTIGACIONES_INNOVACIÓN_Y_EXTENSIÓN_,$BF$539,IF(D53=VICERRECTORÍA_ADMINISTRATIVA_FINANCIERA_,$BF$541,IF(D53=_VICERRECTORÍA_RESPONSABILIDAD_SOCIAL_Y_BIENESTAR_UNIVERSITARIO_,$BF$542,"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3" s="324" t="s">
        <v>265</v>
      </c>
      <c r="G53" s="203" t="s">
        <v>260</v>
      </c>
      <c r="H53" s="203" t="s">
        <v>37</v>
      </c>
      <c r="I53" s="203" t="s">
        <v>678</v>
      </c>
      <c r="J53" s="324" t="s">
        <v>105</v>
      </c>
      <c r="K53" s="334" t="s">
        <v>694</v>
      </c>
      <c r="L53" s="324" t="s">
        <v>695</v>
      </c>
      <c r="M53" s="324" t="s">
        <v>696</v>
      </c>
      <c r="N53" s="324" t="s">
        <v>147</v>
      </c>
      <c r="O53" s="332">
        <f t="shared" ref="O53" si="131">IF(N53="ALTA",5,IF(N53="MEDIO ALTA",4,IF(N53="MEDIA",3,IF(N53="MEDIO BAJA",2,IF(N53="BAJA",1,0)))))</f>
        <v>2</v>
      </c>
      <c r="P53" s="324" t="s">
        <v>140</v>
      </c>
      <c r="Q53" s="332">
        <f t="shared" ref="Q53" si="132">IF(P53="ALTO",5,IF(P53="MEDIO-ALTO",4,IF(P53="MEDIO",3,IF(P53="MEDIO-BAJO",2,IF(P53="BAJO",1,0)))))</f>
        <v>3</v>
      </c>
      <c r="R53" s="332">
        <f t="shared" si="36"/>
        <v>6</v>
      </c>
      <c r="S53" s="128" t="s">
        <v>315</v>
      </c>
      <c r="T53" s="129">
        <f t="shared" si="1"/>
        <v>1</v>
      </c>
      <c r="U53" s="325">
        <f>ROUND(AVERAGEIF(T53:T55,"&gt;0"),0)</f>
        <v>1</v>
      </c>
      <c r="V53" s="325">
        <f>U53*0.6</f>
        <v>0.6</v>
      </c>
      <c r="W53" s="203" t="s">
        <v>707</v>
      </c>
      <c r="X53" s="324">
        <f>IF(S53="No_existen",5*$X$10,Y53*$X$10)</f>
        <v>0.1</v>
      </c>
      <c r="Y53" s="329">
        <f t="shared" ref="Y53" si="133">ROUND(AVERAGEIF(Z53:Z55,"&gt;0"),0)</f>
        <v>2</v>
      </c>
      <c r="Z53" s="206">
        <f t="shared" si="2"/>
        <v>2</v>
      </c>
      <c r="AA53" s="203" t="s">
        <v>319</v>
      </c>
      <c r="AB53" s="203"/>
      <c r="AC53" s="329">
        <f t="shared" ref="AC53" si="134">IF(S53="No_existen",5*$AC$10,AD53*$AC$10)</f>
        <v>0.15</v>
      </c>
      <c r="AD53" s="325">
        <f>ROUND(AVERAGEIF(AE53:AE55,"&gt;0"),0)</f>
        <v>1</v>
      </c>
      <c r="AE53" s="202">
        <f t="shared" si="3"/>
        <v>1</v>
      </c>
      <c r="AF53" s="203" t="s">
        <v>295</v>
      </c>
      <c r="AG53" s="203" t="s">
        <v>715</v>
      </c>
      <c r="AH53" s="329">
        <f>IF(S53="No_existen",5*$AH$10,AI53*$AH$10)</f>
        <v>0.1</v>
      </c>
      <c r="AI53" s="325">
        <f t="shared" ref="AI53" si="135">ROUND(AVERAGEIF(AJ53:AJ55,"&gt;0"),0)</f>
        <v>1</v>
      </c>
      <c r="AJ53" s="202">
        <f t="shared" si="4"/>
        <v>1</v>
      </c>
      <c r="AK53" s="203" t="s">
        <v>292</v>
      </c>
      <c r="AL53" s="203" t="s">
        <v>299</v>
      </c>
      <c r="AM53" s="329">
        <f>IF(S53="No_existen",5*$AM$10,AN53*$AM$10)</f>
        <v>0.1</v>
      </c>
      <c r="AN53" s="325">
        <f>ROUND(AVERAGEIF(AO53:AO55,"&gt;0"),0)</f>
        <v>1</v>
      </c>
      <c r="AO53" s="202">
        <f t="shared" si="6"/>
        <v>1</v>
      </c>
      <c r="AP53" s="203" t="s">
        <v>614</v>
      </c>
      <c r="AQ53" s="325">
        <f>ROUND(AVERAGE(U53,Y53,AD53,AI53,AN53),0)</f>
        <v>1</v>
      </c>
      <c r="AR53" s="325" t="str">
        <f>IF(AQ53&lt;1.5,"FUERTE",IF(AND(AQ53&gt;=1.5,AQ53&lt;2.5),"ACEPTABLE",IF(AQ53&gt;=5,"INEXISTENTE","DÉBIL")))</f>
        <v>FUERTE</v>
      </c>
      <c r="AS53" s="327">
        <f>IF(R53=0,0,ROUND((R53*AQ53),0))</f>
        <v>6</v>
      </c>
      <c r="AT53" s="327" t="str">
        <f>IF(AS53&gt;=36,"GRAVE", IF(AS53&lt;=10, "LEVE", "MODERADO"))</f>
        <v>LEVE</v>
      </c>
      <c r="AU53" s="334" t="s">
        <v>722</v>
      </c>
      <c r="AV53" s="334" t="s">
        <v>723</v>
      </c>
      <c r="AW53" s="203" t="s">
        <v>89</v>
      </c>
      <c r="AX53" s="203"/>
      <c r="AY53" s="130"/>
      <c r="AZ53" s="131"/>
      <c r="BA53" s="207"/>
      <c r="BB53" s="146"/>
      <c r="BC53" s="146"/>
      <c r="BD53" s="146"/>
      <c r="BE53" s="146"/>
      <c r="BF53" s="146"/>
      <c r="BG53" s="146"/>
      <c r="BH53" s="132"/>
    </row>
    <row r="54" spans="1:60" ht="64.5" hidden="1" customHeight="1" x14ac:dyDescent="0.2">
      <c r="A54" s="324"/>
      <c r="B54" s="324"/>
      <c r="C54" s="325"/>
      <c r="D54" s="336"/>
      <c r="E54" s="325"/>
      <c r="F54" s="324"/>
      <c r="G54" s="203" t="s">
        <v>260</v>
      </c>
      <c r="H54" s="203" t="s">
        <v>37</v>
      </c>
      <c r="I54" s="203" t="s">
        <v>679</v>
      </c>
      <c r="J54" s="324"/>
      <c r="K54" s="334"/>
      <c r="L54" s="324"/>
      <c r="M54" s="324"/>
      <c r="N54" s="324"/>
      <c r="O54" s="332"/>
      <c r="P54" s="324"/>
      <c r="Q54" s="332"/>
      <c r="R54" s="332"/>
      <c r="S54" s="128"/>
      <c r="T54" s="129">
        <f t="shared" si="1"/>
        <v>0</v>
      </c>
      <c r="U54" s="325"/>
      <c r="V54" s="325"/>
      <c r="W54" s="203"/>
      <c r="X54" s="324"/>
      <c r="Y54" s="329"/>
      <c r="Z54" s="206">
        <f t="shared" si="2"/>
        <v>0</v>
      </c>
      <c r="AA54" s="203"/>
      <c r="AB54" s="203"/>
      <c r="AC54" s="329"/>
      <c r="AD54" s="325"/>
      <c r="AE54" s="202">
        <f t="shared" si="3"/>
        <v>0</v>
      </c>
      <c r="AF54" s="203"/>
      <c r="AG54" s="203"/>
      <c r="AH54" s="329"/>
      <c r="AI54" s="325"/>
      <c r="AJ54" s="202">
        <f t="shared" si="4"/>
        <v>0</v>
      </c>
      <c r="AK54" s="203"/>
      <c r="AL54" s="203"/>
      <c r="AM54" s="329"/>
      <c r="AN54" s="325"/>
      <c r="AO54" s="202">
        <f t="shared" si="6"/>
        <v>0</v>
      </c>
      <c r="AP54" s="203"/>
      <c r="AQ54" s="325"/>
      <c r="AR54" s="325"/>
      <c r="AS54" s="327"/>
      <c r="AT54" s="327"/>
      <c r="AU54" s="334"/>
      <c r="AV54" s="334"/>
      <c r="AW54" s="203" t="s">
        <v>89</v>
      </c>
      <c r="AX54" s="203"/>
      <c r="AY54" s="130"/>
      <c r="AZ54" s="131"/>
      <c r="BA54" s="207"/>
      <c r="BB54" s="145"/>
      <c r="BC54" s="145"/>
      <c r="BD54" s="145"/>
      <c r="BE54" s="145"/>
      <c r="BF54" s="145"/>
      <c r="BG54" s="145"/>
      <c r="BH54" s="132"/>
    </row>
    <row r="55" spans="1:60" ht="64.5" hidden="1" customHeight="1" x14ac:dyDescent="0.2">
      <c r="A55" s="324"/>
      <c r="B55" s="324"/>
      <c r="C55" s="325"/>
      <c r="D55" s="336"/>
      <c r="E55" s="325"/>
      <c r="F55" s="324"/>
      <c r="G55" s="203" t="s">
        <v>260</v>
      </c>
      <c r="H55" s="203" t="s">
        <v>36</v>
      </c>
      <c r="I55" s="203" t="s">
        <v>680</v>
      </c>
      <c r="J55" s="324"/>
      <c r="K55" s="334"/>
      <c r="L55" s="324"/>
      <c r="M55" s="324"/>
      <c r="N55" s="324"/>
      <c r="O55" s="332"/>
      <c r="P55" s="324"/>
      <c r="Q55" s="332"/>
      <c r="R55" s="332"/>
      <c r="S55" s="128"/>
      <c r="T55" s="129">
        <f t="shared" si="1"/>
        <v>0</v>
      </c>
      <c r="U55" s="325"/>
      <c r="V55" s="325"/>
      <c r="W55" s="203"/>
      <c r="X55" s="324"/>
      <c r="Y55" s="329"/>
      <c r="Z55" s="206">
        <f t="shared" si="2"/>
        <v>0</v>
      </c>
      <c r="AA55" s="203"/>
      <c r="AB55" s="203"/>
      <c r="AC55" s="329"/>
      <c r="AD55" s="325"/>
      <c r="AE55" s="202">
        <f t="shared" si="3"/>
        <v>0</v>
      </c>
      <c r="AF55" s="203"/>
      <c r="AG55" s="203"/>
      <c r="AH55" s="329"/>
      <c r="AI55" s="325"/>
      <c r="AJ55" s="202">
        <f t="shared" si="4"/>
        <v>0</v>
      </c>
      <c r="AK55" s="203"/>
      <c r="AL55" s="203"/>
      <c r="AM55" s="329"/>
      <c r="AN55" s="325"/>
      <c r="AO55" s="202">
        <f t="shared" si="6"/>
        <v>0</v>
      </c>
      <c r="AP55" s="203"/>
      <c r="AQ55" s="325"/>
      <c r="AR55" s="325"/>
      <c r="AS55" s="327"/>
      <c r="AT55" s="327"/>
      <c r="AU55" s="334"/>
      <c r="AV55" s="334"/>
      <c r="AW55" s="203" t="s">
        <v>89</v>
      </c>
      <c r="AX55" s="203"/>
      <c r="AY55" s="130"/>
      <c r="AZ55" s="131"/>
      <c r="BA55" s="207"/>
      <c r="BB55" s="146"/>
      <c r="BC55" s="146"/>
      <c r="BD55" s="146"/>
      <c r="BE55" s="146"/>
      <c r="BF55" s="146"/>
      <c r="BG55" s="146"/>
      <c r="BH55" s="132"/>
    </row>
    <row r="56" spans="1:60" ht="64.5" hidden="1" customHeight="1" x14ac:dyDescent="0.2">
      <c r="A56" s="324">
        <v>16</v>
      </c>
      <c r="B56" s="324" t="s">
        <v>187</v>
      </c>
      <c r="C56" s="325" t="str">
        <f>+VLOOKUP(B56,$A$568:$B$606,2,0)</f>
        <v>JUAN PABLO TRUJILLO LEMUS</v>
      </c>
      <c r="D56" s="336" t="s">
        <v>162</v>
      </c>
      <c r="E56" s="325" t="str">
        <f>IF(D56=$D$538,$E$538,IF(D56=$D$539,$E$539,IF(D56=$D$540,$E$540,IF(D56=$D$541,$E$541,IF(D56=$D$542,$E$542,IF(D56=$D$543,$E$543,IF(D56=$D$544,$E$544,IF(D56=$D$545,$E$545,IF(D56=$D$546,$E$546,IF(D56=$D$547,$E$547,IF(D56=VICERRECTORÍA_ACADÉMICA_,$BF$538,IF(D56=PLANEACIÓN_,$BF$540, IF(D56=_VICERRECTORÍA_INVESTIGACIONES_INNOVACIÓN_Y_EXTENSIÓN_,$BF$539,IF(D56=VICERRECTORÍA_ADMINISTRATIVA_FINANCIERA_,$BF$541,IF(D56=_VICERRECTORÍA_RESPONSABILIDAD_SOCIAL_Y_BIENESTAR_UNIVERSITARIO_,$BF$542,"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56" s="324" t="s">
        <v>265</v>
      </c>
      <c r="G56" s="203" t="s">
        <v>261</v>
      </c>
      <c r="H56" s="203" t="s">
        <v>262</v>
      </c>
      <c r="I56" s="203" t="s">
        <v>681</v>
      </c>
      <c r="J56" s="324" t="s">
        <v>109</v>
      </c>
      <c r="K56" s="324" t="s">
        <v>697</v>
      </c>
      <c r="L56" s="324" t="s">
        <v>698</v>
      </c>
      <c r="M56" s="324" t="s">
        <v>699</v>
      </c>
      <c r="N56" s="324" t="s">
        <v>104</v>
      </c>
      <c r="O56" s="332">
        <f t="shared" ref="O56" si="136">IF(N56="ALTA",5,IF(N56="MEDIO ALTA",4,IF(N56="MEDIA",3,IF(N56="MEDIO BAJA",2,IF(N56="BAJA",1,0)))))</f>
        <v>3</v>
      </c>
      <c r="P56" s="324" t="s">
        <v>140</v>
      </c>
      <c r="Q56" s="332">
        <f t="shared" ref="Q56" si="137">IF(P56="ALTO",5,IF(P56="MEDIO-ALTO",4,IF(P56="MEDIO",3,IF(P56="MEDIO-BAJO",2,IF(P56="BAJO",1,0)))))</f>
        <v>3</v>
      </c>
      <c r="R56" s="332">
        <f t="shared" si="36"/>
        <v>9</v>
      </c>
      <c r="S56" s="128" t="s">
        <v>315</v>
      </c>
      <c r="T56" s="129">
        <f t="shared" si="1"/>
        <v>1</v>
      </c>
      <c r="U56" s="325">
        <f>ROUND(AVERAGEIF(T56:T58,"&gt;0"),0)</f>
        <v>1</v>
      </c>
      <c r="V56" s="325">
        <f>U56*0.6</f>
        <v>0.6</v>
      </c>
      <c r="W56" s="203" t="s">
        <v>708</v>
      </c>
      <c r="X56" s="324">
        <f t="shared" ref="X56" si="138">IF(S56="No_existen",5*$X$10,Y56*$X$10)</f>
        <v>0.2</v>
      </c>
      <c r="Y56" s="329">
        <f>ROUND(AVERAGEIF(Z56:Z58,"&gt;0"),0)</f>
        <v>4</v>
      </c>
      <c r="Z56" s="206">
        <f t="shared" si="2"/>
        <v>4</v>
      </c>
      <c r="AA56" s="203" t="s">
        <v>318</v>
      </c>
      <c r="AB56" s="203"/>
      <c r="AC56" s="329">
        <f t="shared" ref="AC56" si="139">IF(S56="No_existen",5*$AC$10,AD56*$AC$10)</f>
        <v>0.15</v>
      </c>
      <c r="AD56" s="325">
        <f t="shared" ref="AD56" si="140">ROUND(AVERAGEIF(AE56:AE58,"&gt;0"),0)</f>
        <v>1</v>
      </c>
      <c r="AE56" s="202">
        <f t="shared" si="3"/>
        <v>1</v>
      </c>
      <c r="AF56" s="203" t="s">
        <v>295</v>
      </c>
      <c r="AG56" s="203" t="s">
        <v>714</v>
      </c>
      <c r="AH56" s="329">
        <f t="shared" ref="AH56" si="141">IF(S56="No_existen",5*$AH$10,AI56*$AH$10)</f>
        <v>0.1</v>
      </c>
      <c r="AI56" s="325">
        <f t="shared" ref="AI56" si="142">ROUND(AVERAGEIF(AJ56:AJ58,"&gt;0"),0)</f>
        <v>1</v>
      </c>
      <c r="AJ56" s="202">
        <f t="shared" si="4"/>
        <v>1</v>
      </c>
      <c r="AK56" s="203" t="s">
        <v>292</v>
      </c>
      <c r="AL56" s="203" t="s">
        <v>300</v>
      </c>
      <c r="AM56" s="329">
        <f t="shared" ref="AM56" si="143">IF(S56="No_existen",5*$AM$10,AN56*$AM$10)</f>
        <v>0.4</v>
      </c>
      <c r="AN56" s="325">
        <f t="shared" ref="AN56" si="144">ROUND(AVERAGEIF(AO56:AO58,"&gt;0"),0)</f>
        <v>4</v>
      </c>
      <c r="AO56" s="202">
        <f t="shared" si="6"/>
        <v>4</v>
      </c>
      <c r="AP56" s="203" t="s">
        <v>613</v>
      </c>
      <c r="AQ56" s="325">
        <f t="shared" ref="AQ56" si="145">ROUND(AVERAGE(U56,Y56,AD56,AI56,AN56),0)</f>
        <v>2</v>
      </c>
      <c r="AR56" s="325" t="str">
        <f t="shared" ref="AR56" si="146">IF(AQ56&lt;1.5,"FUERTE",IF(AND(AQ56&gt;=1.5,AQ56&lt;2.5),"ACEPTABLE",IF(AQ56&gt;=5,"INEXISTENTE","DÉBIL")))</f>
        <v>ACEPTABLE</v>
      </c>
      <c r="AS56" s="327">
        <f t="shared" ref="AS56" si="147">IF(R56=0,0,ROUND((R56*AQ56),0))</f>
        <v>18</v>
      </c>
      <c r="AT56" s="327" t="str">
        <f t="shared" ref="AT56" si="148">IF(AS56&gt;=36,"GRAVE", IF(AS56&lt;=10, "LEVE", "MODERADO"))</f>
        <v>MODERADO</v>
      </c>
      <c r="AU56" s="334" t="s">
        <v>724</v>
      </c>
      <c r="AV56" s="334" t="s">
        <v>725</v>
      </c>
      <c r="AW56" s="203" t="s">
        <v>92</v>
      </c>
      <c r="AX56" s="203" t="s">
        <v>729</v>
      </c>
      <c r="AY56" s="131">
        <v>45641</v>
      </c>
      <c r="AZ56" s="131"/>
      <c r="BA56" s="201" t="s">
        <v>730</v>
      </c>
      <c r="BB56" s="145"/>
      <c r="BC56" s="145"/>
      <c r="BD56" s="145"/>
      <c r="BE56" s="145"/>
      <c r="BF56" s="145"/>
      <c r="BG56" s="145"/>
      <c r="BH56" s="132"/>
    </row>
    <row r="57" spans="1:60" ht="64.5" hidden="1" customHeight="1" x14ac:dyDescent="0.2">
      <c r="A57" s="324"/>
      <c r="B57" s="324"/>
      <c r="C57" s="325"/>
      <c r="D57" s="336"/>
      <c r="E57" s="325"/>
      <c r="F57" s="324"/>
      <c r="G57" s="203"/>
      <c r="H57" s="203"/>
      <c r="I57" s="127"/>
      <c r="J57" s="324"/>
      <c r="K57" s="324"/>
      <c r="L57" s="324"/>
      <c r="M57" s="324"/>
      <c r="N57" s="324"/>
      <c r="O57" s="332"/>
      <c r="P57" s="324"/>
      <c r="Q57" s="332"/>
      <c r="R57" s="332"/>
      <c r="S57" s="128"/>
      <c r="T57" s="129">
        <f t="shared" si="1"/>
        <v>0</v>
      </c>
      <c r="U57" s="325"/>
      <c r="V57" s="325"/>
      <c r="W57" s="203"/>
      <c r="X57" s="324"/>
      <c r="Y57" s="329"/>
      <c r="Z57" s="206">
        <f t="shared" si="2"/>
        <v>0</v>
      </c>
      <c r="AA57" s="203"/>
      <c r="AB57" s="203"/>
      <c r="AC57" s="329"/>
      <c r="AD57" s="325"/>
      <c r="AE57" s="202">
        <f t="shared" si="3"/>
        <v>0</v>
      </c>
      <c r="AF57" s="203"/>
      <c r="AG57" s="203"/>
      <c r="AH57" s="329"/>
      <c r="AI57" s="325"/>
      <c r="AJ57" s="202">
        <f t="shared" si="4"/>
        <v>0</v>
      </c>
      <c r="AK57" s="203"/>
      <c r="AL57" s="203"/>
      <c r="AM57" s="329"/>
      <c r="AN57" s="325"/>
      <c r="AO57" s="202">
        <f t="shared" si="6"/>
        <v>0</v>
      </c>
      <c r="AP57" s="203"/>
      <c r="AQ57" s="325"/>
      <c r="AR57" s="325"/>
      <c r="AS57" s="327"/>
      <c r="AT57" s="327"/>
      <c r="AU57" s="334"/>
      <c r="AV57" s="334"/>
      <c r="AW57" s="203"/>
      <c r="AX57" s="203"/>
      <c r="AY57" s="130"/>
      <c r="AZ57" s="131"/>
      <c r="BA57" s="207"/>
      <c r="BB57" s="145"/>
      <c r="BC57" s="145"/>
      <c r="BD57" s="145"/>
      <c r="BE57" s="145"/>
      <c r="BF57" s="145"/>
      <c r="BG57" s="145"/>
      <c r="BH57" s="132"/>
    </row>
    <row r="58" spans="1:60" ht="64.5" hidden="1" customHeight="1" x14ac:dyDescent="0.2">
      <c r="A58" s="324"/>
      <c r="B58" s="324"/>
      <c r="C58" s="325"/>
      <c r="D58" s="336"/>
      <c r="E58" s="325"/>
      <c r="F58" s="324"/>
      <c r="G58" s="203"/>
      <c r="H58" s="203"/>
      <c r="I58" s="127"/>
      <c r="J58" s="324"/>
      <c r="K58" s="324"/>
      <c r="L58" s="324"/>
      <c r="M58" s="324"/>
      <c r="N58" s="324"/>
      <c r="O58" s="332"/>
      <c r="P58" s="324"/>
      <c r="Q58" s="332"/>
      <c r="R58" s="332"/>
      <c r="S58" s="128"/>
      <c r="T58" s="129">
        <f t="shared" si="1"/>
        <v>0</v>
      </c>
      <c r="U58" s="325"/>
      <c r="V58" s="325"/>
      <c r="W58" s="203"/>
      <c r="X58" s="324"/>
      <c r="Y58" s="329"/>
      <c r="Z58" s="206">
        <f t="shared" si="2"/>
        <v>0</v>
      </c>
      <c r="AA58" s="203"/>
      <c r="AB58" s="203"/>
      <c r="AC58" s="329"/>
      <c r="AD58" s="325"/>
      <c r="AE58" s="202">
        <f t="shared" si="3"/>
        <v>0</v>
      </c>
      <c r="AF58" s="203"/>
      <c r="AG58" s="203"/>
      <c r="AH58" s="329"/>
      <c r="AI58" s="325"/>
      <c r="AJ58" s="202">
        <f t="shared" si="4"/>
        <v>0</v>
      </c>
      <c r="AK58" s="203"/>
      <c r="AL58" s="203"/>
      <c r="AM58" s="329"/>
      <c r="AN58" s="325"/>
      <c r="AO58" s="202">
        <f t="shared" si="6"/>
        <v>0</v>
      </c>
      <c r="AP58" s="203"/>
      <c r="AQ58" s="325"/>
      <c r="AR58" s="325"/>
      <c r="AS58" s="327"/>
      <c r="AT58" s="327"/>
      <c r="AU58" s="334"/>
      <c r="AV58" s="334"/>
      <c r="AW58" s="203"/>
      <c r="AX58" s="203"/>
      <c r="AY58" s="130"/>
      <c r="AZ58" s="131"/>
      <c r="BA58" s="207"/>
      <c r="BB58" s="146"/>
      <c r="BC58" s="146"/>
      <c r="BD58" s="146"/>
      <c r="BE58" s="146"/>
      <c r="BF58" s="146"/>
      <c r="BG58" s="146"/>
      <c r="BH58" s="132"/>
    </row>
    <row r="59" spans="1:60" ht="64.5" customHeight="1" x14ac:dyDescent="0.2">
      <c r="A59" s="324">
        <v>17</v>
      </c>
      <c r="B59" s="324" t="s">
        <v>189</v>
      </c>
      <c r="C59" s="325" t="str">
        <f>+VLOOKUP(B59,$A$568:$B$606,2,0)</f>
        <v>JORGE AUGUSTO MONTOYA ARANGO</v>
      </c>
      <c r="D59" s="336" t="s">
        <v>150</v>
      </c>
      <c r="E59" s="325" t="str">
        <f>IF(D59=$D$538,$E$538,IF(D59=$D$539,$E$539,IF(D59=$D$540,$E$540,IF(D59=$D$541,$E$541,IF(D59=$D$542,$E$542,IF(D59=$D$543,$E$543,IF(D59=$D$544,$E$544,IF(D59=$D$545,$E$545,IF(D59=$D$546,$E$546,IF(D59=$D$547,$E$547,IF(D59=VICERRECTORÍA_ACADÉMICA_,$BF$538,IF(D59=PLANEACIÓN_,$BF$540, IF(D59=_VICERRECTORÍA_INVESTIGACIONES_INNOVACIÓN_Y_EXTENSIÓN_,$BF$539,IF(D59=VICERRECTORÍA_ADMINISTRATIVA_FINANCIERA_,$BF$541,IF(D59=_VICERRECTORÍA_RESPONSABILIDAD_SOCIAL_Y_BIENESTAR_UNIVERSITARIO_,$BF$542,"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59" s="324" t="s">
        <v>265</v>
      </c>
      <c r="G59" s="203" t="s">
        <v>260</v>
      </c>
      <c r="H59" s="203" t="s">
        <v>35</v>
      </c>
      <c r="I59" s="127" t="s">
        <v>731</v>
      </c>
      <c r="J59" s="324" t="s">
        <v>111</v>
      </c>
      <c r="K59" s="337" t="s">
        <v>749</v>
      </c>
      <c r="L59" s="337" t="s">
        <v>750</v>
      </c>
      <c r="M59" s="337" t="s">
        <v>751</v>
      </c>
      <c r="N59" s="324" t="s">
        <v>104</v>
      </c>
      <c r="O59" s="332">
        <f t="shared" ref="O59" si="149">IF(N59="ALTA",5,IF(N59="MEDIO ALTA",4,IF(N59="MEDIA",3,IF(N59="MEDIO BAJA",2,IF(N59="BAJA",1,0)))))</f>
        <v>3</v>
      </c>
      <c r="P59" s="324" t="s">
        <v>209</v>
      </c>
      <c r="Q59" s="332">
        <f t="shared" ref="Q59" si="150">IF(P59="ALTO",5,IF(P59="MEDIO-ALTO",4,IF(P59="MEDIO",3,IF(P59="MEDIO-BAJO",2,IF(P59="BAJO",1,0)))))</f>
        <v>4</v>
      </c>
      <c r="R59" s="332">
        <f t="shared" si="36"/>
        <v>12</v>
      </c>
      <c r="S59" s="128" t="s">
        <v>386</v>
      </c>
      <c r="T59" s="129">
        <f t="shared" si="1"/>
        <v>4</v>
      </c>
      <c r="U59" s="325">
        <f>ROUND(AVERAGEIF(T59:T61,"&gt;0"),0)</f>
        <v>3</v>
      </c>
      <c r="V59" s="325">
        <f>U59*0.6</f>
        <v>1.7999999999999998</v>
      </c>
      <c r="W59" s="203" t="s">
        <v>773</v>
      </c>
      <c r="X59" s="324">
        <f t="shared" ref="X59" si="151">IF(S59="No_existen",5*$X$10,Y59*$X$10)</f>
        <v>0.15000000000000002</v>
      </c>
      <c r="Y59" s="329">
        <f t="shared" ref="Y59" si="152">ROUND(AVERAGEIF(Z59:Z61,"&gt;0"),0)</f>
        <v>3</v>
      </c>
      <c r="Z59" s="206">
        <f t="shared" si="2"/>
        <v>2</v>
      </c>
      <c r="AA59" s="203" t="s">
        <v>319</v>
      </c>
      <c r="AB59" s="203"/>
      <c r="AC59" s="329">
        <f t="shared" ref="AC59" si="153">IF(S59="No_existen",5*$AC$10,AD59*$AC$10)</f>
        <v>0.15</v>
      </c>
      <c r="AD59" s="325">
        <f>ROUND(AVERAGEIF(AE59:AE61,"&gt;0"),0)</f>
        <v>1</v>
      </c>
      <c r="AE59" s="202">
        <f t="shared" si="3"/>
        <v>1</v>
      </c>
      <c r="AF59" s="203" t="s">
        <v>295</v>
      </c>
      <c r="AG59" s="203" t="s">
        <v>793</v>
      </c>
      <c r="AH59" s="329">
        <f t="shared" ref="AH59" si="154">IF(S59="No_existen",5*$AH$10,AI59*$AH$10)</f>
        <v>0.1</v>
      </c>
      <c r="AI59" s="325">
        <f t="shared" ref="AI59" si="155">ROUND(AVERAGEIF(AJ59:AJ61,"&gt;0"),0)</f>
        <v>1</v>
      </c>
      <c r="AJ59" s="202">
        <f t="shared" si="4"/>
        <v>1</v>
      </c>
      <c r="AK59" s="203" t="s">
        <v>292</v>
      </c>
      <c r="AL59" s="203" t="s">
        <v>300</v>
      </c>
      <c r="AM59" s="329">
        <f t="shared" ref="AM59" si="156">IF(S59="No_existen",5*$AM$10,AN59*$AM$10)</f>
        <v>0.4</v>
      </c>
      <c r="AN59" s="325">
        <f t="shared" ref="AN59" si="157">ROUND(AVERAGEIF(AO59:AO61,"&gt;0"),0)</f>
        <v>4</v>
      </c>
      <c r="AO59" s="202">
        <f t="shared" si="6"/>
        <v>4</v>
      </c>
      <c r="AP59" s="203" t="s">
        <v>613</v>
      </c>
      <c r="AQ59" s="325">
        <f t="shared" ref="AQ59" si="158">ROUND(AVERAGE(U59,Y59,AD59,AI59,AN59),0)</f>
        <v>2</v>
      </c>
      <c r="AR59" s="325" t="str">
        <f t="shared" ref="AR59" si="159">IF(AQ59&lt;1.5,"FUERTE",IF(AND(AQ59&gt;=1.5,AQ59&lt;2.5),"ACEPTABLE",IF(AQ59&gt;=5,"INEXISTENTE","DÉBIL")))</f>
        <v>ACEPTABLE</v>
      </c>
      <c r="AS59" s="327">
        <f t="shared" ref="AS59" si="160">IF(R59=0,0,ROUND((R59*AQ59),0))</f>
        <v>24</v>
      </c>
      <c r="AT59" s="327" t="str">
        <f t="shared" ref="AT59" si="161">IF(AS59&gt;=36,"GRAVE", IF(AS59&lt;=10, "LEVE", "MODERADO"))</f>
        <v>MODERADO</v>
      </c>
      <c r="AU59" s="337" t="s">
        <v>806</v>
      </c>
      <c r="AV59" s="338" t="s">
        <v>807</v>
      </c>
      <c r="AW59" s="203" t="s">
        <v>92</v>
      </c>
      <c r="AX59" s="203" t="s">
        <v>822</v>
      </c>
      <c r="AY59" s="130">
        <v>45641</v>
      </c>
      <c r="AZ59" s="131"/>
      <c r="BA59" s="201" t="s">
        <v>823</v>
      </c>
      <c r="BB59" s="145"/>
      <c r="BC59" s="145"/>
      <c r="BD59" s="145"/>
      <c r="BE59" s="145"/>
      <c r="BF59" s="145"/>
      <c r="BG59" s="145"/>
      <c r="BH59" s="132"/>
    </row>
    <row r="60" spans="1:60" ht="64.5" hidden="1" customHeight="1" x14ac:dyDescent="0.2">
      <c r="A60" s="324"/>
      <c r="B60" s="324"/>
      <c r="C60" s="325"/>
      <c r="D60" s="336"/>
      <c r="E60" s="325"/>
      <c r="F60" s="324"/>
      <c r="G60" s="203" t="s">
        <v>260</v>
      </c>
      <c r="H60" s="203" t="s">
        <v>35</v>
      </c>
      <c r="I60" s="127" t="s">
        <v>732</v>
      </c>
      <c r="J60" s="324"/>
      <c r="K60" s="337"/>
      <c r="L60" s="337"/>
      <c r="M60" s="337"/>
      <c r="N60" s="324"/>
      <c r="O60" s="332"/>
      <c r="P60" s="324"/>
      <c r="Q60" s="332"/>
      <c r="R60" s="332"/>
      <c r="S60" s="128" t="s">
        <v>314</v>
      </c>
      <c r="T60" s="129">
        <f t="shared" si="1"/>
        <v>2</v>
      </c>
      <c r="U60" s="325"/>
      <c r="V60" s="325"/>
      <c r="W60" s="203" t="s">
        <v>774</v>
      </c>
      <c r="X60" s="324"/>
      <c r="Y60" s="329"/>
      <c r="Z60" s="206">
        <f t="shared" si="2"/>
        <v>4</v>
      </c>
      <c r="AA60" s="203" t="s">
        <v>318</v>
      </c>
      <c r="AB60" s="203"/>
      <c r="AC60" s="329"/>
      <c r="AD60" s="325"/>
      <c r="AE60" s="202">
        <f t="shared" si="3"/>
        <v>1</v>
      </c>
      <c r="AF60" s="203" t="s">
        <v>295</v>
      </c>
      <c r="AG60" s="203" t="s">
        <v>794</v>
      </c>
      <c r="AH60" s="329"/>
      <c r="AI60" s="325"/>
      <c r="AJ60" s="202">
        <f t="shared" si="4"/>
        <v>1</v>
      </c>
      <c r="AK60" s="203" t="s">
        <v>292</v>
      </c>
      <c r="AL60" s="203" t="s">
        <v>300</v>
      </c>
      <c r="AM60" s="329"/>
      <c r="AN60" s="325"/>
      <c r="AO60" s="202">
        <f t="shared" si="6"/>
        <v>4</v>
      </c>
      <c r="AP60" s="203" t="s">
        <v>613</v>
      </c>
      <c r="AQ60" s="325"/>
      <c r="AR60" s="325"/>
      <c r="AS60" s="327"/>
      <c r="AT60" s="327"/>
      <c r="AU60" s="337"/>
      <c r="AV60" s="337"/>
      <c r="AW60" s="203" t="s">
        <v>92</v>
      </c>
      <c r="AX60" s="203" t="s">
        <v>824</v>
      </c>
      <c r="AY60" s="130">
        <v>45641</v>
      </c>
      <c r="AZ60" s="131"/>
      <c r="BA60" s="201" t="s">
        <v>227</v>
      </c>
      <c r="BB60" s="145"/>
      <c r="BC60" s="145"/>
      <c r="BD60" s="145"/>
      <c r="BE60" s="145"/>
      <c r="BF60" s="145"/>
      <c r="BG60" s="145"/>
      <c r="BH60" s="132"/>
    </row>
    <row r="61" spans="1:60" ht="64.5" hidden="1" customHeight="1" x14ac:dyDescent="0.2">
      <c r="A61" s="324"/>
      <c r="B61" s="324"/>
      <c r="C61" s="325"/>
      <c r="D61" s="336"/>
      <c r="E61" s="325"/>
      <c r="F61" s="324"/>
      <c r="G61" s="203" t="s">
        <v>260</v>
      </c>
      <c r="H61" s="203" t="s">
        <v>35</v>
      </c>
      <c r="I61" s="128" t="s">
        <v>733</v>
      </c>
      <c r="J61" s="324"/>
      <c r="K61" s="337"/>
      <c r="L61" s="337"/>
      <c r="M61" s="337"/>
      <c r="N61" s="324"/>
      <c r="O61" s="332"/>
      <c r="P61" s="324"/>
      <c r="Q61" s="332"/>
      <c r="R61" s="332"/>
      <c r="S61" s="128" t="s">
        <v>321</v>
      </c>
      <c r="T61" s="129">
        <f t="shared" si="1"/>
        <v>3</v>
      </c>
      <c r="U61" s="325"/>
      <c r="V61" s="325"/>
      <c r="W61" s="203" t="s">
        <v>775</v>
      </c>
      <c r="X61" s="324"/>
      <c r="Y61" s="329"/>
      <c r="Z61" s="206">
        <f t="shared" si="2"/>
        <v>4</v>
      </c>
      <c r="AA61" s="203" t="s">
        <v>318</v>
      </c>
      <c r="AB61" s="203"/>
      <c r="AC61" s="329"/>
      <c r="AD61" s="325"/>
      <c r="AE61" s="202">
        <f t="shared" si="3"/>
        <v>1</v>
      </c>
      <c r="AF61" s="203" t="s">
        <v>295</v>
      </c>
      <c r="AG61" s="203" t="s">
        <v>795</v>
      </c>
      <c r="AH61" s="329"/>
      <c r="AI61" s="325"/>
      <c r="AJ61" s="202">
        <f t="shared" si="4"/>
        <v>1</v>
      </c>
      <c r="AK61" s="203" t="s">
        <v>292</v>
      </c>
      <c r="AL61" s="203" t="s">
        <v>300</v>
      </c>
      <c r="AM61" s="329"/>
      <c r="AN61" s="325"/>
      <c r="AO61" s="202">
        <f t="shared" si="6"/>
        <v>4</v>
      </c>
      <c r="AP61" s="203" t="s">
        <v>613</v>
      </c>
      <c r="AQ61" s="325"/>
      <c r="AR61" s="325"/>
      <c r="AS61" s="327"/>
      <c r="AT61" s="327"/>
      <c r="AU61" s="337"/>
      <c r="AV61" s="337"/>
      <c r="AW61" s="203" t="s">
        <v>92</v>
      </c>
      <c r="AX61" s="203" t="s">
        <v>825</v>
      </c>
      <c r="AY61" s="130">
        <v>45641</v>
      </c>
      <c r="AZ61" s="131"/>
      <c r="BA61" s="207" t="s">
        <v>826</v>
      </c>
      <c r="BB61" s="146"/>
      <c r="BC61" s="146"/>
      <c r="BD61" s="146"/>
      <c r="BE61" s="146"/>
      <c r="BF61" s="146"/>
      <c r="BG61" s="146"/>
      <c r="BH61" s="132"/>
    </row>
    <row r="62" spans="1:60" ht="64.5" hidden="1" customHeight="1" x14ac:dyDescent="0.2">
      <c r="A62" s="324">
        <v>18</v>
      </c>
      <c r="B62" s="324" t="s">
        <v>189</v>
      </c>
      <c r="C62" s="325" t="str">
        <f>+VLOOKUP(B62,$A$568:$B$606,2,0)</f>
        <v>JORGE AUGUSTO MONTOYA ARANGO</v>
      </c>
      <c r="D62" s="336" t="s">
        <v>162</v>
      </c>
      <c r="E62" s="325" t="str">
        <f>IF(D62=$D$538,$E$538,IF(D62=$D$539,$E$539,IF(D62=$D$540,$E$540,IF(D62=$D$541,$E$541,IF(D62=$D$542,$E$542,IF(D62=$D$543,$E$543,IF(D62=$D$544,$E$544,IF(D62=$D$545,$E$545,IF(D62=$D$546,$E$546,IF(D62=$D$547,$E$547,IF(D62=VICERRECTORÍA_ACADÉMICA_,$BF$538,IF(D62=PLANEACIÓN_,$BF$540, IF(D62=_VICERRECTORÍA_INVESTIGACIONES_INNOVACIÓN_Y_EXTENSIÓN_,$BF$539,IF(D62=VICERRECTORÍA_ADMINISTRATIVA_FINANCIERA_,$BF$541,IF(D62=_VICERRECTORÍA_RESPONSABILIDAD_SOCIAL_Y_BIENESTAR_UNIVERSITARIO_,$BF$542,"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62" s="324" t="s">
        <v>265</v>
      </c>
      <c r="G62" s="203" t="s">
        <v>261</v>
      </c>
      <c r="H62" s="203" t="s">
        <v>39</v>
      </c>
      <c r="I62" s="128" t="s">
        <v>734</v>
      </c>
      <c r="J62" s="324" t="s">
        <v>105</v>
      </c>
      <c r="K62" s="324" t="s">
        <v>752</v>
      </c>
      <c r="L62" s="324" t="s">
        <v>753</v>
      </c>
      <c r="M62" s="324" t="s">
        <v>754</v>
      </c>
      <c r="N62" s="324" t="s">
        <v>104</v>
      </c>
      <c r="O62" s="332">
        <f t="shared" ref="O62" si="162">IF(N62="ALTA",5,IF(N62="MEDIO ALTA",4,IF(N62="MEDIA",3,IF(N62="MEDIO BAJA",2,IF(N62="BAJA",1,0)))))</f>
        <v>3</v>
      </c>
      <c r="P62" s="324" t="s">
        <v>139</v>
      </c>
      <c r="Q62" s="332">
        <f t="shared" ref="Q62" si="163">IF(P62="ALTO",5,IF(P62="MEDIO-ALTO",4,IF(P62="MEDIO",3,IF(P62="MEDIO-BAJO",2,IF(P62="BAJO",1,0)))))</f>
        <v>5</v>
      </c>
      <c r="R62" s="332">
        <f t="shared" si="36"/>
        <v>15</v>
      </c>
      <c r="S62" s="128" t="s">
        <v>315</v>
      </c>
      <c r="T62" s="129">
        <f t="shared" si="1"/>
        <v>1</v>
      </c>
      <c r="U62" s="325">
        <f>ROUND(AVERAGEIF(T62:T64,"&gt;0"),0)</f>
        <v>2</v>
      </c>
      <c r="V62" s="325">
        <f>U62*0.6</f>
        <v>1.2</v>
      </c>
      <c r="W62" s="203" t="s">
        <v>776</v>
      </c>
      <c r="X62" s="324">
        <f>IF(S62="No_existen",5*$X$10,Y62*$X$10)</f>
        <v>0.1</v>
      </c>
      <c r="Y62" s="329">
        <f>ROUND(AVERAGEIF(Z62:Z64,"&gt;0"),0)</f>
        <v>2</v>
      </c>
      <c r="Z62" s="206">
        <f t="shared" si="2"/>
        <v>2</v>
      </c>
      <c r="AA62" s="203" t="s">
        <v>319</v>
      </c>
      <c r="AB62" s="203"/>
      <c r="AC62" s="329">
        <f>IF(S62="No_existen",5*$AC$10,AD62*$AC$10)</f>
        <v>0.15</v>
      </c>
      <c r="AD62" s="325">
        <f t="shared" ref="AD62" si="164">ROUND(AVERAGEIF(AE62:AE64,"&gt;0"),0)</f>
        <v>1</v>
      </c>
      <c r="AE62" s="202">
        <f t="shared" si="3"/>
        <v>1</v>
      </c>
      <c r="AF62" s="203" t="s">
        <v>295</v>
      </c>
      <c r="AG62" s="203" t="s">
        <v>796</v>
      </c>
      <c r="AH62" s="329">
        <f>IF(S62="No_existen",5*$AH$10,AI62*$AH$10)</f>
        <v>0.1</v>
      </c>
      <c r="AI62" s="325">
        <f>ROUND(AVERAGEIF(AJ62:AJ64,"&gt;0"),0)</f>
        <v>1</v>
      </c>
      <c r="AJ62" s="202">
        <f t="shared" si="4"/>
        <v>1</v>
      </c>
      <c r="AK62" s="203" t="s">
        <v>292</v>
      </c>
      <c r="AL62" s="203" t="s">
        <v>300</v>
      </c>
      <c r="AM62" s="329">
        <f t="shared" ref="AM62" si="165">IF(S62="No_existen",5*$AM$10,AN62*$AM$10)</f>
        <v>0.2</v>
      </c>
      <c r="AN62" s="325">
        <f t="shared" ref="AN62" si="166">ROUND(AVERAGEIF(AO62:AO64,"&gt;0"),0)</f>
        <v>2</v>
      </c>
      <c r="AO62" s="202">
        <f t="shared" si="6"/>
        <v>1</v>
      </c>
      <c r="AP62" s="203" t="s">
        <v>614</v>
      </c>
      <c r="AQ62" s="325">
        <f t="shared" ref="AQ62" si="167">ROUND(AVERAGE(U62,Y62,AD62,AI62,AN62),0)</f>
        <v>2</v>
      </c>
      <c r="AR62" s="325" t="str">
        <f t="shared" ref="AR62" si="168">IF(AQ62&lt;1.5,"FUERTE",IF(AND(AQ62&gt;=1.5,AQ62&lt;2.5),"ACEPTABLE",IF(AQ62&gt;=5,"INEXISTENTE","DÉBIL")))</f>
        <v>ACEPTABLE</v>
      </c>
      <c r="AS62" s="327">
        <f t="shared" ref="AS62" si="169">IF(R62=0,0,ROUND((R62*AQ62),0))</f>
        <v>30</v>
      </c>
      <c r="AT62" s="327" t="str">
        <f t="shared" ref="AT62" si="170">IF(AS62&gt;=36,"GRAVE", IF(AS62&lt;=10, "LEVE", "MODERADO"))</f>
        <v>MODERADO</v>
      </c>
      <c r="AU62" s="334" t="s">
        <v>808</v>
      </c>
      <c r="AV62" s="335" t="s">
        <v>809</v>
      </c>
      <c r="AW62" s="203" t="s">
        <v>93</v>
      </c>
      <c r="AX62" s="203" t="s">
        <v>827</v>
      </c>
      <c r="AY62" s="130">
        <v>45641</v>
      </c>
      <c r="AZ62" s="131"/>
      <c r="BA62" s="207"/>
      <c r="BB62" s="145"/>
      <c r="BC62" s="145"/>
      <c r="BD62" s="145"/>
      <c r="BE62" s="145"/>
      <c r="BF62" s="145"/>
      <c r="BG62" s="145"/>
      <c r="BH62" s="132"/>
    </row>
    <row r="63" spans="1:60" ht="64.5" hidden="1" customHeight="1" x14ac:dyDescent="0.2">
      <c r="A63" s="324"/>
      <c r="B63" s="324"/>
      <c r="C63" s="325"/>
      <c r="D63" s="336"/>
      <c r="E63" s="325"/>
      <c r="F63" s="324"/>
      <c r="G63" s="203" t="s">
        <v>260</v>
      </c>
      <c r="H63" s="203" t="s">
        <v>36</v>
      </c>
      <c r="I63" s="128" t="s">
        <v>735</v>
      </c>
      <c r="J63" s="324"/>
      <c r="K63" s="324"/>
      <c r="L63" s="324"/>
      <c r="M63" s="324"/>
      <c r="N63" s="324"/>
      <c r="O63" s="332"/>
      <c r="P63" s="324"/>
      <c r="Q63" s="332"/>
      <c r="R63" s="332"/>
      <c r="S63" s="128" t="s">
        <v>315</v>
      </c>
      <c r="T63" s="129">
        <f t="shared" si="1"/>
        <v>1</v>
      </c>
      <c r="U63" s="325"/>
      <c r="V63" s="325"/>
      <c r="W63" s="203" t="s">
        <v>777</v>
      </c>
      <c r="X63" s="324"/>
      <c r="Y63" s="329"/>
      <c r="Z63" s="206">
        <f t="shared" si="2"/>
        <v>2</v>
      </c>
      <c r="AA63" s="203" t="s">
        <v>319</v>
      </c>
      <c r="AB63" s="203"/>
      <c r="AC63" s="329"/>
      <c r="AD63" s="325"/>
      <c r="AE63" s="202">
        <f t="shared" si="3"/>
        <v>1</v>
      </c>
      <c r="AF63" s="203" t="s">
        <v>295</v>
      </c>
      <c r="AG63" s="203" t="s">
        <v>795</v>
      </c>
      <c r="AH63" s="329"/>
      <c r="AI63" s="325"/>
      <c r="AJ63" s="202">
        <f t="shared" si="4"/>
        <v>1</v>
      </c>
      <c r="AK63" s="203" t="s">
        <v>292</v>
      </c>
      <c r="AL63" s="203" t="s">
        <v>300</v>
      </c>
      <c r="AM63" s="329"/>
      <c r="AN63" s="325"/>
      <c r="AO63" s="202">
        <f t="shared" si="6"/>
        <v>4</v>
      </c>
      <c r="AP63" s="203" t="s">
        <v>613</v>
      </c>
      <c r="AQ63" s="325"/>
      <c r="AR63" s="325"/>
      <c r="AS63" s="327"/>
      <c r="AT63" s="327"/>
      <c r="AU63" s="334"/>
      <c r="AV63" s="334"/>
      <c r="AW63" s="203" t="s">
        <v>92</v>
      </c>
      <c r="AX63" s="203" t="s">
        <v>828</v>
      </c>
      <c r="AY63" s="130">
        <v>45641</v>
      </c>
      <c r="AZ63" s="131"/>
      <c r="BA63" s="201" t="s">
        <v>829</v>
      </c>
      <c r="BB63" s="145"/>
      <c r="BC63" s="145"/>
      <c r="BD63" s="145"/>
      <c r="BE63" s="145"/>
      <c r="BF63" s="145"/>
      <c r="BG63" s="145"/>
      <c r="BH63" s="132"/>
    </row>
    <row r="64" spans="1:60" ht="64.5" hidden="1" customHeight="1" x14ac:dyDescent="0.2">
      <c r="A64" s="324"/>
      <c r="B64" s="324"/>
      <c r="C64" s="325"/>
      <c r="D64" s="336"/>
      <c r="E64" s="325"/>
      <c r="F64" s="324"/>
      <c r="G64" s="203"/>
      <c r="H64" s="203"/>
      <c r="I64" s="128"/>
      <c r="J64" s="324"/>
      <c r="K64" s="324"/>
      <c r="L64" s="324"/>
      <c r="M64" s="324"/>
      <c r="N64" s="324"/>
      <c r="O64" s="332"/>
      <c r="P64" s="324"/>
      <c r="Q64" s="332"/>
      <c r="R64" s="332"/>
      <c r="S64" s="128" t="s">
        <v>321</v>
      </c>
      <c r="T64" s="129">
        <f t="shared" si="1"/>
        <v>3</v>
      </c>
      <c r="U64" s="325"/>
      <c r="V64" s="325"/>
      <c r="W64" s="203" t="s">
        <v>778</v>
      </c>
      <c r="X64" s="324"/>
      <c r="Y64" s="329"/>
      <c r="Z64" s="206">
        <f t="shared" si="2"/>
        <v>2</v>
      </c>
      <c r="AA64" s="203" t="s">
        <v>319</v>
      </c>
      <c r="AB64" s="203"/>
      <c r="AC64" s="329"/>
      <c r="AD64" s="325"/>
      <c r="AE64" s="202">
        <f t="shared" si="3"/>
        <v>1</v>
      </c>
      <c r="AF64" s="203" t="s">
        <v>295</v>
      </c>
      <c r="AG64" s="203" t="s">
        <v>795</v>
      </c>
      <c r="AH64" s="329"/>
      <c r="AI64" s="325"/>
      <c r="AJ64" s="202">
        <f t="shared" si="4"/>
        <v>1</v>
      </c>
      <c r="AK64" s="203" t="s">
        <v>292</v>
      </c>
      <c r="AL64" s="203" t="s">
        <v>307</v>
      </c>
      <c r="AM64" s="329"/>
      <c r="AN64" s="325"/>
      <c r="AO64" s="202">
        <f t="shared" si="6"/>
        <v>1</v>
      </c>
      <c r="AP64" s="203" t="s">
        <v>614</v>
      </c>
      <c r="AQ64" s="325"/>
      <c r="AR64" s="325"/>
      <c r="AS64" s="327"/>
      <c r="AT64" s="327"/>
      <c r="AU64" s="334"/>
      <c r="AV64" s="334"/>
      <c r="AW64" s="203" t="s">
        <v>92</v>
      </c>
      <c r="AX64" s="203" t="s">
        <v>830</v>
      </c>
      <c r="AY64" s="130">
        <v>45641</v>
      </c>
      <c r="AZ64" s="131"/>
      <c r="BA64" s="201" t="s">
        <v>831</v>
      </c>
      <c r="BB64" s="146"/>
      <c r="BC64" s="146"/>
      <c r="BD64" s="146"/>
      <c r="BE64" s="146"/>
      <c r="BF64" s="146"/>
      <c r="BG64" s="146"/>
      <c r="BH64" s="132"/>
    </row>
    <row r="65" spans="1:60" ht="64.5" hidden="1" customHeight="1" x14ac:dyDescent="0.2">
      <c r="A65" s="324">
        <v>19</v>
      </c>
      <c r="B65" s="324" t="s">
        <v>189</v>
      </c>
      <c r="C65" s="325" t="str">
        <f>+VLOOKUP(B65,$A$568:$B$606,2,0)</f>
        <v>JORGE AUGUSTO MONTOYA ARANGO</v>
      </c>
      <c r="D65" s="336" t="s">
        <v>162</v>
      </c>
      <c r="E65" s="325" t="str">
        <f>IF(D65=$D$538,$E$538,IF(D65=$D$539,$E$539,IF(D65=$D$540,$E$540,IF(D65=$D$541,$E$541,IF(D65=$D$542,$E$542,IF(D65=$D$543,$E$543,IF(D65=$D$544,$E$544,IF(D65=$D$545,$E$545,IF(D65=$D$546,$E$546,IF(D65=$D$547,$E$547,IF(D65=VICERRECTORÍA_ACADÉMICA_,$BF$538,IF(D65=PLANEACIÓN_,$BF$540, IF(D65=_VICERRECTORÍA_INVESTIGACIONES_INNOVACIÓN_Y_EXTENSIÓN_,$BF$539,IF(D65=VICERRECTORÍA_ADMINISTRATIVA_FINANCIERA_,$BF$541,IF(D65=_VICERRECTORÍA_RESPONSABILIDAD_SOCIAL_Y_BIENESTAR_UNIVERSITARIO_,$BF$542,"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65" s="324" t="s">
        <v>265</v>
      </c>
      <c r="G65" s="203" t="s">
        <v>260</v>
      </c>
      <c r="H65" s="203" t="s">
        <v>36</v>
      </c>
      <c r="I65" s="128" t="s">
        <v>736</v>
      </c>
      <c r="J65" s="324" t="s">
        <v>107</v>
      </c>
      <c r="K65" s="324" t="s">
        <v>755</v>
      </c>
      <c r="L65" s="324" t="s">
        <v>756</v>
      </c>
      <c r="M65" s="324" t="s">
        <v>757</v>
      </c>
      <c r="N65" s="324" t="s">
        <v>127</v>
      </c>
      <c r="O65" s="332">
        <f t="shared" ref="O65" si="171">IF(N65="ALTA",5,IF(N65="MEDIO ALTA",4,IF(N65="MEDIA",3,IF(N65="MEDIO BAJA",2,IF(N65="BAJA",1,0)))))</f>
        <v>1</v>
      </c>
      <c r="P65" s="324" t="s">
        <v>209</v>
      </c>
      <c r="Q65" s="332">
        <f t="shared" ref="Q65" si="172">IF(P65="ALTO",5,IF(P65="MEDIO-ALTO",4,IF(P65="MEDIO",3,IF(P65="MEDIO-BAJO",2,IF(P65="BAJO",1,0)))))</f>
        <v>4</v>
      </c>
      <c r="R65" s="332">
        <f t="shared" si="36"/>
        <v>4</v>
      </c>
      <c r="S65" s="128" t="s">
        <v>386</v>
      </c>
      <c r="T65" s="129">
        <f t="shared" si="1"/>
        <v>4</v>
      </c>
      <c r="U65" s="325">
        <f>ROUND(AVERAGEIF(T65:T67,"&gt;0"),0)</f>
        <v>3</v>
      </c>
      <c r="V65" s="325">
        <f>U65*0.6</f>
        <v>1.7999999999999998</v>
      </c>
      <c r="W65" s="203" t="s">
        <v>779</v>
      </c>
      <c r="X65" s="324">
        <f t="shared" ref="X65" si="173">IF(S65="No_existen",5*$X$10,Y65*$X$10)</f>
        <v>0.1</v>
      </c>
      <c r="Y65" s="329">
        <f t="shared" ref="Y65" si="174">ROUND(AVERAGEIF(Z65:Z67,"&gt;0"),0)</f>
        <v>2</v>
      </c>
      <c r="Z65" s="206">
        <f t="shared" si="2"/>
        <v>2</v>
      </c>
      <c r="AA65" s="203" t="s">
        <v>319</v>
      </c>
      <c r="AB65" s="203"/>
      <c r="AC65" s="329">
        <f t="shared" ref="AC65" si="175">IF(S65="No_existen",5*$AC$10,AD65*$AC$10)</f>
        <v>0.15</v>
      </c>
      <c r="AD65" s="325">
        <f t="shared" ref="AD65" si="176">ROUND(AVERAGEIF(AE65:AE67,"&gt;0"),0)</f>
        <v>1</v>
      </c>
      <c r="AE65" s="202">
        <f t="shared" si="3"/>
        <v>1</v>
      </c>
      <c r="AF65" s="203" t="s">
        <v>295</v>
      </c>
      <c r="AG65" s="203" t="s">
        <v>797</v>
      </c>
      <c r="AH65" s="329">
        <f t="shared" ref="AH65" si="177">IF(S65="No_existen",5*$AH$10,AI65*$AH$10)</f>
        <v>0.1</v>
      </c>
      <c r="AI65" s="325">
        <f t="shared" ref="AI65" si="178">ROUND(AVERAGEIF(AJ65:AJ67,"&gt;0"),0)</f>
        <v>1</v>
      </c>
      <c r="AJ65" s="202">
        <f t="shared" si="4"/>
        <v>1</v>
      </c>
      <c r="AK65" s="203" t="s">
        <v>292</v>
      </c>
      <c r="AL65" s="203" t="s">
        <v>300</v>
      </c>
      <c r="AM65" s="329">
        <f t="shared" ref="AM65" si="179">IF(S65="No_existen",5*$AM$10,AN65*$AM$10)</f>
        <v>0.4</v>
      </c>
      <c r="AN65" s="325">
        <f t="shared" ref="AN65" si="180">ROUND(AVERAGEIF(AO65:AO67,"&gt;0"),0)</f>
        <v>4</v>
      </c>
      <c r="AO65" s="202">
        <f t="shared" si="6"/>
        <v>4</v>
      </c>
      <c r="AP65" s="203" t="s">
        <v>613</v>
      </c>
      <c r="AQ65" s="325">
        <f t="shared" ref="AQ65" si="181">ROUND(AVERAGE(U65,Y65,AD65,AI65,AN65),0)</f>
        <v>2</v>
      </c>
      <c r="AR65" s="325" t="str">
        <f t="shared" ref="AR65" si="182">IF(AQ65&lt;1.5,"FUERTE",IF(AND(AQ65&gt;=1.5,AQ65&lt;2.5),"ACEPTABLE",IF(AQ65&gt;=5,"INEXISTENTE","DÉBIL")))</f>
        <v>ACEPTABLE</v>
      </c>
      <c r="AS65" s="327">
        <f t="shared" ref="AS65" si="183">IF(R65=0,0,ROUND((R65*AQ65),0))</f>
        <v>8</v>
      </c>
      <c r="AT65" s="327" t="str">
        <f t="shared" ref="AT65" si="184">IF(AS65&gt;=36,"GRAVE", IF(AS65&lt;=10, "LEVE", "MODERADO"))</f>
        <v>LEVE</v>
      </c>
      <c r="AU65" s="334" t="s">
        <v>810</v>
      </c>
      <c r="AV65" s="334" t="s">
        <v>811</v>
      </c>
      <c r="AW65" s="203" t="s">
        <v>89</v>
      </c>
      <c r="AX65" s="203"/>
      <c r="AY65" s="130"/>
      <c r="AZ65" s="131"/>
      <c r="BA65" s="207"/>
      <c r="BB65" s="145"/>
      <c r="BC65" s="145"/>
      <c r="BD65" s="145"/>
      <c r="BE65" s="145"/>
      <c r="BF65" s="145"/>
      <c r="BG65" s="145"/>
      <c r="BH65" s="132"/>
    </row>
    <row r="66" spans="1:60" ht="64.5" hidden="1" customHeight="1" x14ac:dyDescent="0.2">
      <c r="A66" s="324"/>
      <c r="B66" s="324"/>
      <c r="C66" s="325"/>
      <c r="D66" s="336"/>
      <c r="E66" s="325"/>
      <c r="F66" s="324"/>
      <c r="G66" s="203" t="s">
        <v>261</v>
      </c>
      <c r="H66" s="203" t="s">
        <v>39</v>
      </c>
      <c r="I66" s="128" t="s">
        <v>737</v>
      </c>
      <c r="J66" s="324"/>
      <c r="K66" s="324"/>
      <c r="L66" s="324"/>
      <c r="M66" s="324"/>
      <c r="N66" s="324"/>
      <c r="O66" s="332"/>
      <c r="P66" s="324"/>
      <c r="Q66" s="332"/>
      <c r="R66" s="332"/>
      <c r="S66" s="128" t="s">
        <v>314</v>
      </c>
      <c r="T66" s="129">
        <f t="shared" si="1"/>
        <v>2</v>
      </c>
      <c r="U66" s="325"/>
      <c r="V66" s="325"/>
      <c r="W66" s="203" t="s">
        <v>780</v>
      </c>
      <c r="X66" s="324"/>
      <c r="Y66" s="329"/>
      <c r="Z66" s="206">
        <f t="shared" si="2"/>
        <v>2</v>
      </c>
      <c r="AA66" s="203" t="s">
        <v>319</v>
      </c>
      <c r="AB66" s="203"/>
      <c r="AC66" s="329"/>
      <c r="AD66" s="325"/>
      <c r="AE66" s="202">
        <f t="shared" si="3"/>
        <v>1</v>
      </c>
      <c r="AF66" s="203" t="s">
        <v>295</v>
      </c>
      <c r="AG66" s="203" t="s">
        <v>798</v>
      </c>
      <c r="AH66" s="329"/>
      <c r="AI66" s="325"/>
      <c r="AJ66" s="202">
        <f t="shared" si="4"/>
        <v>1</v>
      </c>
      <c r="AK66" s="203" t="s">
        <v>292</v>
      </c>
      <c r="AL66" s="203" t="s">
        <v>300</v>
      </c>
      <c r="AM66" s="329"/>
      <c r="AN66" s="325"/>
      <c r="AO66" s="202">
        <f t="shared" si="6"/>
        <v>4</v>
      </c>
      <c r="AP66" s="203" t="s">
        <v>613</v>
      </c>
      <c r="AQ66" s="325"/>
      <c r="AR66" s="325"/>
      <c r="AS66" s="327"/>
      <c r="AT66" s="327"/>
      <c r="AU66" s="334"/>
      <c r="AV66" s="334"/>
      <c r="AW66" s="203" t="s">
        <v>89</v>
      </c>
      <c r="AX66" s="203"/>
      <c r="AY66" s="130"/>
      <c r="AZ66" s="131"/>
      <c r="BA66" s="207"/>
      <c r="BB66" s="145"/>
      <c r="BC66" s="145"/>
      <c r="BD66" s="145"/>
      <c r="BE66" s="145"/>
      <c r="BF66" s="145"/>
      <c r="BG66" s="145"/>
      <c r="BH66" s="132"/>
    </row>
    <row r="67" spans="1:60" ht="64.5" hidden="1" customHeight="1" x14ac:dyDescent="0.2">
      <c r="A67" s="324"/>
      <c r="B67" s="324"/>
      <c r="C67" s="325"/>
      <c r="D67" s="336"/>
      <c r="E67" s="325"/>
      <c r="F67" s="324"/>
      <c r="G67" s="203" t="s">
        <v>260</v>
      </c>
      <c r="H67" s="203" t="s">
        <v>34</v>
      </c>
      <c r="I67" s="128" t="s">
        <v>738</v>
      </c>
      <c r="J67" s="324"/>
      <c r="K67" s="324"/>
      <c r="L67" s="324"/>
      <c r="M67" s="324"/>
      <c r="N67" s="324"/>
      <c r="O67" s="332"/>
      <c r="P67" s="324"/>
      <c r="Q67" s="332"/>
      <c r="R67" s="332"/>
      <c r="S67" s="128" t="s">
        <v>321</v>
      </c>
      <c r="T67" s="129">
        <f t="shared" si="1"/>
        <v>3</v>
      </c>
      <c r="U67" s="325"/>
      <c r="V67" s="325"/>
      <c r="W67" s="203" t="s">
        <v>781</v>
      </c>
      <c r="X67" s="324"/>
      <c r="Y67" s="329"/>
      <c r="Z67" s="206">
        <f t="shared" si="2"/>
        <v>2</v>
      </c>
      <c r="AA67" s="203" t="s">
        <v>319</v>
      </c>
      <c r="AB67" s="203"/>
      <c r="AC67" s="329"/>
      <c r="AD67" s="325"/>
      <c r="AE67" s="202">
        <f t="shared" si="3"/>
        <v>1</v>
      </c>
      <c r="AF67" s="203" t="s">
        <v>295</v>
      </c>
      <c r="AG67" s="203" t="s">
        <v>799</v>
      </c>
      <c r="AH67" s="329"/>
      <c r="AI67" s="325"/>
      <c r="AJ67" s="202">
        <f t="shared" si="4"/>
        <v>1</v>
      </c>
      <c r="AK67" s="203" t="s">
        <v>292</v>
      </c>
      <c r="AL67" s="203" t="s">
        <v>300</v>
      </c>
      <c r="AM67" s="329"/>
      <c r="AN67" s="325"/>
      <c r="AO67" s="202">
        <f t="shared" si="6"/>
        <v>4</v>
      </c>
      <c r="AP67" s="203" t="s">
        <v>613</v>
      </c>
      <c r="AQ67" s="325"/>
      <c r="AR67" s="325"/>
      <c r="AS67" s="327"/>
      <c r="AT67" s="327"/>
      <c r="AU67" s="334"/>
      <c r="AV67" s="334"/>
      <c r="AW67" s="203" t="s">
        <v>89</v>
      </c>
      <c r="AX67" s="203"/>
      <c r="AY67" s="130"/>
      <c r="AZ67" s="131"/>
      <c r="BA67" s="207"/>
      <c r="BB67" s="145"/>
      <c r="BC67" s="145"/>
      <c r="BD67" s="145"/>
      <c r="BE67" s="145"/>
      <c r="BF67" s="145"/>
      <c r="BG67" s="145"/>
      <c r="BH67" s="145"/>
    </row>
    <row r="68" spans="1:60" ht="64.5" hidden="1" customHeight="1" x14ac:dyDescent="0.2">
      <c r="A68" s="324">
        <v>20</v>
      </c>
      <c r="B68" s="324" t="s">
        <v>189</v>
      </c>
      <c r="C68" s="325" t="str">
        <f>+VLOOKUP(B68,$A$568:$B$606,2,0)</f>
        <v>JORGE AUGUSTO MONTOYA ARANGO</v>
      </c>
      <c r="D68" s="336" t="s">
        <v>167</v>
      </c>
      <c r="E68" s="325" t="str">
        <f>IF(D68=$D$538,$E$538,IF(D68=$D$539,$E$539,IF(D68=$D$540,$E$540,IF(D68=$D$541,$E$541,IF(D68=$D$542,$E$542,IF(D68=$D$543,$E$543,IF(D68=$D$544,$E$544,IF(D68=$D$545,$E$545,IF(D68=$D$546,$E$546,IF(D68=$D$547,$E$547,IF(D68=VICERRECTORÍA_ACADÉMICA_,$BF$538,IF(D68=PLANEACIÓN_,$BF$540, IF(D68=_VICERRECTORÍA_INVESTIGACIONES_INNOVACIÓN_Y_EXTENSIÓN_,$BF$539,IF(D68=VICERRECTORÍA_ADMINISTRATIVA_FINANCIERA_,$BF$541,IF(D68=_VICERRECTORÍA_RESPONSABILIDAD_SOCIAL_Y_BIENESTAR_UNIVERSITARIO_,$BF$542," ")))))))))))))))</f>
        <v>Promover y facilitar la interacción con la sociedad contribuyendo a la satisfacción de sus demandas, mediante servicios especializados, programas de educación continuada y de proyección social.</v>
      </c>
      <c r="F68" s="324" t="s">
        <v>265</v>
      </c>
      <c r="G68" s="203" t="s">
        <v>261</v>
      </c>
      <c r="H68" s="203" t="s">
        <v>39</v>
      </c>
      <c r="I68" s="209" t="s">
        <v>739</v>
      </c>
      <c r="J68" s="324" t="s">
        <v>109</v>
      </c>
      <c r="K68" s="337" t="s">
        <v>758</v>
      </c>
      <c r="L68" s="337" t="s">
        <v>759</v>
      </c>
      <c r="M68" s="337" t="s">
        <v>760</v>
      </c>
      <c r="N68" s="324" t="s">
        <v>104</v>
      </c>
      <c r="O68" s="332">
        <f t="shared" ref="O68" si="185">IF(N68="ALTA",5,IF(N68="MEDIO ALTA",4,IF(N68="MEDIA",3,IF(N68="MEDIO BAJA",2,IF(N68="BAJA",1,0)))))</f>
        <v>3</v>
      </c>
      <c r="P68" s="324" t="s">
        <v>208</v>
      </c>
      <c r="Q68" s="332">
        <f t="shared" ref="Q68" si="186">IF(P68="ALTO",5,IF(P68="MEDIO-ALTO",4,IF(P68="MEDIO",3,IF(P68="MEDIO-BAJO",2,IF(P68="BAJO",1,0)))))</f>
        <v>2</v>
      </c>
      <c r="R68" s="332">
        <f t="shared" si="36"/>
        <v>6</v>
      </c>
      <c r="S68" s="128" t="s">
        <v>315</v>
      </c>
      <c r="T68" s="129">
        <f t="shared" si="1"/>
        <v>1</v>
      </c>
      <c r="U68" s="325">
        <f>ROUND(AVERAGEIF(T68:T70,"&gt;0"),0)</f>
        <v>1</v>
      </c>
      <c r="V68" s="325">
        <f t="shared" ref="V68" si="187">U68*0.6</f>
        <v>0.6</v>
      </c>
      <c r="W68" s="203" t="s">
        <v>782</v>
      </c>
      <c r="X68" s="324">
        <f t="shared" ref="X68" si="188">IF(S68="No_existen",5*$X$10,Y68*$X$10)</f>
        <v>0.2</v>
      </c>
      <c r="Y68" s="329">
        <f>ROUND(AVERAGEIF(Z68:Z70,"&gt;0"),0)</f>
        <v>4</v>
      </c>
      <c r="Z68" s="206">
        <f t="shared" si="2"/>
        <v>4</v>
      </c>
      <c r="AA68" s="203" t="s">
        <v>318</v>
      </c>
      <c r="AB68" s="203"/>
      <c r="AC68" s="329">
        <f t="shared" ref="AC68" si="189">IF(S68="No_existen",5*$AC$10,AD68*$AC$10)</f>
        <v>0.15</v>
      </c>
      <c r="AD68" s="325">
        <f>ROUND(AVERAGEIF(AE68:AE70,"&gt;0"),0)</f>
        <v>1</v>
      </c>
      <c r="AE68" s="202">
        <f t="shared" si="3"/>
        <v>1</v>
      </c>
      <c r="AF68" s="203" t="s">
        <v>295</v>
      </c>
      <c r="AG68" s="203" t="s">
        <v>800</v>
      </c>
      <c r="AH68" s="329">
        <f t="shared" ref="AH68" si="190">IF(S68="No_existen",5*$AH$10,AI68*$AH$10)</f>
        <v>0.1</v>
      </c>
      <c r="AI68" s="325">
        <f t="shared" ref="AI68" si="191">ROUND(AVERAGEIF(AJ68:AJ70,"&gt;0"),0)</f>
        <v>1</v>
      </c>
      <c r="AJ68" s="202">
        <f t="shared" si="4"/>
        <v>1</v>
      </c>
      <c r="AK68" s="203" t="s">
        <v>292</v>
      </c>
      <c r="AL68" s="203" t="s">
        <v>300</v>
      </c>
      <c r="AM68" s="329">
        <f t="shared" ref="AM68" si="192">IF(S68="No_existen",5*$AM$10,AN68*$AM$10)</f>
        <v>0.4</v>
      </c>
      <c r="AN68" s="325">
        <f t="shared" ref="AN68" si="193">ROUND(AVERAGEIF(AO68:AO70,"&gt;0"),0)</f>
        <v>4</v>
      </c>
      <c r="AO68" s="202">
        <f t="shared" si="6"/>
        <v>4</v>
      </c>
      <c r="AP68" s="203" t="s">
        <v>613</v>
      </c>
      <c r="AQ68" s="325">
        <f t="shared" ref="AQ68" si="194">ROUND(AVERAGE(U68,Y68,AD68,AI68,AN68),0)</f>
        <v>2</v>
      </c>
      <c r="AR68" s="325" t="str">
        <f t="shared" ref="AR68" si="195">IF(AQ68&lt;1.5,"FUERTE",IF(AND(AQ68&gt;=1.5,AQ68&lt;2.5),"ACEPTABLE",IF(AQ68&gt;=5,"INEXISTENTE","DÉBIL")))</f>
        <v>ACEPTABLE</v>
      </c>
      <c r="AS68" s="327">
        <f t="shared" ref="AS68" si="196">IF(R68=0,0,ROUND((R68*AQ68),0))</f>
        <v>12</v>
      </c>
      <c r="AT68" s="327" t="str">
        <f t="shared" ref="AT68" si="197">IF(AS68&gt;=36,"GRAVE", IF(AS68&lt;=10, "LEVE", "MODERADO"))</f>
        <v>MODERADO</v>
      </c>
      <c r="AU68" s="334" t="s">
        <v>812</v>
      </c>
      <c r="AV68" s="334" t="s">
        <v>813</v>
      </c>
      <c r="AW68" s="203" t="s">
        <v>92</v>
      </c>
      <c r="AX68" s="203" t="s">
        <v>832</v>
      </c>
      <c r="AY68" s="130">
        <v>45641</v>
      </c>
      <c r="AZ68" s="131"/>
      <c r="BA68" s="201" t="s">
        <v>833</v>
      </c>
      <c r="BB68" s="146"/>
      <c r="BC68" s="146"/>
      <c r="BD68" s="146"/>
      <c r="BE68" s="146"/>
      <c r="BF68" s="146"/>
      <c r="BG68" s="146"/>
      <c r="BH68" s="146"/>
    </row>
    <row r="69" spans="1:60" ht="64.5" hidden="1" customHeight="1" x14ac:dyDescent="0.2">
      <c r="A69" s="324"/>
      <c r="B69" s="324"/>
      <c r="C69" s="325"/>
      <c r="D69" s="336"/>
      <c r="E69" s="325"/>
      <c r="F69" s="324"/>
      <c r="G69" s="203" t="s">
        <v>260</v>
      </c>
      <c r="H69" s="203" t="s">
        <v>35</v>
      </c>
      <c r="I69" s="209" t="s">
        <v>740</v>
      </c>
      <c r="J69" s="324"/>
      <c r="K69" s="337"/>
      <c r="L69" s="337"/>
      <c r="M69" s="337"/>
      <c r="N69" s="324"/>
      <c r="O69" s="332"/>
      <c r="P69" s="324"/>
      <c r="Q69" s="332"/>
      <c r="R69" s="332"/>
      <c r="S69" s="128" t="s">
        <v>315</v>
      </c>
      <c r="T69" s="129">
        <f t="shared" si="1"/>
        <v>1</v>
      </c>
      <c r="U69" s="325"/>
      <c r="V69" s="325"/>
      <c r="W69" s="203" t="s">
        <v>783</v>
      </c>
      <c r="X69" s="324"/>
      <c r="Y69" s="329"/>
      <c r="Z69" s="206">
        <f t="shared" si="2"/>
        <v>4</v>
      </c>
      <c r="AA69" s="203" t="s">
        <v>318</v>
      </c>
      <c r="AB69" s="203"/>
      <c r="AC69" s="329"/>
      <c r="AD69" s="325"/>
      <c r="AE69" s="202">
        <f t="shared" si="3"/>
        <v>1</v>
      </c>
      <c r="AF69" s="203" t="s">
        <v>295</v>
      </c>
      <c r="AG69" s="203" t="s">
        <v>800</v>
      </c>
      <c r="AH69" s="329"/>
      <c r="AI69" s="325"/>
      <c r="AJ69" s="202">
        <f t="shared" si="4"/>
        <v>1</v>
      </c>
      <c r="AK69" s="203" t="s">
        <v>292</v>
      </c>
      <c r="AL69" s="203" t="s">
        <v>300</v>
      </c>
      <c r="AM69" s="329"/>
      <c r="AN69" s="325"/>
      <c r="AO69" s="202">
        <f t="shared" si="6"/>
        <v>4</v>
      </c>
      <c r="AP69" s="203" t="s">
        <v>613</v>
      </c>
      <c r="AQ69" s="325"/>
      <c r="AR69" s="325"/>
      <c r="AS69" s="327"/>
      <c r="AT69" s="327"/>
      <c r="AU69" s="334"/>
      <c r="AV69" s="334"/>
      <c r="AW69" s="203" t="s">
        <v>92</v>
      </c>
      <c r="AX69" s="203" t="s">
        <v>834</v>
      </c>
      <c r="AY69" s="130">
        <v>45641</v>
      </c>
      <c r="AZ69" s="131"/>
      <c r="BA69" s="201" t="s">
        <v>835</v>
      </c>
      <c r="BB69" s="145"/>
      <c r="BC69" s="145"/>
      <c r="BD69" s="145"/>
      <c r="BE69" s="145"/>
      <c r="BF69" s="145"/>
      <c r="BG69" s="145"/>
      <c r="BH69" s="145"/>
    </row>
    <row r="70" spans="1:60" ht="64.5" hidden="1" customHeight="1" x14ac:dyDescent="0.2">
      <c r="A70" s="324"/>
      <c r="B70" s="324"/>
      <c r="C70" s="325"/>
      <c r="D70" s="336"/>
      <c r="E70" s="325"/>
      <c r="F70" s="324"/>
      <c r="G70" s="203" t="s">
        <v>260</v>
      </c>
      <c r="H70" s="203" t="s">
        <v>35</v>
      </c>
      <c r="I70" s="203" t="s">
        <v>741</v>
      </c>
      <c r="J70" s="324"/>
      <c r="K70" s="337"/>
      <c r="L70" s="337"/>
      <c r="M70" s="337"/>
      <c r="N70" s="324"/>
      <c r="O70" s="332"/>
      <c r="P70" s="324"/>
      <c r="Q70" s="332"/>
      <c r="R70" s="332"/>
      <c r="S70" s="128" t="s">
        <v>315</v>
      </c>
      <c r="T70" s="129">
        <f t="shared" si="1"/>
        <v>1</v>
      </c>
      <c r="U70" s="325"/>
      <c r="V70" s="325"/>
      <c r="W70" s="203" t="s">
        <v>784</v>
      </c>
      <c r="X70" s="324"/>
      <c r="Y70" s="329"/>
      <c r="Z70" s="206">
        <f t="shared" si="2"/>
        <v>4</v>
      </c>
      <c r="AA70" s="203" t="s">
        <v>318</v>
      </c>
      <c r="AB70" s="203"/>
      <c r="AC70" s="329"/>
      <c r="AD70" s="325"/>
      <c r="AE70" s="202">
        <f t="shared" si="3"/>
        <v>1</v>
      </c>
      <c r="AF70" s="203" t="s">
        <v>295</v>
      </c>
      <c r="AG70" s="203" t="s">
        <v>801</v>
      </c>
      <c r="AH70" s="329"/>
      <c r="AI70" s="325"/>
      <c r="AJ70" s="202">
        <f t="shared" si="4"/>
        <v>1</v>
      </c>
      <c r="AK70" s="203" t="s">
        <v>292</v>
      </c>
      <c r="AL70" s="203" t="s">
        <v>300</v>
      </c>
      <c r="AM70" s="329"/>
      <c r="AN70" s="325"/>
      <c r="AO70" s="202">
        <f t="shared" si="6"/>
        <v>4</v>
      </c>
      <c r="AP70" s="203" t="s">
        <v>613</v>
      </c>
      <c r="AQ70" s="325"/>
      <c r="AR70" s="325"/>
      <c r="AS70" s="327"/>
      <c r="AT70" s="327"/>
      <c r="AU70" s="334"/>
      <c r="AV70" s="334"/>
      <c r="AW70" s="203" t="s">
        <v>92</v>
      </c>
      <c r="AX70" s="203" t="s">
        <v>836</v>
      </c>
      <c r="AY70" s="130">
        <v>45641</v>
      </c>
      <c r="AZ70" s="131"/>
      <c r="BA70" s="201" t="s">
        <v>837</v>
      </c>
      <c r="BB70" s="145"/>
      <c r="BC70" s="145"/>
      <c r="BD70" s="145"/>
      <c r="BE70" s="145"/>
      <c r="BF70" s="145"/>
      <c r="BG70" s="145"/>
      <c r="BH70" s="145"/>
    </row>
    <row r="71" spans="1:60" ht="64.5" hidden="1" customHeight="1" x14ac:dyDescent="0.2">
      <c r="A71" s="324">
        <v>21</v>
      </c>
      <c r="B71" s="324" t="s">
        <v>189</v>
      </c>
      <c r="C71" s="325" t="str">
        <f>+VLOOKUP(B71,$A$568:$B$606,2,0)</f>
        <v>JORGE AUGUSTO MONTOYA ARANGO</v>
      </c>
      <c r="D71" s="336" t="s">
        <v>162</v>
      </c>
      <c r="E71" s="325" t="str">
        <f>IF(D71=$D$538,$E$538,IF(D71=$D$539,$E$539,IF(D71=$D$540,$E$540,IF(D71=$D$541,$E$541,IF(D71=$D$542,$E$542,IF(D71=$D$543,$E$543,IF(D71=$D$544,$E$544,IF(D71=$D$545,$E$545,IF(D71=$D$546,$E$546,IF(D71=$D$547,$E$547,IF(D71=VICERRECTORÍA_ACADÉMICA_,$BF$538,IF(D71=PLANEACIÓN_,$BF$540, IF(D71=_VICERRECTORÍA_INVESTIGACIONES_INNOVACIÓN_Y_EXTENSIÓN_,$BF$539,IF(D71=VICERRECTORÍA_ADMINISTRATIVA_FINANCIERA_,$BF$541,IF(D71=_VICERRECTORÍA_RESPONSABILIDAD_SOCIAL_Y_BIENESTAR_UNIVERSITARIO_,$BF$542,"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1" s="324" t="s">
        <v>265</v>
      </c>
      <c r="G71" s="203" t="s">
        <v>260</v>
      </c>
      <c r="H71" s="203" t="s">
        <v>37</v>
      </c>
      <c r="I71" s="203" t="s">
        <v>742</v>
      </c>
      <c r="J71" s="324" t="s">
        <v>105</v>
      </c>
      <c r="K71" s="324" t="s">
        <v>761</v>
      </c>
      <c r="L71" s="324" t="s">
        <v>762</v>
      </c>
      <c r="M71" s="324" t="s">
        <v>763</v>
      </c>
      <c r="N71" s="324" t="s">
        <v>145</v>
      </c>
      <c r="O71" s="332">
        <f t="shared" ref="O71" si="198">IF(N71="ALTA",5,IF(N71="MEDIO ALTA",4,IF(N71="MEDIA",3,IF(N71="MEDIO BAJA",2,IF(N71="BAJA",1,0)))))</f>
        <v>5</v>
      </c>
      <c r="P71" s="324" t="s">
        <v>139</v>
      </c>
      <c r="Q71" s="332">
        <f t="shared" ref="Q71" si="199">IF(P71="ALTO",5,IF(P71="MEDIO-ALTO",4,IF(P71="MEDIO",3,IF(P71="MEDIO-BAJO",2,IF(P71="BAJO",1,0)))))</f>
        <v>5</v>
      </c>
      <c r="R71" s="332">
        <f t="shared" si="36"/>
        <v>25</v>
      </c>
      <c r="S71" s="128" t="s">
        <v>386</v>
      </c>
      <c r="T71" s="129">
        <f t="shared" si="1"/>
        <v>4</v>
      </c>
      <c r="U71" s="325">
        <f>ROUND(AVERAGEIF(T71:T73,"&gt;0"),0)</f>
        <v>4</v>
      </c>
      <c r="V71" s="325">
        <f t="shared" ref="V71" si="200">U71*0.6</f>
        <v>2.4</v>
      </c>
      <c r="W71" s="203" t="s">
        <v>785</v>
      </c>
      <c r="X71" s="324">
        <f>IF(S71="No_existen",5*$X$10,Y71*$X$10)</f>
        <v>0.2</v>
      </c>
      <c r="Y71" s="329">
        <f t="shared" ref="Y71" si="201">ROUND(AVERAGEIF(Z71:Z73,"&gt;0"),0)</f>
        <v>4</v>
      </c>
      <c r="Z71" s="206">
        <f t="shared" si="2"/>
        <v>4</v>
      </c>
      <c r="AA71" s="203" t="s">
        <v>318</v>
      </c>
      <c r="AB71" s="203"/>
      <c r="AC71" s="329">
        <f>IF(S71="No_existen",5*$AC$10,AD71*$AC$10)</f>
        <v>0.15</v>
      </c>
      <c r="AD71" s="325">
        <f>ROUND(AVERAGEIF(AE71:AE73,"&gt;0"),0)</f>
        <v>1</v>
      </c>
      <c r="AE71" s="202">
        <f t="shared" si="3"/>
        <v>1</v>
      </c>
      <c r="AF71" s="203" t="s">
        <v>295</v>
      </c>
      <c r="AG71" s="203" t="s">
        <v>802</v>
      </c>
      <c r="AH71" s="329">
        <f>IF(S71="No_existen",5*$AH$10,AI71*$AH$10)</f>
        <v>0.1</v>
      </c>
      <c r="AI71" s="325">
        <f t="shared" ref="AI71" si="202">ROUND(AVERAGEIF(AJ71:AJ73,"&gt;0"),0)</f>
        <v>1</v>
      </c>
      <c r="AJ71" s="202">
        <f t="shared" si="4"/>
        <v>1</v>
      </c>
      <c r="AK71" s="203" t="s">
        <v>292</v>
      </c>
      <c r="AL71" s="203" t="s">
        <v>301</v>
      </c>
      <c r="AM71" s="329">
        <f t="shared" ref="AM71" si="203">IF(S71="No_existen",5*$AM$10,AN71*$AM$10)</f>
        <v>0.1</v>
      </c>
      <c r="AN71" s="325">
        <f t="shared" ref="AN71" si="204">ROUND(AVERAGEIF(AO71:AO73,"&gt;0"),0)</f>
        <v>1</v>
      </c>
      <c r="AO71" s="202">
        <f t="shared" si="6"/>
        <v>1</v>
      </c>
      <c r="AP71" s="203" t="s">
        <v>614</v>
      </c>
      <c r="AQ71" s="325">
        <f t="shared" ref="AQ71" si="205">ROUND(AVERAGE(U71,Y71,AD71,AI71,AN71),0)</f>
        <v>2</v>
      </c>
      <c r="AR71" s="325" t="str">
        <f t="shared" ref="AR71" si="206">IF(AQ71&lt;1.5,"FUERTE",IF(AND(AQ71&gt;=1.5,AQ71&lt;2.5),"ACEPTABLE",IF(AQ71&gt;=5,"INEXISTENTE","DÉBIL")))</f>
        <v>ACEPTABLE</v>
      </c>
      <c r="AS71" s="327">
        <f t="shared" ref="AS71" si="207">IF(R71=0,0,ROUND((R71*AQ71),0))</f>
        <v>50</v>
      </c>
      <c r="AT71" s="327" t="str">
        <f t="shared" ref="AT71" si="208">IF(AS71&gt;=36,"GRAVE", IF(AS71&lt;=10, "LEVE", "MODERADO"))</f>
        <v>GRAVE</v>
      </c>
      <c r="AU71" s="334" t="s">
        <v>814</v>
      </c>
      <c r="AV71" s="334" t="s">
        <v>815</v>
      </c>
      <c r="AW71" s="203" t="s">
        <v>92</v>
      </c>
      <c r="AX71" s="203" t="s">
        <v>838</v>
      </c>
      <c r="AY71" s="130">
        <v>45641</v>
      </c>
      <c r="AZ71" s="131"/>
      <c r="BA71" s="201" t="s">
        <v>839</v>
      </c>
      <c r="BB71" s="146"/>
      <c r="BC71" s="146"/>
      <c r="BD71" s="146"/>
      <c r="BE71" s="146"/>
      <c r="BF71" s="146"/>
      <c r="BG71" s="146"/>
      <c r="BH71" s="146"/>
    </row>
    <row r="72" spans="1:60" ht="64.5" hidden="1" customHeight="1" x14ac:dyDescent="0.2">
      <c r="A72" s="324"/>
      <c r="B72" s="324"/>
      <c r="C72" s="325"/>
      <c r="D72" s="336"/>
      <c r="E72" s="325"/>
      <c r="F72" s="324"/>
      <c r="G72" s="203" t="s">
        <v>260</v>
      </c>
      <c r="H72" s="203" t="s">
        <v>37</v>
      </c>
      <c r="I72" s="203" t="s">
        <v>743</v>
      </c>
      <c r="J72" s="324"/>
      <c r="K72" s="324"/>
      <c r="L72" s="324"/>
      <c r="M72" s="324"/>
      <c r="N72" s="324"/>
      <c r="O72" s="332"/>
      <c r="P72" s="324"/>
      <c r="Q72" s="332"/>
      <c r="R72" s="332"/>
      <c r="S72" s="128" t="s">
        <v>386</v>
      </c>
      <c r="T72" s="129">
        <f t="shared" si="1"/>
        <v>4</v>
      </c>
      <c r="U72" s="325"/>
      <c r="V72" s="325"/>
      <c r="W72" s="203" t="s">
        <v>785</v>
      </c>
      <c r="X72" s="324"/>
      <c r="Y72" s="329"/>
      <c r="Z72" s="206">
        <f t="shared" si="2"/>
        <v>4</v>
      </c>
      <c r="AA72" s="203" t="s">
        <v>318</v>
      </c>
      <c r="AB72" s="203"/>
      <c r="AC72" s="329"/>
      <c r="AD72" s="325"/>
      <c r="AE72" s="202">
        <f t="shared" si="3"/>
        <v>1</v>
      </c>
      <c r="AF72" s="203" t="s">
        <v>295</v>
      </c>
      <c r="AG72" s="203" t="s">
        <v>802</v>
      </c>
      <c r="AH72" s="329"/>
      <c r="AI72" s="325"/>
      <c r="AJ72" s="202">
        <f t="shared" si="4"/>
        <v>1</v>
      </c>
      <c r="AK72" s="203" t="s">
        <v>292</v>
      </c>
      <c r="AL72" s="203" t="s">
        <v>301</v>
      </c>
      <c r="AM72" s="329"/>
      <c r="AN72" s="325"/>
      <c r="AO72" s="202">
        <f t="shared" si="6"/>
        <v>1</v>
      </c>
      <c r="AP72" s="203" t="s">
        <v>614</v>
      </c>
      <c r="AQ72" s="325"/>
      <c r="AR72" s="325"/>
      <c r="AS72" s="327"/>
      <c r="AT72" s="327"/>
      <c r="AU72" s="334"/>
      <c r="AV72" s="334"/>
      <c r="AW72" s="203" t="s">
        <v>92</v>
      </c>
      <c r="AX72" s="203" t="s">
        <v>838</v>
      </c>
      <c r="AY72" s="130">
        <v>45641</v>
      </c>
      <c r="AZ72" s="131"/>
      <c r="BA72" s="201" t="s">
        <v>839</v>
      </c>
      <c r="BB72" s="145"/>
      <c r="BC72" s="145"/>
      <c r="BD72" s="145"/>
      <c r="BE72" s="145"/>
      <c r="BF72" s="145"/>
      <c r="BG72" s="145"/>
      <c r="BH72" s="145"/>
    </row>
    <row r="73" spans="1:60" ht="64.5" hidden="1" customHeight="1" x14ac:dyDescent="0.2">
      <c r="A73" s="324"/>
      <c r="B73" s="324"/>
      <c r="C73" s="325"/>
      <c r="D73" s="336"/>
      <c r="E73" s="325"/>
      <c r="F73" s="324"/>
      <c r="G73" s="203"/>
      <c r="H73" s="203"/>
      <c r="I73" s="203"/>
      <c r="J73" s="324"/>
      <c r="K73" s="324"/>
      <c r="L73" s="324"/>
      <c r="M73" s="324"/>
      <c r="N73" s="324"/>
      <c r="O73" s="332"/>
      <c r="P73" s="324"/>
      <c r="Q73" s="332"/>
      <c r="R73" s="332"/>
      <c r="S73" s="128"/>
      <c r="T73" s="129">
        <f t="shared" si="1"/>
        <v>0</v>
      </c>
      <c r="U73" s="325"/>
      <c r="V73" s="325"/>
      <c r="W73" s="203"/>
      <c r="X73" s="324"/>
      <c r="Y73" s="329"/>
      <c r="Z73" s="206">
        <f t="shared" si="2"/>
        <v>0</v>
      </c>
      <c r="AA73" s="203"/>
      <c r="AB73" s="203"/>
      <c r="AC73" s="329"/>
      <c r="AD73" s="325"/>
      <c r="AE73" s="202">
        <f t="shared" si="3"/>
        <v>0</v>
      </c>
      <c r="AF73" s="203"/>
      <c r="AG73" s="203"/>
      <c r="AH73" s="329"/>
      <c r="AI73" s="325"/>
      <c r="AJ73" s="202">
        <f t="shared" si="4"/>
        <v>0</v>
      </c>
      <c r="AK73" s="203"/>
      <c r="AL73" s="203"/>
      <c r="AM73" s="329"/>
      <c r="AN73" s="325"/>
      <c r="AO73" s="202">
        <f t="shared" si="6"/>
        <v>0</v>
      </c>
      <c r="AP73" s="203"/>
      <c r="AQ73" s="325"/>
      <c r="AR73" s="325"/>
      <c r="AS73" s="327"/>
      <c r="AT73" s="327"/>
      <c r="AU73" s="334"/>
      <c r="AV73" s="334"/>
      <c r="AW73" s="203"/>
      <c r="AX73" s="203"/>
      <c r="AY73" s="130"/>
      <c r="AZ73" s="131"/>
      <c r="BA73" s="201"/>
      <c r="BB73" s="145"/>
      <c r="BC73" s="145"/>
      <c r="BD73" s="145"/>
      <c r="BE73" s="145"/>
      <c r="BF73" s="145"/>
      <c r="BG73" s="145"/>
      <c r="BH73" s="145"/>
    </row>
    <row r="74" spans="1:60" ht="63.75" hidden="1" customHeight="1" x14ac:dyDescent="0.2">
      <c r="A74" s="324">
        <v>22</v>
      </c>
      <c r="B74" s="324" t="s">
        <v>189</v>
      </c>
      <c r="C74" s="325" t="str">
        <f>+VLOOKUP(B74,$A$568:$B$606,2,0)</f>
        <v>JORGE AUGUSTO MONTOYA ARANGO</v>
      </c>
      <c r="D74" s="336" t="s">
        <v>162</v>
      </c>
      <c r="E74" s="325" t="str">
        <f>IF(D74=$D$538,$E$538,IF(D74=$D$539,$E$539,IF(D74=$D$540,$E$540,IF(D74=$D$541,$E$541,IF(D74=$D$542,$E$542,IF(D74=$D$543,$E$543,IF(D74=$D$544,$E$544,IF(D74=$D$545,$E$545,IF(D74=$D$546,$E$546,IF(D74=$D$547,$E$547,IF(D74=VICERRECTORÍA_ACADÉMICA_,$BF$538,IF(D74=PLANEACIÓN_,$BF$540, IF(D74=_VICERRECTORÍA_INVESTIGACIONES_INNOVACIÓN_Y_EXTENSIÓN_,$BF$539,IF(D74=VICERRECTORÍA_ADMINISTRATIVA_FINANCIERA_,$BF$541,IF(D74=_VICERRECTORÍA_RESPONSABILIDAD_SOCIAL_Y_BIENESTAR_UNIVERSITARIO_,$BF$542,"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4" s="324" t="s">
        <v>265</v>
      </c>
      <c r="G74" s="203" t="s">
        <v>260</v>
      </c>
      <c r="H74" s="203" t="s">
        <v>35</v>
      </c>
      <c r="I74" s="203" t="s">
        <v>744</v>
      </c>
      <c r="J74" s="324" t="s">
        <v>107</v>
      </c>
      <c r="K74" s="324" t="s">
        <v>764</v>
      </c>
      <c r="L74" s="324" t="s">
        <v>765</v>
      </c>
      <c r="M74" s="324" t="s">
        <v>766</v>
      </c>
      <c r="N74" s="324" t="s">
        <v>147</v>
      </c>
      <c r="O74" s="332">
        <f t="shared" ref="O74" si="209">IF(N74="ALTA",5,IF(N74="MEDIO ALTA",4,IF(N74="MEDIA",3,IF(N74="MEDIO BAJA",2,IF(N74="BAJA",1,0)))))</f>
        <v>2</v>
      </c>
      <c r="P74" s="324" t="s">
        <v>209</v>
      </c>
      <c r="Q74" s="332">
        <f t="shared" ref="Q74" si="210">IF(P74="ALTO",5,IF(P74="MEDIO-ALTO",4,IF(P74="MEDIO",3,IF(P74="MEDIO-BAJO",2,IF(P74="BAJO",1,0)))))</f>
        <v>4</v>
      </c>
      <c r="R74" s="332">
        <f>Q74*O74</f>
        <v>8</v>
      </c>
      <c r="S74" s="128" t="s">
        <v>315</v>
      </c>
      <c r="T74" s="129">
        <f t="shared" si="1"/>
        <v>1</v>
      </c>
      <c r="U74" s="325">
        <f>ROUND(AVERAGEIF(T74:T76,"&gt;0"),0)</f>
        <v>2</v>
      </c>
      <c r="V74" s="325">
        <f>U74*0.6</f>
        <v>1.2</v>
      </c>
      <c r="W74" s="203" t="s">
        <v>786</v>
      </c>
      <c r="X74" s="324">
        <f>IF(S74="No_existen",5*$X$10,Y74*$X$10)</f>
        <v>0.15000000000000002</v>
      </c>
      <c r="Y74" s="329">
        <f>ROUND(AVERAGEIF(Z74:Z76,"&gt;0"),0)</f>
        <v>3</v>
      </c>
      <c r="Z74" s="206">
        <f t="shared" si="2"/>
        <v>2</v>
      </c>
      <c r="AA74" s="203" t="s">
        <v>319</v>
      </c>
      <c r="AB74" s="203"/>
      <c r="AC74" s="329">
        <f>IF(S74="No_existen",5*$AC$10,AD74*$AC$10)</f>
        <v>0.15</v>
      </c>
      <c r="AD74" s="325">
        <f>ROUND(AVERAGEIF(AE74:AE76,"&gt;0"),0)</f>
        <v>1</v>
      </c>
      <c r="AE74" s="202">
        <f t="shared" si="3"/>
        <v>1</v>
      </c>
      <c r="AF74" s="203" t="s">
        <v>295</v>
      </c>
      <c r="AG74" s="203" t="s">
        <v>803</v>
      </c>
      <c r="AH74" s="329">
        <f>IF(S74="No_existen",5*$AH$10,AI74*$AH$10)</f>
        <v>0.1</v>
      </c>
      <c r="AI74" s="325">
        <f>ROUND(AVERAGEIF(AJ74:AJ76,"&gt;0"),0)</f>
        <v>1</v>
      </c>
      <c r="AJ74" s="202">
        <f t="shared" si="4"/>
        <v>1</v>
      </c>
      <c r="AK74" s="203" t="s">
        <v>292</v>
      </c>
      <c r="AL74" s="203" t="s">
        <v>301</v>
      </c>
      <c r="AM74" s="329">
        <f t="shared" ref="AM74" si="211">IF(S74="No_existen",5*$AM$10,AN74*$AM$10)</f>
        <v>0.1</v>
      </c>
      <c r="AN74" s="325">
        <f t="shared" ref="AN74" si="212">ROUND(AVERAGEIF(AO74:AO76,"&gt;0"),0)</f>
        <v>1</v>
      </c>
      <c r="AO74" s="202">
        <f t="shared" si="6"/>
        <v>1</v>
      </c>
      <c r="AP74" s="203" t="s">
        <v>614</v>
      </c>
      <c r="AQ74" s="325">
        <f>ROUND(AVERAGE(U74,Y74,AD74,AI74,AN74),0)</f>
        <v>2</v>
      </c>
      <c r="AR74" s="325" t="str">
        <f t="shared" ref="AR74" si="213">IF(AQ74&lt;1.5,"FUERTE",IF(AND(AQ74&gt;=1.5,AQ74&lt;2.5),"ACEPTABLE",IF(AQ74&gt;=5,"INEXISTENTE","DÉBIL")))</f>
        <v>ACEPTABLE</v>
      </c>
      <c r="AS74" s="327">
        <f t="shared" ref="AS74" si="214">IF(R74=0,0,ROUND((R74*AQ74),0))</f>
        <v>16</v>
      </c>
      <c r="AT74" s="327" t="str">
        <f t="shared" ref="AT74" si="215">IF(AS74&gt;=36,"GRAVE", IF(AS74&lt;=10, "LEVE", "MODERADO"))</f>
        <v>MODERADO</v>
      </c>
      <c r="AU74" s="334" t="s">
        <v>816</v>
      </c>
      <c r="AV74" s="334" t="s">
        <v>817</v>
      </c>
      <c r="AW74" s="203" t="s">
        <v>90</v>
      </c>
      <c r="AX74" s="203" t="s">
        <v>840</v>
      </c>
      <c r="AY74" s="130">
        <v>45641</v>
      </c>
      <c r="AZ74" s="131"/>
      <c r="BA74" s="207"/>
      <c r="BB74" s="145"/>
      <c r="BC74" s="145"/>
      <c r="BD74" s="145"/>
      <c r="BE74" s="145"/>
      <c r="BF74" s="145"/>
      <c r="BG74" s="145"/>
      <c r="BH74" s="145"/>
    </row>
    <row r="75" spans="1:60" ht="63.75" hidden="1" customHeight="1" x14ac:dyDescent="0.2">
      <c r="A75" s="324"/>
      <c r="B75" s="324"/>
      <c r="C75" s="325"/>
      <c r="D75" s="336"/>
      <c r="E75" s="325"/>
      <c r="F75" s="324"/>
      <c r="G75" s="203" t="s">
        <v>260</v>
      </c>
      <c r="H75" s="203" t="s">
        <v>35</v>
      </c>
      <c r="I75" s="203" t="s">
        <v>744</v>
      </c>
      <c r="J75" s="324"/>
      <c r="K75" s="324"/>
      <c r="L75" s="324"/>
      <c r="M75" s="324"/>
      <c r="N75" s="324"/>
      <c r="O75" s="332"/>
      <c r="P75" s="324"/>
      <c r="Q75" s="332"/>
      <c r="R75" s="332"/>
      <c r="S75" s="128" t="s">
        <v>315</v>
      </c>
      <c r="T75" s="129">
        <f t="shared" ref="T75:T138" si="216">IF(S75=$S$542,1,IF(S75=$S$538,5,IF(S75=$S$539,4,IF(S75=$S$540,3,IF(S75=$S$541,2,0)))))</f>
        <v>1</v>
      </c>
      <c r="U75" s="325"/>
      <c r="V75" s="325"/>
      <c r="W75" s="203" t="s">
        <v>787</v>
      </c>
      <c r="X75" s="324"/>
      <c r="Y75" s="329"/>
      <c r="Z75" s="206">
        <f t="shared" ref="Z75:Z138" si="217">IF(AA75=$AA$540,1,IF(AA75=$AA$539,2,IF(AA75=$AA$538,4,IF(S75="No_existen",5,0))))</f>
        <v>2</v>
      </c>
      <c r="AA75" s="203" t="s">
        <v>319</v>
      </c>
      <c r="AB75" s="203"/>
      <c r="AC75" s="329"/>
      <c r="AD75" s="325"/>
      <c r="AE75" s="202">
        <f t="shared" ref="AE75:AE138" si="218">IF(AF75=$AG$539,1,IF(AF75=$AG$538,4,IF(S75="No_existen",5,0)))</f>
        <v>1</v>
      </c>
      <c r="AF75" s="203" t="s">
        <v>295</v>
      </c>
      <c r="AG75" s="203" t="s">
        <v>803</v>
      </c>
      <c r="AH75" s="329"/>
      <c r="AI75" s="325"/>
      <c r="AJ75" s="202">
        <f t="shared" ref="AJ75:AJ138" si="219">IF(AK75=$AK$538,1,IF(AK75=$AK$539,4,IF(S75="No_existen",5,0)))</f>
        <v>1</v>
      </c>
      <c r="AK75" s="203" t="s">
        <v>292</v>
      </c>
      <c r="AL75" s="203" t="s">
        <v>307</v>
      </c>
      <c r="AM75" s="329"/>
      <c r="AN75" s="325"/>
      <c r="AO75" s="202">
        <f t="shared" si="6"/>
        <v>1</v>
      </c>
      <c r="AP75" s="203" t="s">
        <v>614</v>
      </c>
      <c r="AQ75" s="325"/>
      <c r="AR75" s="325"/>
      <c r="AS75" s="327"/>
      <c r="AT75" s="327"/>
      <c r="AU75" s="334"/>
      <c r="AV75" s="334"/>
      <c r="AW75" s="203" t="s">
        <v>92</v>
      </c>
      <c r="AX75" s="203" t="s">
        <v>841</v>
      </c>
      <c r="AY75" s="130">
        <v>45641</v>
      </c>
      <c r="AZ75" s="131"/>
      <c r="BA75" s="201" t="s">
        <v>842</v>
      </c>
      <c r="BB75" s="146"/>
      <c r="BC75" s="146"/>
      <c r="BD75" s="146"/>
      <c r="BE75" s="146"/>
      <c r="BF75" s="146"/>
      <c r="BG75" s="146"/>
      <c r="BH75" s="146"/>
    </row>
    <row r="76" spans="1:60" ht="63.75" hidden="1" customHeight="1" x14ac:dyDescent="0.2">
      <c r="A76" s="324"/>
      <c r="B76" s="324"/>
      <c r="C76" s="325"/>
      <c r="D76" s="336"/>
      <c r="E76" s="325"/>
      <c r="F76" s="324"/>
      <c r="G76" s="203" t="s">
        <v>260</v>
      </c>
      <c r="H76" s="203" t="s">
        <v>35</v>
      </c>
      <c r="I76" s="203" t="s">
        <v>745</v>
      </c>
      <c r="J76" s="324"/>
      <c r="K76" s="324"/>
      <c r="L76" s="324"/>
      <c r="M76" s="324"/>
      <c r="N76" s="324"/>
      <c r="O76" s="332"/>
      <c r="P76" s="324"/>
      <c r="Q76" s="332"/>
      <c r="R76" s="332"/>
      <c r="S76" s="128" t="s">
        <v>386</v>
      </c>
      <c r="T76" s="129">
        <f t="shared" si="216"/>
        <v>4</v>
      </c>
      <c r="U76" s="325"/>
      <c r="V76" s="325"/>
      <c r="W76" s="203" t="s">
        <v>788</v>
      </c>
      <c r="X76" s="324"/>
      <c r="Y76" s="329"/>
      <c r="Z76" s="206">
        <f t="shared" si="217"/>
        <v>4</v>
      </c>
      <c r="AA76" s="203" t="s">
        <v>318</v>
      </c>
      <c r="AB76" s="203"/>
      <c r="AC76" s="329"/>
      <c r="AD76" s="325"/>
      <c r="AE76" s="202">
        <f t="shared" si="218"/>
        <v>1</v>
      </c>
      <c r="AF76" s="203" t="s">
        <v>295</v>
      </c>
      <c r="AG76" s="203" t="s">
        <v>804</v>
      </c>
      <c r="AH76" s="329"/>
      <c r="AI76" s="325"/>
      <c r="AJ76" s="202">
        <f t="shared" si="219"/>
        <v>1</v>
      </c>
      <c r="AK76" s="203" t="s">
        <v>292</v>
      </c>
      <c r="AL76" s="203" t="s">
        <v>307</v>
      </c>
      <c r="AM76" s="329"/>
      <c r="AN76" s="325"/>
      <c r="AO76" s="202">
        <f t="shared" ref="AO76:AO78" si="220">IF(AP76="Preventivo",1,IF(AP76="Detectivo",4, IF(S76="No_existen",5,0)))</f>
        <v>1</v>
      </c>
      <c r="AP76" s="203" t="s">
        <v>614</v>
      </c>
      <c r="AQ76" s="325"/>
      <c r="AR76" s="325"/>
      <c r="AS76" s="327"/>
      <c r="AT76" s="327"/>
      <c r="AU76" s="334"/>
      <c r="AV76" s="334"/>
      <c r="AW76" s="203" t="s">
        <v>92</v>
      </c>
      <c r="AX76" s="203" t="s">
        <v>843</v>
      </c>
      <c r="AY76" s="130">
        <v>45641</v>
      </c>
      <c r="AZ76" s="131"/>
      <c r="BA76" s="201" t="s">
        <v>842</v>
      </c>
      <c r="BB76" s="145"/>
      <c r="BC76" s="145"/>
      <c r="BD76" s="145"/>
      <c r="BE76" s="145"/>
      <c r="BF76" s="145"/>
      <c r="BG76" s="145"/>
      <c r="BH76" s="145"/>
    </row>
    <row r="77" spans="1:60" ht="63.75" hidden="1" customHeight="1" x14ac:dyDescent="0.2">
      <c r="A77" s="324">
        <v>23</v>
      </c>
      <c r="B77" s="324" t="s">
        <v>189</v>
      </c>
      <c r="C77" s="325" t="str">
        <f>+VLOOKUP(B77,$A$568:$B$606,2,0)</f>
        <v>JORGE AUGUSTO MONTOYA ARANGO</v>
      </c>
      <c r="D77" s="336" t="s">
        <v>162</v>
      </c>
      <c r="E77" s="325" t="str">
        <f>IF(D77=$D$538,$E$538,IF(D77=$D$539,$E$539,IF(D77=$D$540,$E$540,IF(D77=$D$541,$E$541,IF(D77=$D$542,$E$542,IF(D77=$D$543,$E$543,IF(D77=$D$544,$E$544,IF(D77=$D$545,$E$545,IF(D77=$D$546,$E$546,IF(D77=$D$547,$E$547,IF(D77=VICERRECTORÍA_ACADÉMICA_,$BF$538,IF(D77=PLANEACIÓN_,$BF$540, IF(D77=_VICERRECTORÍA_INVESTIGACIONES_INNOVACIÓN_Y_EXTENSIÓN_,$BF$539,IF(D77=VICERRECTORÍA_ADMINISTRATIVA_FINANCIERA_,$BF$541,IF(D77=_VICERRECTORÍA_RESPONSABILIDAD_SOCIAL_Y_BIENESTAR_UNIVERSITARIO_,$BF$542,"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7" s="324" t="s">
        <v>265</v>
      </c>
      <c r="G77" s="203" t="s">
        <v>260</v>
      </c>
      <c r="H77" s="203" t="s">
        <v>226</v>
      </c>
      <c r="I77" s="203" t="s">
        <v>746</v>
      </c>
      <c r="J77" s="324" t="s">
        <v>107</v>
      </c>
      <c r="K77" s="324" t="s">
        <v>767</v>
      </c>
      <c r="L77" s="324" t="s">
        <v>768</v>
      </c>
      <c r="M77" s="324" t="s">
        <v>769</v>
      </c>
      <c r="N77" s="324" t="s">
        <v>146</v>
      </c>
      <c r="O77" s="332">
        <f t="shared" ref="O77" si="221">IF(N77="ALTA",5,IF(N77="MEDIO ALTA",4,IF(N77="MEDIA",3,IF(N77="MEDIO BAJA",2,IF(N77="BAJA",1,0)))))</f>
        <v>4</v>
      </c>
      <c r="P77" s="324" t="s">
        <v>140</v>
      </c>
      <c r="Q77" s="332">
        <f t="shared" ref="Q77" si="222">IF(P77="ALTO",5,IF(P77="MEDIO-ALTO",4,IF(P77="MEDIO",3,IF(P77="MEDIO-BAJO",2,IF(P77="BAJO",1,0)))))</f>
        <v>3</v>
      </c>
      <c r="R77" s="332">
        <f t="shared" ref="R77" si="223">Q77*O77</f>
        <v>12</v>
      </c>
      <c r="S77" s="128" t="s">
        <v>315</v>
      </c>
      <c r="T77" s="129">
        <f t="shared" si="216"/>
        <v>1</v>
      </c>
      <c r="U77" s="325">
        <f t="shared" ref="U77" si="224">ROUND(AVERAGEIF(T77:T79,"&gt;0"),0)</f>
        <v>2</v>
      </c>
      <c r="V77" s="325">
        <f t="shared" ref="V77" si="225">U77*0.6</f>
        <v>1.2</v>
      </c>
      <c r="W77" s="203" t="s">
        <v>789</v>
      </c>
      <c r="X77" s="324">
        <f t="shared" ref="X77" si="226">IF(S77="No_existen",5*$X$10,Y77*$X$10)</f>
        <v>0.2</v>
      </c>
      <c r="Y77" s="329">
        <f t="shared" ref="Y77" si="227">ROUND(AVERAGEIF(Z77:Z79,"&gt;0"),0)</f>
        <v>4</v>
      </c>
      <c r="Z77" s="206">
        <f t="shared" si="217"/>
        <v>4</v>
      </c>
      <c r="AA77" s="203" t="s">
        <v>318</v>
      </c>
      <c r="AB77" s="203"/>
      <c r="AC77" s="329">
        <f t="shared" ref="AC77" si="228">IF(S77="No_existen",5*$AC$10,AD77*$AC$10)</f>
        <v>0.15</v>
      </c>
      <c r="AD77" s="325">
        <f t="shared" ref="AD77" si="229">ROUND(AVERAGEIF(AE77:AE79,"&gt;0"),0)</f>
        <v>1</v>
      </c>
      <c r="AE77" s="202">
        <f t="shared" si="218"/>
        <v>1</v>
      </c>
      <c r="AF77" s="203" t="s">
        <v>295</v>
      </c>
      <c r="AG77" s="203" t="s">
        <v>805</v>
      </c>
      <c r="AH77" s="329">
        <f t="shared" ref="AH77" si="230">IF(S77="No_existen",5*$AH$10,AI77*$AH$10)</f>
        <v>0.1</v>
      </c>
      <c r="AI77" s="325">
        <f t="shared" ref="AI77" si="231">ROUND(AVERAGEIF(AJ77:AJ79,"&gt;0"),0)</f>
        <v>1</v>
      </c>
      <c r="AJ77" s="202">
        <f t="shared" si="219"/>
        <v>1</v>
      </c>
      <c r="AK77" s="203" t="s">
        <v>292</v>
      </c>
      <c r="AL77" s="203" t="s">
        <v>307</v>
      </c>
      <c r="AM77" s="329">
        <f t="shared" ref="AM77" si="232">IF(S77="No_existen",5*$AM$10,AN77*$AM$10)</f>
        <v>0.1</v>
      </c>
      <c r="AN77" s="325">
        <f t="shared" ref="AN77" si="233">ROUND(AVERAGEIF(AO77:AO79,"&gt;0"),0)</f>
        <v>1</v>
      </c>
      <c r="AO77" s="202">
        <f t="shared" si="220"/>
        <v>1</v>
      </c>
      <c r="AP77" s="203" t="s">
        <v>614</v>
      </c>
      <c r="AQ77" s="325">
        <f t="shared" ref="AQ77" si="234">ROUND(AVERAGE(U77,Y77,AD77,AI77,AN77),0)</f>
        <v>2</v>
      </c>
      <c r="AR77" s="325" t="str">
        <f t="shared" ref="AR77" si="235">IF(AQ77&lt;1.5,"FUERTE",IF(AND(AQ77&gt;=1.5,AQ77&lt;2.5),"ACEPTABLE",IF(AQ77&gt;=5,"INEXISTENTE","DÉBIL")))</f>
        <v>ACEPTABLE</v>
      </c>
      <c r="AS77" s="327">
        <f t="shared" ref="AS77" si="236">IF(R77=0,0,ROUND((R77*AQ77),0))</f>
        <v>24</v>
      </c>
      <c r="AT77" s="327" t="str">
        <f t="shared" ref="AT77" si="237">IF(AS77&gt;=36,"GRAVE", IF(AS77&lt;=10, "LEVE", "MODERADO"))</f>
        <v>MODERADO</v>
      </c>
      <c r="AU77" s="334" t="s">
        <v>818</v>
      </c>
      <c r="AV77" s="334" t="s">
        <v>819</v>
      </c>
      <c r="AW77" s="203" t="s">
        <v>92</v>
      </c>
      <c r="AX77" s="203" t="s">
        <v>844</v>
      </c>
      <c r="AY77" s="130">
        <v>45641</v>
      </c>
      <c r="AZ77" s="131"/>
      <c r="BA77" s="201" t="s">
        <v>845</v>
      </c>
      <c r="BB77" s="145"/>
      <c r="BC77" s="145"/>
      <c r="BD77" s="145"/>
      <c r="BE77" s="145"/>
      <c r="BF77" s="145"/>
      <c r="BG77" s="145"/>
      <c r="BH77" s="145"/>
    </row>
    <row r="78" spans="1:60" ht="63.75" hidden="1" customHeight="1" x14ac:dyDescent="0.2">
      <c r="A78" s="324"/>
      <c r="B78" s="324"/>
      <c r="C78" s="325"/>
      <c r="D78" s="336"/>
      <c r="E78" s="325"/>
      <c r="F78" s="324"/>
      <c r="G78" s="203" t="s">
        <v>260</v>
      </c>
      <c r="H78" s="203" t="s">
        <v>35</v>
      </c>
      <c r="I78" s="203" t="s">
        <v>747</v>
      </c>
      <c r="J78" s="324"/>
      <c r="K78" s="324"/>
      <c r="L78" s="324"/>
      <c r="M78" s="324"/>
      <c r="N78" s="324"/>
      <c r="O78" s="332"/>
      <c r="P78" s="324"/>
      <c r="Q78" s="332"/>
      <c r="R78" s="332"/>
      <c r="S78" s="128" t="s">
        <v>315</v>
      </c>
      <c r="T78" s="129">
        <f t="shared" si="216"/>
        <v>1</v>
      </c>
      <c r="U78" s="325"/>
      <c r="V78" s="325"/>
      <c r="W78" s="203" t="s">
        <v>790</v>
      </c>
      <c r="X78" s="324"/>
      <c r="Y78" s="329"/>
      <c r="Z78" s="206">
        <f t="shared" si="217"/>
        <v>4</v>
      </c>
      <c r="AA78" s="203" t="s">
        <v>318</v>
      </c>
      <c r="AB78" s="203"/>
      <c r="AC78" s="329"/>
      <c r="AD78" s="325"/>
      <c r="AE78" s="202">
        <f t="shared" si="218"/>
        <v>1</v>
      </c>
      <c r="AF78" s="203" t="s">
        <v>295</v>
      </c>
      <c r="AG78" s="203" t="s">
        <v>805</v>
      </c>
      <c r="AH78" s="329"/>
      <c r="AI78" s="325"/>
      <c r="AJ78" s="202">
        <f t="shared" si="219"/>
        <v>1</v>
      </c>
      <c r="AK78" s="203" t="s">
        <v>292</v>
      </c>
      <c r="AL78" s="203" t="s">
        <v>307</v>
      </c>
      <c r="AM78" s="329"/>
      <c r="AN78" s="325"/>
      <c r="AO78" s="202">
        <f t="shared" si="220"/>
        <v>1</v>
      </c>
      <c r="AP78" s="203" t="s">
        <v>614</v>
      </c>
      <c r="AQ78" s="325"/>
      <c r="AR78" s="325"/>
      <c r="AS78" s="327"/>
      <c r="AT78" s="327"/>
      <c r="AU78" s="334"/>
      <c r="AV78" s="334"/>
      <c r="AW78" s="203" t="s">
        <v>92</v>
      </c>
      <c r="AX78" s="203" t="s">
        <v>846</v>
      </c>
      <c r="AY78" s="130">
        <v>45641</v>
      </c>
      <c r="AZ78" s="131"/>
      <c r="BA78" s="201" t="s">
        <v>845</v>
      </c>
      <c r="BB78" s="145"/>
      <c r="BC78" s="145"/>
      <c r="BD78" s="145"/>
      <c r="BE78" s="145"/>
      <c r="BF78" s="145"/>
      <c r="BG78" s="145"/>
      <c r="BH78" s="145"/>
    </row>
    <row r="79" spans="1:60" ht="63.75" hidden="1" customHeight="1" x14ac:dyDescent="0.2">
      <c r="A79" s="324"/>
      <c r="B79" s="324"/>
      <c r="C79" s="325"/>
      <c r="D79" s="336"/>
      <c r="E79" s="325"/>
      <c r="F79" s="324"/>
      <c r="G79" s="203"/>
      <c r="H79" s="203"/>
      <c r="I79" s="203"/>
      <c r="J79" s="324"/>
      <c r="K79" s="324"/>
      <c r="L79" s="324"/>
      <c r="M79" s="324"/>
      <c r="N79" s="324"/>
      <c r="O79" s="332"/>
      <c r="P79" s="324"/>
      <c r="Q79" s="332"/>
      <c r="R79" s="332"/>
      <c r="S79" s="128" t="s">
        <v>386</v>
      </c>
      <c r="T79" s="129">
        <f t="shared" si="216"/>
        <v>4</v>
      </c>
      <c r="U79" s="325"/>
      <c r="V79" s="325"/>
      <c r="W79" s="203" t="s">
        <v>791</v>
      </c>
      <c r="X79" s="324"/>
      <c r="Y79" s="329"/>
      <c r="Z79" s="206">
        <f t="shared" si="217"/>
        <v>4</v>
      </c>
      <c r="AA79" s="203" t="s">
        <v>318</v>
      </c>
      <c r="AB79" s="203"/>
      <c r="AC79" s="329"/>
      <c r="AD79" s="325"/>
      <c r="AE79" s="202">
        <f t="shared" si="218"/>
        <v>1</v>
      </c>
      <c r="AF79" s="203" t="s">
        <v>295</v>
      </c>
      <c r="AG79" s="203" t="s">
        <v>796</v>
      </c>
      <c r="AH79" s="329"/>
      <c r="AI79" s="325"/>
      <c r="AJ79" s="202">
        <f t="shared" si="219"/>
        <v>1</v>
      </c>
      <c r="AK79" s="203" t="s">
        <v>292</v>
      </c>
      <c r="AL79" s="203" t="s">
        <v>307</v>
      </c>
      <c r="AM79" s="329"/>
      <c r="AN79" s="325"/>
      <c r="AO79" s="202">
        <f t="shared" ref="AO79:AO118" si="238">IF(AP79="Preventivo",1,IF(AP79="Detectivo",4, IF(S79="No_existen",5,0)))</f>
        <v>1</v>
      </c>
      <c r="AP79" s="203" t="s">
        <v>614</v>
      </c>
      <c r="AQ79" s="325"/>
      <c r="AR79" s="325"/>
      <c r="AS79" s="327"/>
      <c r="AT79" s="327"/>
      <c r="AU79" s="334"/>
      <c r="AV79" s="334"/>
      <c r="AW79" s="203" t="s">
        <v>92</v>
      </c>
      <c r="AX79" s="203" t="s">
        <v>847</v>
      </c>
      <c r="AY79" s="130">
        <v>45641</v>
      </c>
      <c r="AZ79" s="131"/>
      <c r="BA79" s="201" t="s">
        <v>845</v>
      </c>
      <c r="BB79" s="145"/>
      <c r="BC79" s="145"/>
      <c r="BD79" s="145"/>
      <c r="BE79" s="145"/>
      <c r="BF79" s="145"/>
      <c r="BG79" s="145"/>
      <c r="BH79" s="145"/>
    </row>
    <row r="80" spans="1:60" ht="63.75" hidden="1" customHeight="1" x14ac:dyDescent="0.2">
      <c r="A80" s="324">
        <v>24</v>
      </c>
      <c r="B80" s="324" t="s">
        <v>189</v>
      </c>
      <c r="C80" s="325" t="str">
        <f>+VLOOKUP(B80,$A$568:$B$606,2,0)</f>
        <v>JORGE AUGUSTO MONTOYA ARANGO</v>
      </c>
      <c r="D80" s="336" t="s">
        <v>162</v>
      </c>
      <c r="E80" s="325" t="str">
        <f>IF(D80=$D$538,$E$538,IF(D80=$D$539,$E$539,IF(D80=$D$540,$E$540,IF(D80=$D$541,$E$541,IF(D80=$D$542,$E$542,IF(D80=$D$543,$E$543,IF(D80=$D$544,$E$544,IF(D80=$D$545,$E$545,IF(D80=$D$546,$E$546,IF(D80=$D$547,$E$547,IF(D80=VICERRECTORÍA_ACADÉMICA_,$BF$538,IF(D80=PLANEACIÓN_,$BF$540, IF(D80=_VICERRECTORÍA_INVESTIGACIONES_INNOVACIÓN_Y_EXTENSIÓN_,$BF$539,IF(D80=VICERRECTORÍA_ADMINISTRATIVA_FINANCIERA_,$BF$541,IF(D80=_VICERRECTORÍA_RESPONSABILIDAD_SOCIAL_Y_BIENESTAR_UNIVERSITARIO_,$BF$542,"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80" s="324" t="s">
        <v>265</v>
      </c>
      <c r="G80" s="203" t="s">
        <v>260</v>
      </c>
      <c r="H80" s="203"/>
      <c r="I80" s="203" t="s">
        <v>748</v>
      </c>
      <c r="J80" s="324" t="s">
        <v>112</v>
      </c>
      <c r="K80" s="324" t="s">
        <v>770</v>
      </c>
      <c r="L80" s="324" t="s">
        <v>771</v>
      </c>
      <c r="M80" s="324" t="s">
        <v>772</v>
      </c>
      <c r="N80" s="324" t="s">
        <v>146</v>
      </c>
      <c r="O80" s="332">
        <f t="shared" ref="O80" si="239">IF(N80="ALTA",5,IF(N80="MEDIO ALTA",4,IF(N80="MEDIA",3,IF(N80="MEDIO BAJA",2,IF(N80="BAJA",1,0)))))</f>
        <v>4</v>
      </c>
      <c r="P80" s="324" t="s">
        <v>209</v>
      </c>
      <c r="Q80" s="332">
        <f t="shared" ref="Q80" si="240">IF(P80="ALTO",5,IF(P80="MEDIO-ALTO",4,IF(P80="MEDIO",3,IF(P80="MEDIO-BAJO",2,IF(P80="BAJO",1,0)))))</f>
        <v>4</v>
      </c>
      <c r="R80" s="332">
        <f t="shared" ref="R80" si="241">Q80*O80</f>
        <v>16</v>
      </c>
      <c r="S80" s="128" t="s">
        <v>321</v>
      </c>
      <c r="T80" s="129">
        <f t="shared" si="216"/>
        <v>3</v>
      </c>
      <c r="U80" s="325">
        <f t="shared" ref="U80" si="242">ROUND(AVERAGEIF(T80:T82,"&gt;0"),0)</f>
        <v>3</v>
      </c>
      <c r="V80" s="325">
        <f t="shared" ref="V80" si="243">U80*0.6</f>
        <v>1.7999999999999998</v>
      </c>
      <c r="W80" s="203" t="s">
        <v>792</v>
      </c>
      <c r="X80" s="324">
        <f t="shared" ref="X80" si="244">IF(S80="No_existen",5*$X$10,Y80*$X$10)</f>
        <v>0.2</v>
      </c>
      <c r="Y80" s="329">
        <f t="shared" ref="Y80" si="245">ROUND(AVERAGEIF(Z80:Z82,"&gt;0"),0)</f>
        <v>4</v>
      </c>
      <c r="Z80" s="206">
        <f t="shared" si="217"/>
        <v>4</v>
      </c>
      <c r="AA80" s="203" t="s">
        <v>318</v>
      </c>
      <c r="AB80" s="203"/>
      <c r="AC80" s="329">
        <f t="shared" ref="AC80" si="246">IF(S80="No_existen",5*$AC$10,AD80*$AC$10)</f>
        <v>0.15</v>
      </c>
      <c r="AD80" s="325">
        <f t="shared" ref="AD80" si="247">ROUND(AVERAGEIF(AE80:AE82,"&gt;0"),0)</f>
        <v>1</v>
      </c>
      <c r="AE80" s="202">
        <f t="shared" si="218"/>
        <v>1</v>
      </c>
      <c r="AF80" s="203" t="s">
        <v>295</v>
      </c>
      <c r="AG80" s="203" t="s">
        <v>796</v>
      </c>
      <c r="AH80" s="329">
        <f t="shared" ref="AH80" si="248">IF(S80="No_existen",5*$AH$10,AI80*$AH$10)</f>
        <v>0.1</v>
      </c>
      <c r="AI80" s="325">
        <f t="shared" ref="AI80" si="249">ROUND(AVERAGEIF(AJ80:AJ82,"&gt;0"),0)</f>
        <v>1</v>
      </c>
      <c r="AJ80" s="202">
        <f t="shared" si="219"/>
        <v>1</v>
      </c>
      <c r="AK80" s="203" t="s">
        <v>292</v>
      </c>
      <c r="AL80" s="203" t="s">
        <v>301</v>
      </c>
      <c r="AM80" s="329">
        <f t="shared" ref="AM80" si="250">IF(S80="No_existen",5*$AM$10,AN80*$AM$10)</f>
        <v>0.1</v>
      </c>
      <c r="AN80" s="325">
        <f t="shared" ref="AN80" si="251">ROUND(AVERAGEIF(AO80:AO82,"&gt;0"),0)</f>
        <v>1</v>
      </c>
      <c r="AO80" s="202">
        <f t="shared" si="238"/>
        <v>1</v>
      </c>
      <c r="AP80" s="203" t="s">
        <v>614</v>
      </c>
      <c r="AQ80" s="325">
        <f t="shared" ref="AQ80" si="252">ROUND(AVERAGE(U80,Y80,AD80,AI80,AN80),0)</f>
        <v>2</v>
      </c>
      <c r="AR80" s="325" t="str">
        <f t="shared" ref="AR80" si="253">IF(AQ80&lt;1.5,"FUERTE",IF(AND(AQ80&gt;=1.5,AQ80&lt;2.5),"ACEPTABLE",IF(AQ80&gt;=5,"INEXISTENTE","DÉBIL")))</f>
        <v>ACEPTABLE</v>
      </c>
      <c r="AS80" s="327">
        <f t="shared" ref="AS80" si="254">IF(R80=0,0,ROUND((R80*AQ80),0))</f>
        <v>32</v>
      </c>
      <c r="AT80" s="327" t="str">
        <f t="shared" ref="AT80" si="255">IF(AS80&gt;=36,"GRAVE", IF(AS80&lt;=10, "LEVE", "MODERADO"))</f>
        <v>MODERADO</v>
      </c>
      <c r="AU80" s="334" t="s">
        <v>820</v>
      </c>
      <c r="AV80" s="334" t="s">
        <v>821</v>
      </c>
      <c r="AW80" s="203" t="s">
        <v>92</v>
      </c>
      <c r="AX80" s="203" t="s">
        <v>848</v>
      </c>
      <c r="AY80" s="130">
        <v>45641</v>
      </c>
      <c r="AZ80" s="131"/>
      <c r="BA80" s="201" t="s">
        <v>849</v>
      </c>
      <c r="BB80" s="145"/>
      <c r="BC80" s="145"/>
      <c r="BD80" s="145"/>
      <c r="BE80" s="145"/>
      <c r="BF80" s="145"/>
      <c r="BG80" s="145"/>
      <c r="BH80" s="145"/>
    </row>
    <row r="81" spans="1:60" ht="63.75" hidden="1" customHeight="1" x14ac:dyDescent="0.2">
      <c r="A81" s="324"/>
      <c r="B81" s="324"/>
      <c r="C81" s="325"/>
      <c r="D81" s="336"/>
      <c r="E81" s="325"/>
      <c r="F81" s="324"/>
      <c r="G81" s="203"/>
      <c r="H81" s="203"/>
      <c r="I81" s="127"/>
      <c r="J81" s="324"/>
      <c r="K81" s="324"/>
      <c r="L81" s="324"/>
      <c r="M81" s="324"/>
      <c r="N81" s="324"/>
      <c r="O81" s="332"/>
      <c r="P81" s="324"/>
      <c r="Q81" s="332"/>
      <c r="R81" s="332"/>
      <c r="S81" s="128"/>
      <c r="T81" s="129">
        <f t="shared" si="216"/>
        <v>0</v>
      </c>
      <c r="U81" s="325"/>
      <c r="V81" s="325"/>
      <c r="W81" s="203"/>
      <c r="X81" s="324"/>
      <c r="Y81" s="329"/>
      <c r="Z81" s="206">
        <f t="shared" si="217"/>
        <v>0</v>
      </c>
      <c r="AA81" s="203"/>
      <c r="AB81" s="203"/>
      <c r="AC81" s="329"/>
      <c r="AD81" s="325"/>
      <c r="AE81" s="202">
        <f t="shared" si="218"/>
        <v>0</v>
      </c>
      <c r="AF81" s="203"/>
      <c r="AG81" s="203"/>
      <c r="AH81" s="329"/>
      <c r="AI81" s="325"/>
      <c r="AJ81" s="202">
        <f t="shared" si="219"/>
        <v>0</v>
      </c>
      <c r="AK81" s="203"/>
      <c r="AL81" s="203"/>
      <c r="AM81" s="329"/>
      <c r="AN81" s="325"/>
      <c r="AO81" s="202">
        <f t="shared" si="238"/>
        <v>0</v>
      </c>
      <c r="AP81" s="203"/>
      <c r="AQ81" s="325"/>
      <c r="AR81" s="325"/>
      <c r="AS81" s="327"/>
      <c r="AT81" s="327"/>
      <c r="AU81" s="334"/>
      <c r="AV81" s="334"/>
      <c r="AW81" s="203"/>
      <c r="AX81" s="203"/>
      <c r="AY81" s="130"/>
      <c r="AZ81" s="131"/>
      <c r="BA81" s="207"/>
      <c r="BB81" s="145"/>
      <c r="BC81" s="145"/>
      <c r="BD81" s="145"/>
      <c r="BE81" s="145"/>
      <c r="BF81" s="145"/>
      <c r="BG81" s="145"/>
      <c r="BH81" s="145"/>
    </row>
    <row r="82" spans="1:60" ht="63.75" hidden="1" customHeight="1" x14ac:dyDescent="0.2">
      <c r="A82" s="324"/>
      <c r="B82" s="324"/>
      <c r="C82" s="325"/>
      <c r="D82" s="336"/>
      <c r="E82" s="325"/>
      <c r="F82" s="324"/>
      <c r="G82" s="203"/>
      <c r="H82" s="203"/>
      <c r="I82" s="127"/>
      <c r="J82" s="324"/>
      <c r="K82" s="324"/>
      <c r="L82" s="324"/>
      <c r="M82" s="324"/>
      <c r="N82" s="324"/>
      <c r="O82" s="332"/>
      <c r="P82" s="324"/>
      <c r="Q82" s="332"/>
      <c r="R82" s="332"/>
      <c r="S82" s="128"/>
      <c r="T82" s="129">
        <f t="shared" si="216"/>
        <v>0</v>
      </c>
      <c r="U82" s="325"/>
      <c r="V82" s="325"/>
      <c r="W82" s="203"/>
      <c r="X82" s="324"/>
      <c r="Y82" s="329"/>
      <c r="Z82" s="206">
        <f t="shared" si="217"/>
        <v>0</v>
      </c>
      <c r="AA82" s="203"/>
      <c r="AB82" s="203"/>
      <c r="AC82" s="329"/>
      <c r="AD82" s="325"/>
      <c r="AE82" s="202">
        <f t="shared" si="218"/>
        <v>0</v>
      </c>
      <c r="AF82" s="203"/>
      <c r="AG82" s="203"/>
      <c r="AH82" s="329"/>
      <c r="AI82" s="325"/>
      <c r="AJ82" s="202">
        <f t="shared" si="219"/>
        <v>0</v>
      </c>
      <c r="AK82" s="203"/>
      <c r="AL82" s="203"/>
      <c r="AM82" s="329"/>
      <c r="AN82" s="325"/>
      <c r="AO82" s="202">
        <f t="shared" si="238"/>
        <v>0</v>
      </c>
      <c r="AP82" s="203"/>
      <c r="AQ82" s="325"/>
      <c r="AR82" s="325"/>
      <c r="AS82" s="327"/>
      <c r="AT82" s="327"/>
      <c r="AU82" s="334"/>
      <c r="AV82" s="334"/>
      <c r="AW82" s="203"/>
      <c r="AX82" s="203"/>
      <c r="AY82" s="130"/>
      <c r="AZ82" s="131"/>
      <c r="BA82" s="207"/>
      <c r="BB82" s="145"/>
      <c r="BC82" s="145"/>
      <c r="BD82" s="145"/>
      <c r="BE82" s="145"/>
      <c r="BF82" s="145"/>
      <c r="BG82" s="145"/>
      <c r="BH82" s="145"/>
    </row>
    <row r="83" spans="1:60" ht="63.75" customHeight="1" x14ac:dyDescent="0.2">
      <c r="A83" s="324">
        <v>25</v>
      </c>
      <c r="B83" s="324" t="s">
        <v>188</v>
      </c>
      <c r="C83" s="325" t="str">
        <f>+VLOOKUP(B83,$A$568:$B$606,2,0)</f>
        <v>CECILIA LUCA ESCOBAR VEKEMAN</v>
      </c>
      <c r="D83" s="336" t="s">
        <v>150</v>
      </c>
      <c r="E83" s="325" t="str">
        <f>IF(D83=$D$538,$E$538,IF(D83=$D$539,$E$539,IF(D83=$D$540,$E$540,IF(D83=$D$541,$E$541,IF(D83=$D$542,$E$542,IF(D83=$D$543,$E$543,IF(D83=$D$544,$E$544,IF(D83=$D$545,$E$545,IF(D83=$D$546,$E$546,IF(D83=$D$547,$E$547,IF(D83=VICERRECTORÍA_ACADÉMICA_,$BF$538,IF(D83=PLANEACIÓN_,$BF$540, IF(D83=_VICERRECTORÍA_INVESTIGACIONES_INNOVACIÓN_Y_EXTENSIÓN_,$BF$539,IF(D83=VICERRECTORÍA_ADMINISTRATIVA_FINANCIERA_,$BF$541,IF(D83=_VICERRECTORÍA_RESPONSABILIDAD_SOCIAL_Y_BIENESTAR_UNIVERSITARIO_,$BF$542,"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83" s="324" t="s">
        <v>265</v>
      </c>
      <c r="G83" s="203" t="s">
        <v>261</v>
      </c>
      <c r="H83" s="203" t="s">
        <v>41</v>
      </c>
      <c r="I83" s="127" t="s">
        <v>850</v>
      </c>
      <c r="J83" s="324" t="s">
        <v>107</v>
      </c>
      <c r="K83" s="337" t="s">
        <v>856</v>
      </c>
      <c r="L83" s="337" t="s">
        <v>857</v>
      </c>
      <c r="M83" s="337" t="s">
        <v>858</v>
      </c>
      <c r="N83" s="324" t="s">
        <v>147</v>
      </c>
      <c r="O83" s="332">
        <f t="shared" ref="O83" si="256">IF(N83="ALTA",5,IF(N83="MEDIO ALTA",4,IF(N83="MEDIA",3,IF(N83="MEDIO BAJA",2,IF(N83="BAJA",1,0)))))</f>
        <v>2</v>
      </c>
      <c r="P83" s="324" t="s">
        <v>139</v>
      </c>
      <c r="Q83" s="332">
        <f t="shared" ref="Q83" si="257">IF(P83="ALTO",5,IF(P83="MEDIO-ALTO",4,IF(P83="MEDIO",3,IF(P83="MEDIO-BAJO",2,IF(P83="BAJO",1,0)))))</f>
        <v>5</v>
      </c>
      <c r="R83" s="332">
        <f t="shared" ref="R83" si="258">Q83*O83</f>
        <v>10</v>
      </c>
      <c r="S83" s="128" t="s">
        <v>315</v>
      </c>
      <c r="T83" s="129">
        <f t="shared" si="216"/>
        <v>1</v>
      </c>
      <c r="U83" s="325">
        <f t="shared" ref="U83" si="259">ROUND(AVERAGEIF(T83:T85,"&gt;0"),0)</f>
        <v>1</v>
      </c>
      <c r="V83" s="325">
        <f t="shared" ref="V83" si="260">U83*0.6</f>
        <v>0.6</v>
      </c>
      <c r="W83" s="203" t="s">
        <v>865</v>
      </c>
      <c r="X83" s="324">
        <f t="shared" ref="X83" si="261">IF(S83="No_existen",5*$X$10,Y83*$X$10)</f>
        <v>0.1</v>
      </c>
      <c r="Y83" s="329">
        <f t="shared" ref="Y83" si="262">ROUND(AVERAGEIF(Z83:Z85,"&gt;0"),0)</f>
        <v>2</v>
      </c>
      <c r="Z83" s="206">
        <f t="shared" si="217"/>
        <v>2</v>
      </c>
      <c r="AA83" s="203" t="s">
        <v>319</v>
      </c>
      <c r="AB83" s="203"/>
      <c r="AC83" s="329">
        <f t="shared" ref="AC83" si="263">IF(S83="No_existen",5*$AC$10,AD83*$AC$10)</f>
        <v>0.15</v>
      </c>
      <c r="AD83" s="325">
        <f t="shared" ref="AD83" si="264">ROUND(AVERAGEIF(AE83:AE85,"&gt;0"),0)</f>
        <v>1</v>
      </c>
      <c r="AE83" s="202">
        <f t="shared" si="218"/>
        <v>1</v>
      </c>
      <c r="AF83" s="203" t="s">
        <v>295</v>
      </c>
      <c r="AG83" s="203" t="s">
        <v>871</v>
      </c>
      <c r="AH83" s="329">
        <f t="shared" ref="AH83" si="265">IF(S83="No_existen",5*$AH$10,AI83*$AH$10)</f>
        <v>0.1</v>
      </c>
      <c r="AI83" s="325">
        <f t="shared" ref="AI83" si="266">ROUND(AVERAGEIF(AJ83:AJ85,"&gt;0"),0)</f>
        <v>1</v>
      </c>
      <c r="AJ83" s="202">
        <f t="shared" si="219"/>
        <v>1</v>
      </c>
      <c r="AK83" s="203" t="s">
        <v>292</v>
      </c>
      <c r="AL83" s="203" t="s">
        <v>302</v>
      </c>
      <c r="AM83" s="329">
        <f t="shared" ref="AM83" si="267">IF(S83="No_existen",5*$AM$10,AN83*$AM$10)</f>
        <v>0.1</v>
      </c>
      <c r="AN83" s="325">
        <f t="shared" ref="AN83" si="268">ROUND(AVERAGEIF(AO83:AO85,"&gt;0"),0)</f>
        <v>1</v>
      </c>
      <c r="AO83" s="202">
        <f t="shared" si="238"/>
        <v>1</v>
      </c>
      <c r="AP83" s="203" t="s">
        <v>614</v>
      </c>
      <c r="AQ83" s="325">
        <f t="shared" ref="AQ83" si="269">ROUND(AVERAGE(U83,Y83,AD83,AI83,AN83),0)</f>
        <v>1</v>
      </c>
      <c r="AR83" s="325" t="str">
        <f t="shared" ref="AR83" si="270">IF(AQ83&lt;1.5,"FUERTE",IF(AND(AQ83&gt;=1.5,AQ83&lt;2.5),"ACEPTABLE",IF(AQ83&gt;=5,"INEXISTENTE","DÉBIL")))</f>
        <v>FUERTE</v>
      </c>
      <c r="AS83" s="327">
        <f t="shared" ref="AS83" si="271">IF(R83=0,0,ROUND((R83*AQ83),0))</f>
        <v>10</v>
      </c>
      <c r="AT83" s="327" t="str">
        <f t="shared" ref="AT83" si="272">IF(AS83&gt;=36,"GRAVE", IF(AS83&lt;=10, "LEVE", "MODERADO"))</f>
        <v>LEVE</v>
      </c>
      <c r="AU83" s="337" t="s">
        <v>873</v>
      </c>
      <c r="AV83" s="338" t="s">
        <v>874</v>
      </c>
      <c r="AW83" s="203" t="s">
        <v>89</v>
      </c>
      <c r="AX83" s="203"/>
      <c r="AY83" s="130"/>
      <c r="AZ83" s="131"/>
      <c r="BA83" s="207"/>
      <c r="BB83" s="145"/>
      <c r="BC83" s="145"/>
      <c r="BD83" s="145"/>
      <c r="BE83" s="145"/>
      <c r="BF83" s="145"/>
      <c r="BG83" s="145"/>
      <c r="BH83" s="145"/>
    </row>
    <row r="84" spans="1:60" ht="63.75" hidden="1" customHeight="1" x14ac:dyDescent="0.2">
      <c r="A84" s="324"/>
      <c r="B84" s="324"/>
      <c r="C84" s="325"/>
      <c r="D84" s="336"/>
      <c r="E84" s="325"/>
      <c r="F84" s="324"/>
      <c r="G84" s="203" t="s">
        <v>260</v>
      </c>
      <c r="H84" s="203" t="s">
        <v>37</v>
      </c>
      <c r="I84" s="127" t="s">
        <v>851</v>
      </c>
      <c r="J84" s="324"/>
      <c r="K84" s="337"/>
      <c r="L84" s="337"/>
      <c r="M84" s="337"/>
      <c r="N84" s="324"/>
      <c r="O84" s="332"/>
      <c r="P84" s="324"/>
      <c r="Q84" s="332"/>
      <c r="R84" s="332"/>
      <c r="S84" s="128" t="s">
        <v>315</v>
      </c>
      <c r="T84" s="129">
        <f t="shared" si="216"/>
        <v>1</v>
      </c>
      <c r="U84" s="325"/>
      <c r="V84" s="325"/>
      <c r="W84" s="203" t="s">
        <v>866</v>
      </c>
      <c r="X84" s="324"/>
      <c r="Y84" s="329"/>
      <c r="Z84" s="206">
        <f t="shared" si="217"/>
        <v>2</v>
      </c>
      <c r="AA84" s="203" t="s">
        <v>319</v>
      </c>
      <c r="AB84" s="203"/>
      <c r="AC84" s="329"/>
      <c r="AD84" s="325"/>
      <c r="AE84" s="202">
        <f t="shared" si="218"/>
        <v>1</v>
      </c>
      <c r="AF84" s="203" t="s">
        <v>295</v>
      </c>
      <c r="AG84" s="203" t="s">
        <v>871</v>
      </c>
      <c r="AH84" s="329"/>
      <c r="AI84" s="325"/>
      <c r="AJ84" s="202">
        <f t="shared" si="219"/>
        <v>1</v>
      </c>
      <c r="AK84" s="203" t="s">
        <v>292</v>
      </c>
      <c r="AL84" s="203" t="s">
        <v>303</v>
      </c>
      <c r="AM84" s="329"/>
      <c r="AN84" s="325"/>
      <c r="AO84" s="202">
        <f t="shared" si="238"/>
        <v>1</v>
      </c>
      <c r="AP84" s="203" t="s">
        <v>614</v>
      </c>
      <c r="AQ84" s="325"/>
      <c r="AR84" s="325"/>
      <c r="AS84" s="327"/>
      <c r="AT84" s="327"/>
      <c r="AU84" s="337"/>
      <c r="AV84" s="337"/>
      <c r="AW84" s="203" t="s">
        <v>89</v>
      </c>
      <c r="AX84" s="203"/>
      <c r="AY84" s="130"/>
      <c r="AZ84" s="131"/>
      <c r="BA84" s="207"/>
      <c r="BB84" s="145"/>
      <c r="BC84" s="145"/>
      <c r="BD84" s="145"/>
      <c r="BE84" s="145"/>
      <c r="BF84" s="145"/>
      <c r="BG84" s="145"/>
      <c r="BH84" s="145"/>
    </row>
    <row r="85" spans="1:60" ht="63.75" hidden="1" customHeight="1" x14ac:dyDescent="0.2">
      <c r="A85" s="324"/>
      <c r="B85" s="324"/>
      <c r="C85" s="325"/>
      <c r="D85" s="336"/>
      <c r="E85" s="325"/>
      <c r="F85" s="324"/>
      <c r="G85" s="203"/>
      <c r="H85" s="203"/>
      <c r="I85" s="127"/>
      <c r="J85" s="324"/>
      <c r="K85" s="337"/>
      <c r="L85" s="337"/>
      <c r="M85" s="337"/>
      <c r="N85" s="324"/>
      <c r="O85" s="332"/>
      <c r="P85" s="324"/>
      <c r="Q85" s="332"/>
      <c r="R85" s="332"/>
      <c r="S85" s="128"/>
      <c r="T85" s="129">
        <f t="shared" si="216"/>
        <v>0</v>
      </c>
      <c r="U85" s="325"/>
      <c r="V85" s="325"/>
      <c r="W85" s="203"/>
      <c r="X85" s="324"/>
      <c r="Y85" s="329"/>
      <c r="Z85" s="206">
        <f t="shared" si="217"/>
        <v>0</v>
      </c>
      <c r="AA85" s="203"/>
      <c r="AB85" s="203"/>
      <c r="AC85" s="329"/>
      <c r="AD85" s="325"/>
      <c r="AE85" s="202">
        <f t="shared" si="218"/>
        <v>0</v>
      </c>
      <c r="AF85" s="203"/>
      <c r="AG85" s="203"/>
      <c r="AH85" s="329"/>
      <c r="AI85" s="325"/>
      <c r="AJ85" s="202">
        <f t="shared" si="219"/>
        <v>0</v>
      </c>
      <c r="AK85" s="203"/>
      <c r="AL85" s="203"/>
      <c r="AM85" s="329"/>
      <c r="AN85" s="325"/>
      <c r="AO85" s="202">
        <f t="shared" si="238"/>
        <v>0</v>
      </c>
      <c r="AP85" s="203"/>
      <c r="AQ85" s="325"/>
      <c r="AR85" s="325"/>
      <c r="AS85" s="327"/>
      <c r="AT85" s="327"/>
      <c r="AU85" s="337"/>
      <c r="AV85" s="337"/>
      <c r="AW85" s="203" t="s">
        <v>89</v>
      </c>
      <c r="AX85" s="203"/>
      <c r="AY85" s="130"/>
      <c r="AZ85" s="131"/>
      <c r="BA85" s="207"/>
      <c r="BB85" s="145"/>
      <c r="BC85" s="145"/>
      <c r="BD85" s="145"/>
      <c r="BE85" s="145"/>
      <c r="BF85" s="145"/>
      <c r="BG85" s="145"/>
      <c r="BH85" s="145"/>
    </row>
    <row r="86" spans="1:60" ht="63.75" customHeight="1" x14ac:dyDescent="0.2">
      <c r="A86" s="324">
        <v>26</v>
      </c>
      <c r="B86" s="324" t="s">
        <v>188</v>
      </c>
      <c r="C86" s="325" t="str">
        <f>+VLOOKUP(B86,$A$568:$B$606,2,0)</f>
        <v>CECILIA LUCA ESCOBAR VEKEMAN</v>
      </c>
      <c r="D86" s="336" t="s">
        <v>150</v>
      </c>
      <c r="E86" s="325" t="str">
        <f>IF(D86=$D$538,$E$538,IF(D86=$D$539,$E$539,IF(D86=$D$540,$E$540,IF(D86=$D$541,$E$541,IF(D86=$D$542,$E$542,IF(D86=$D$543,$E$543,IF(D86=$D$544,$E$544,IF(D86=$D$545,$E$545,IF(D86=$D$546,$E$546,IF(D86=$D$547,$E$547,IF(D86=VICERRECTORÍA_ACADÉMICA_,$BF$538,IF(D86=PLANEACIÓN_,$BF$540, IF(D86=_VICERRECTORÍA_INVESTIGACIONES_INNOVACIÓN_Y_EXTENSIÓN_,$BF$539,IF(D86=VICERRECTORÍA_ADMINISTRATIVA_FINANCIERA_,$BF$541,IF(D86=_VICERRECTORÍA_RESPONSABILIDAD_SOCIAL_Y_BIENESTAR_UNIVERSITARIO_,$BF$542,"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86" s="324" t="s">
        <v>265</v>
      </c>
      <c r="G86" s="203" t="s">
        <v>261</v>
      </c>
      <c r="H86" s="203" t="s">
        <v>41</v>
      </c>
      <c r="I86" s="127" t="s">
        <v>852</v>
      </c>
      <c r="J86" s="324" t="s">
        <v>107</v>
      </c>
      <c r="K86" s="324" t="s">
        <v>859</v>
      </c>
      <c r="L86" s="324" t="s">
        <v>860</v>
      </c>
      <c r="M86" s="324" t="s">
        <v>861</v>
      </c>
      <c r="N86" s="324" t="s">
        <v>127</v>
      </c>
      <c r="O86" s="332">
        <f t="shared" ref="O86" si="273">IF(N86="ALTA",5,IF(N86="MEDIO ALTA",4,IF(N86="MEDIA",3,IF(N86="MEDIO BAJA",2,IF(N86="BAJA",1,0)))))</f>
        <v>1</v>
      </c>
      <c r="P86" s="324" t="s">
        <v>139</v>
      </c>
      <c r="Q86" s="332">
        <f t="shared" ref="Q86" si="274">IF(P86="ALTO",5,IF(P86="MEDIO-ALTO",4,IF(P86="MEDIO",3,IF(P86="MEDIO-BAJO",2,IF(P86="BAJO",1,0)))))</f>
        <v>5</v>
      </c>
      <c r="R86" s="332">
        <f t="shared" ref="R86" si="275">Q86*O86</f>
        <v>5</v>
      </c>
      <c r="S86" s="128" t="s">
        <v>315</v>
      </c>
      <c r="T86" s="129">
        <f t="shared" si="216"/>
        <v>1</v>
      </c>
      <c r="U86" s="325">
        <f t="shared" ref="U86" si="276">ROUND(AVERAGEIF(T86:T88,"&gt;0"),0)</f>
        <v>1</v>
      </c>
      <c r="V86" s="325">
        <f t="shared" ref="V86" si="277">U86*0.6</f>
        <v>0.6</v>
      </c>
      <c r="W86" s="203" t="s">
        <v>867</v>
      </c>
      <c r="X86" s="324">
        <f t="shared" ref="X86" si="278">IF(S86="No_existen",5*$X$10,Y86*$X$10)</f>
        <v>0.1</v>
      </c>
      <c r="Y86" s="329">
        <f t="shared" ref="Y86" si="279">ROUND(AVERAGEIF(Z86:Z88,"&gt;0"),0)</f>
        <v>2</v>
      </c>
      <c r="Z86" s="206">
        <f t="shared" si="217"/>
        <v>2</v>
      </c>
      <c r="AA86" s="203" t="s">
        <v>319</v>
      </c>
      <c r="AB86" s="203"/>
      <c r="AC86" s="329">
        <f t="shared" ref="AC86" si="280">IF(S86="No_existen",5*$AC$10,AD86*$AC$10)</f>
        <v>0.15</v>
      </c>
      <c r="AD86" s="325">
        <f t="shared" ref="AD86" si="281">ROUND(AVERAGEIF(AE86:AE88,"&gt;0"),0)</f>
        <v>1</v>
      </c>
      <c r="AE86" s="202">
        <f t="shared" si="218"/>
        <v>1</v>
      </c>
      <c r="AF86" s="203" t="s">
        <v>295</v>
      </c>
      <c r="AG86" s="203" t="s">
        <v>871</v>
      </c>
      <c r="AH86" s="329">
        <f t="shared" ref="AH86" si="282">IF(S86="No_existen",5*$AH$10,AI86*$AH$10)</f>
        <v>0.1</v>
      </c>
      <c r="AI86" s="325">
        <f t="shared" ref="AI86" si="283">ROUND(AVERAGEIF(AJ86:AJ88,"&gt;0"),0)</f>
        <v>1</v>
      </c>
      <c r="AJ86" s="202">
        <f t="shared" si="219"/>
        <v>1</v>
      </c>
      <c r="AK86" s="203" t="s">
        <v>292</v>
      </c>
      <c r="AL86" s="203" t="s">
        <v>302</v>
      </c>
      <c r="AM86" s="329">
        <f t="shared" ref="AM86" si="284">IF(S86="No_existen",5*$AM$10,AN86*$AM$10)</f>
        <v>0.1</v>
      </c>
      <c r="AN86" s="325">
        <f t="shared" ref="AN86" si="285">ROUND(AVERAGEIF(AO86:AO88,"&gt;0"),0)</f>
        <v>1</v>
      </c>
      <c r="AO86" s="202">
        <f t="shared" si="238"/>
        <v>1</v>
      </c>
      <c r="AP86" s="203" t="s">
        <v>614</v>
      </c>
      <c r="AQ86" s="325">
        <f t="shared" ref="AQ86" si="286">ROUND(AVERAGE(U86,Y86,AD86,AI86,AN86),0)</f>
        <v>1</v>
      </c>
      <c r="AR86" s="325" t="str">
        <f t="shared" ref="AR86" si="287">IF(AQ86&lt;1.5,"FUERTE",IF(AND(AQ86&gt;=1.5,AQ86&lt;2.5),"ACEPTABLE",IF(AQ86&gt;=5,"INEXISTENTE","DÉBIL")))</f>
        <v>FUERTE</v>
      </c>
      <c r="AS86" s="327">
        <f t="shared" ref="AS86" si="288">IF(R86=0,0,ROUND((R86*AQ86),0))</f>
        <v>5</v>
      </c>
      <c r="AT86" s="327" t="str">
        <f t="shared" ref="AT86" si="289">IF(AS86&gt;=36,"GRAVE", IF(AS86&lt;=10, "LEVE", "MODERADO"))</f>
        <v>LEVE</v>
      </c>
      <c r="AU86" s="334" t="s">
        <v>875</v>
      </c>
      <c r="AV86" s="335" t="s">
        <v>876</v>
      </c>
      <c r="AW86" s="203" t="s">
        <v>89</v>
      </c>
      <c r="AX86" s="203"/>
      <c r="AY86" s="130"/>
      <c r="AZ86" s="131"/>
      <c r="BA86" s="207"/>
      <c r="BB86" s="145"/>
      <c r="BC86" s="145"/>
      <c r="BD86" s="145"/>
      <c r="BE86" s="145"/>
      <c r="BF86" s="145"/>
      <c r="BG86" s="145"/>
      <c r="BH86" s="145"/>
    </row>
    <row r="87" spans="1:60" ht="63.75" hidden="1" customHeight="1" x14ac:dyDescent="0.2">
      <c r="A87" s="324"/>
      <c r="B87" s="324"/>
      <c r="C87" s="325"/>
      <c r="D87" s="336"/>
      <c r="E87" s="325"/>
      <c r="F87" s="324"/>
      <c r="G87" s="203" t="s">
        <v>260</v>
      </c>
      <c r="H87" s="203" t="s">
        <v>37</v>
      </c>
      <c r="I87" s="127" t="s">
        <v>853</v>
      </c>
      <c r="J87" s="324"/>
      <c r="K87" s="324"/>
      <c r="L87" s="324"/>
      <c r="M87" s="324"/>
      <c r="N87" s="324"/>
      <c r="O87" s="332"/>
      <c r="P87" s="324"/>
      <c r="Q87" s="332"/>
      <c r="R87" s="332"/>
      <c r="S87" s="128" t="s">
        <v>315</v>
      </c>
      <c r="T87" s="129">
        <f t="shared" si="216"/>
        <v>1</v>
      </c>
      <c r="U87" s="325"/>
      <c r="V87" s="325"/>
      <c r="W87" s="203" t="s">
        <v>868</v>
      </c>
      <c r="X87" s="324"/>
      <c r="Y87" s="329"/>
      <c r="Z87" s="206">
        <f t="shared" si="217"/>
        <v>2</v>
      </c>
      <c r="AA87" s="203" t="s">
        <v>319</v>
      </c>
      <c r="AB87" s="203"/>
      <c r="AC87" s="329"/>
      <c r="AD87" s="325"/>
      <c r="AE87" s="202">
        <f t="shared" si="218"/>
        <v>1</v>
      </c>
      <c r="AF87" s="203" t="s">
        <v>295</v>
      </c>
      <c r="AG87" s="203" t="s">
        <v>871</v>
      </c>
      <c r="AH87" s="329"/>
      <c r="AI87" s="325"/>
      <c r="AJ87" s="202">
        <f t="shared" si="219"/>
        <v>1</v>
      </c>
      <c r="AK87" s="203" t="s">
        <v>292</v>
      </c>
      <c r="AL87" s="203" t="s">
        <v>303</v>
      </c>
      <c r="AM87" s="329"/>
      <c r="AN87" s="325"/>
      <c r="AO87" s="202">
        <f t="shared" si="238"/>
        <v>1</v>
      </c>
      <c r="AP87" s="203" t="s">
        <v>614</v>
      </c>
      <c r="AQ87" s="325"/>
      <c r="AR87" s="325"/>
      <c r="AS87" s="327"/>
      <c r="AT87" s="327"/>
      <c r="AU87" s="334"/>
      <c r="AV87" s="334"/>
      <c r="AW87" s="203" t="s">
        <v>89</v>
      </c>
      <c r="AX87" s="203"/>
      <c r="AY87" s="130"/>
      <c r="AZ87" s="131"/>
      <c r="BA87" s="207"/>
      <c r="BB87" s="145"/>
      <c r="BC87" s="145"/>
      <c r="BD87" s="145"/>
      <c r="BE87" s="145"/>
      <c r="BF87" s="145"/>
      <c r="BG87" s="145"/>
      <c r="BH87" s="145"/>
    </row>
    <row r="88" spans="1:60" ht="63.75" hidden="1" customHeight="1" x14ac:dyDescent="0.2">
      <c r="A88" s="324"/>
      <c r="B88" s="324"/>
      <c r="C88" s="325"/>
      <c r="D88" s="336"/>
      <c r="E88" s="325"/>
      <c r="F88" s="324"/>
      <c r="G88" s="203"/>
      <c r="H88" s="203"/>
      <c r="I88" s="127"/>
      <c r="J88" s="324"/>
      <c r="K88" s="324"/>
      <c r="L88" s="324"/>
      <c r="M88" s="324"/>
      <c r="N88" s="324"/>
      <c r="O88" s="332"/>
      <c r="P88" s="324"/>
      <c r="Q88" s="332"/>
      <c r="R88" s="332"/>
      <c r="S88" s="128"/>
      <c r="T88" s="129">
        <f t="shared" si="216"/>
        <v>0</v>
      </c>
      <c r="U88" s="325"/>
      <c r="V88" s="325"/>
      <c r="W88" s="203"/>
      <c r="X88" s="324"/>
      <c r="Y88" s="329"/>
      <c r="Z88" s="206">
        <f t="shared" si="217"/>
        <v>0</v>
      </c>
      <c r="AA88" s="203"/>
      <c r="AB88" s="203"/>
      <c r="AC88" s="329"/>
      <c r="AD88" s="325"/>
      <c r="AE88" s="202">
        <f t="shared" si="218"/>
        <v>0</v>
      </c>
      <c r="AF88" s="203"/>
      <c r="AG88" s="203"/>
      <c r="AH88" s="329"/>
      <c r="AI88" s="325"/>
      <c r="AJ88" s="202">
        <f t="shared" si="219"/>
        <v>0</v>
      </c>
      <c r="AK88" s="203"/>
      <c r="AL88" s="203"/>
      <c r="AM88" s="329"/>
      <c r="AN88" s="325"/>
      <c r="AO88" s="202">
        <f t="shared" si="238"/>
        <v>0</v>
      </c>
      <c r="AP88" s="203"/>
      <c r="AQ88" s="325"/>
      <c r="AR88" s="325"/>
      <c r="AS88" s="327"/>
      <c r="AT88" s="327"/>
      <c r="AU88" s="334"/>
      <c r="AV88" s="334"/>
      <c r="AW88" s="203" t="s">
        <v>89</v>
      </c>
      <c r="AX88" s="203"/>
      <c r="AY88" s="130"/>
      <c r="AZ88" s="131"/>
      <c r="BA88" s="207"/>
      <c r="BB88" s="145"/>
      <c r="BC88" s="145"/>
      <c r="BD88" s="145"/>
      <c r="BE88" s="145"/>
      <c r="BF88" s="145"/>
      <c r="BG88" s="145"/>
      <c r="BH88" s="145"/>
    </row>
    <row r="89" spans="1:60" ht="63.75" hidden="1" customHeight="1" x14ac:dyDescent="0.2">
      <c r="A89" s="324">
        <v>27</v>
      </c>
      <c r="B89" s="324" t="s">
        <v>188</v>
      </c>
      <c r="C89" s="325" t="str">
        <f>+VLOOKUP(B89,$A$568:$B$606,2,0)</f>
        <v>CECILIA LUCA ESCOBAR VEKEMAN</v>
      </c>
      <c r="D89" s="336" t="s">
        <v>164</v>
      </c>
      <c r="E89" s="325" t="str">
        <f>IF(D89=$D$538,$E$538,IF(D89=$D$539,$E$539,IF(D89=$D$540,$E$540,IF(D89=$D$541,$E$541,IF(D89=$D$542,$E$542,IF(D89=$D$543,$E$543,IF(D89=$D$544,$E$544,IF(D89=$D$545,$E$545,IF(D89=$D$546,$E$546,IF(D89=$D$547,$E$547,IF(D89=VICERRECTORÍA_ACADÉMICA_,$BF$538,IF(D89=PLANEACIÓN_,$BF$540, IF(D89=_VICERRECTORÍA_INVESTIGACIONES_INNOVACIÓN_Y_EXTENSIÓN_,$BF$539,IF(D89=VICERRECTORÍA_ADMINISTRATIVA_FINANCIERA_,$BF$541,IF(D89=_VICERRECTORÍA_RESPONSABILIDAD_SOCIAL_Y_BIENESTAR_UNIVERSITARIO_,$BF$542,"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324" t="s">
        <v>265</v>
      </c>
      <c r="G89" s="203" t="s">
        <v>261</v>
      </c>
      <c r="H89" s="203" t="s">
        <v>41</v>
      </c>
      <c r="I89" s="127" t="s">
        <v>854</v>
      </c>
      <c r="J89" s="324" t="s">
        <v>108</v>
      </c>
      <c r="K89" s="324" t="s">
        <v>862</v>
      </c>
      <c r="L89" s="324" t="s">
        <v>863</v>
      </c>
      <c r="M89" s="324" t="s">
        <v>864</v>
      </c>
      <c r="N89" s="324" t="s">
        <v>127</v>
      </c>
      <c r="O89" s="332">
        <f t="shared" ref="O89" si="290">IF(N89="ALTA",5,IF(N89="MEDIO ALTA",4,IF(N89="MEDIA",3,IF(N89="MEDIO BAJA",2,IF(N89="BAJA",1,0)))))</f>
        <v>1</v>
      </c>
      <c r="P89" s="324" t="s">
        <v>140</v>
      </c>
      <c r="Q89" s="332">
        <f t="shared" ref="Q89" si="291">IF(P89="ALTO",5,IF(P89="MEDIO-ALTO",4,IF(P89="MEDIO",3,IF(P89="MEDIO-BAJO",2,IF(P89="BAJO",1,0)))))</f>
        <v>3</v>
      </c>
      <c r="R89" s="332">
        <f t="shared" ref="R89" si="292">Q89*O89</f>
        <v>3</v>
      </c>
      <c r="S89" s="128" t="s">
        <v>315</v>
      </c>
      <c r="T89" s="129">
        <f t="shared" si="216"/>
        <v>1</v>
      </c>
      <c r="U89" s="325">
        <f t="shared" ref="U89" si="293">ROUND(AVERAGEIF(T89:T91,"&gt;0"),0)</f>
        <v>1</v>
      </c>
      <c r="V89" s="325">
        <f t="shared" ref="V89" si="294">U89*0.6</f>
        <v>0.6</v>
      </c>
      <c r="W89" s="203" t="s">
        <v>869</v>
      </c>
      <c r="X89" s="324">
        <f t="shared" ref="X89" si="295">IF(S89="No_existen",5*$X$10,Y89*$X$10)</f>
        <v>0.1</v>
      </c>
      <c r="Y89" s="329">
        <f t="shared" ref="Y89" si="296">ROUND(AVERAGEIF(Z89:Z91,"&gt;0"),0)</f>
        <v>2</v>
      </c>
      <c r="Z89" s="206">
        <f t="shared" si="217"/>
        <v>2</v>
      </c>
      <c r="AA89" s="203" t="s">
        <v>319</v>
      </c>
      <c r="AB89" s="203"/>
      <c r="AC89" s="329">
        <f t="shared" ref="AC89" si="297">IF(S89="No_existen",5*$AC$10,AD89*$AC$10)</f>
        <v>0.15</v>
      </c>
      <c r="AD89" s="325">
        <f t="shared" ref="AD89" si="298">ROUND(AVERAGEIF(AE89:AE91,"&gt;0"),0)</f>
        <v>1</v>
      </c>
      <c r="AE89" s="202">
        <f t="shared" si="218"/>
        <v>1</v>
      </c>
      <c r="AF89" s="203" t="s">
        <v>295</v>
      </c>
      <c r="AG89" s="203" t="s">
        <v>872</v>
      </c>
      <c r="AH89" s="329">
        <f t="shared" ref="AH89" si="299">IF(S89="No_existen",5*$AH$10,AI89*$AH$10)</f>
        <v>0.1</v>
      </c>
      <c r="AI89" s="325">
        <f t="shared" ref="AI89" si="300">ROUND(AVERAGEIF(AJ89:AJ91,"&gt;0"),0)</f>
        <v>1</v>
      </c>
      <c r="AJ89" s="202">
        <f t="shared" si="219"/>
        <v>1</v>
      </c>
      <c r="AK89" s="203" t="s">
        <v>292</v>
      </c>
      <c r="AL89" s="203" t="s">
        <v>301</v>
      </c>
      <c r="AM89" s="329">
        <f t="shared" ref="AM89" si="301">IF(S89="No_existen",5*$AM$10,AN89*$AM$10)</f>
        <v>0.1</v>
      </c>
      <c r="AN89" s="325">
        <f t="shared" ref="AN89" si="302">ROUND(AVERAGEIF(AO89:AO91,"&gt;0"),0)</f>
        <v>1</v>
      </c>
      <c r="AO89" s="202">
        <f t="shared" si="238"/>
        <v>1</v>
      </c>
      <c r="AP89" s="203" t="s">
        <v>614</v>
      </c>
      <c r="AQ89" s="325">
        <f t="shared" ref="AQ89" si="303">ROUND(AVERAGE(U89,Y89,AD89,AI89,AN89),0)</f>
        <v>1</v>
      </c>
      <c r="AR89" s="325" t="str">
        <f t="shared" ref="AR89" si="304">IF(AQ89&lt;1.5,"FUERTE",IF(AND(AQ89&gt;=1.5,AQ89&lt;2.5),"ACEPTABLE",IF(AQ89&gt;=5,"INEXISTENTE","DÉBIL")))</f>
        <v>FUERTE</v>
      </c>
      <c r="AS89" s="327">
        <f t="shared" ref="AS89" si="305">IF(R89=0,0,ROUND((R89*AQ89),0))</f>
        <v>3</v>
      </c>
      <c r="AT89" s="327" t="str">
        <f t="shared" ref="AT89" si="306">IF(AS89&gt;=36,"GRAVE", IF(AS89&lt;=10, "LEVE", "MODERADO"))</f>
        <v>LEVE</v>
      </c>
      <c r="AU89" s="334" t="s">
        <v>877</v>
      </c>
      <c r="AV89" s="335" t="s">
        <v>878</v>
      </c>
      <c r="AW89" s="203" t="s">
        <v>89</v>
      </c>
      <c r="AX89" s="203"/>
      <c r="AY89" s="130"/>
      <c r="AZ89" s="131"/>
      <c r="BA89" s="207"/>
      <c r="BB89" s="145"/>
      <c r="BC89" s="145"/>
      <c r="BD89" s="145"/>
      <c r="BE89" s="145"/>
      <c r="BF89" s="145"/>
      <c r="BG89" s="145"/>
      <c r="BH89" s="145"/>
    </row>
    <row r="90" spans="1:60" ht="63.75" hidden="1" customHeight="1" x14ac:dyDescent="0.2">
      <c r="A90" s="324"/>
      <c r="B90" s="324"/>
      <c r="C90" s="325"/>
      <c r="D90" s="336"/>
      <c r="E90" s="325"/>
      <c r="F90" s="324"/>
      <c r="G90" s="203" t="s">
        <v>260</v>
      </c>
      <c r="H90" s="203" t="s">
        <v>35</v>
      </c>
      <c r="I90" s="127" t="s">
        <v>855</v>
      </c>
      <c r="J90" s="324"/>
      <c r="K90" s="324"/>
      <c r="L90" s="324"/>
      <c r="M90" s="324"/>
      <c r="N90" s="324"/>
      <c r="O90" s="332"/>
      <c r="P90" s="324"/>
      <c r="Q90" s="332"/>
      <c r="R90" s="332"/>
      <c r="S90" s="128" t="s">
        <v>315</v>
      </c>
      <c r="T90" s="129">
        <f t="shared" si="216"/>
        <v>1</v>
      </c>
      <c r="U90" s="325"/>
      <c r="V90" s="325"/>
      <c r="W90" s="203" t="s">
        <v>870</v>
      </c>
      <c r="X90" s="324"/>
      <c r="Y90" s="329"/>
      <c r="Z90" s="206">
        <f t="shared" si="217"/>
        <v>2</v>
      </c>
      <c r="AA90" s="203" t="s">
        <v>319</v>
      </c>
      <c r="AB90" s="203"/>
      <c r="AC90" s="329"/>
      <c r="AD90" s="325"/>
      <c r="AE90" s="202">
        <f t="shared" si="218"/>
        <v>1</v>
      </c>
      <c r="AF90" s="203" t="s">
        <v>295</v>
      </c>
      <c r="AG90" s="203" t="s">
        <v>872</v>
      </c>
      <c r="AH90" s="329"/>
      <c r="AI90" s="325"/>
      <c r="AJ90" s="202">
        <f t="shared" si="219"/>
        <v>1</v>
      </c>
      <c r="AK90" s="203" t="s">
        <v>292</v>
      </c>
      <c r="AL90" s="203" t="s">
        <v>302</v>
      </c>
      <c r="AM90" s="329"/>
      <c r="AN90" s="325"/>
      <c r="AO90" s="202">
        <f t="shared" si="238"/>
        <v>1</v>
      </c>
      <c r="AP90" s="203" t="s">
        <v>614</v>
      </c>
      <c r="AQ90" s="325"/>
      <c r="AR90" s="325"/>
      <c r="AS90" s="327"/>
      <c r="AT90" s="327"/>
      <c r="AU90" s="334"/>
      <c r="AV90" s="334"/>
      <c r="AW90" s="203" t="s">
        <v>89</v>
      </c>
      <c r="AX90" s="203"/>
      <c r="AY90" s="130"/>
      <c r="AZ90" s="131"/>
      <c r="BA90" s="207"/>
      <c r="BB90" s="145"/>
      <c r="BC90" s="145"/>
      <c r="BD90" s="145"/>
      <c r="BE90" s="145"/>
      <c r="BF90" s="145"/>
      <c r="BG90" s="145"/>
      <c r="BH90" s="145"/>
    </row>
    <row r="91" spans="1:60" ht="63.75" hidden="1" customHeight="1" x14ac:dyDescent="0.2">
      <c r="A91" s="324"/>
      <c r="B91" s="324"/>
      <c r="C91" s="325"/>
      <c r="D91" s="336"/>
      <c r="E91" s="325"/>
      <c r="F91" s="324"/>
      <c r="G91" s="203"/>
      <c r="H91" s="203"/>
      <c r="I91" s="127"/>
      <c r="J91" s="324"/>
      <c r="K91" s="324"/>
      <c r="L91" s="324"/>
      <c r="M91" s="324"/>
      <c r="N91" s="324"/>
      <c r="O91" s="332"/>
      <c r="P91" s="324"/>
      <c r="Q91" s="332"/>
      <c r="R91" s="332"/>
      <c r="S91" s="128"/>
      <c r="T91" s="129">
        <f t="shared" si="216"/>
        <v>0</v>
      </c>
      <c r="U91" s="325"/>
      <c r="V91" s="325"/>
      <c r="W91" s="203"/>
      <c r="X91" s="324"/>
      <c r="Y91" s="329"/>
      <c r="Z91" s="206">
        <f t="shared" si="217"/>
        <v>0</v>
      </c>
      <c r="AA91" s="203"/>
      <c r="AB91" s="203"/>
      <c r="AC91" s="329"/>
      <c r="AD91" s="325"/>
      <c r="AE91" s="202">
        <f t="shared" si="218"/>
        <v>0</v>
      </c>
      <c r="AF91" s="203"/>
      <c r="AG91" s="203"/>
      <c r="AH91" s="329"/>
      <c r="AI91" s="325"/>
      <c r="AJ91" s="202">
        <f t="shared" si="219"/>
        <v>0</v>
      </c>
      <c r="AK91" s="203"/>
      <c r="AL91" s="203"/>
      <c r="AM91" s="329"/>
      <c r="AN91" s="325"/>
      <c r="AO91" s="202">
        <f t="shared" si="238"/>
        <v>0</v>
      </c>
      <c r="AP91" s="203"/>
      <c r="AQ91" s="325"/>
      <c r="AR91" s="325"/>
      <c r="AS91" s="327"/>
      <c r="AT91" s="327"/>
      <c r="AU91" s="334"/>
      <c r="AV91" s="334"/>
      <c r="AW91" s="203" t="s">
        <v>89</v>
      </c>
      <c r="AX91" s="203"/>
      <c r="AY91" s="130"/>
      <c r="AZ91" s="131"/>
      <c r="BA91" s="207"/>
      <c r="BB91" s="145"/>
      <c r="BC91" s="145"/>
      <c r="BD91" s="145"/>
      <c r="BE91" s="145"/>
      <c r="BF91" s="145"/>
      <c r="BG91" s="145"/>
      <c r="BH91" s="145"/>
    </row>
    <row r="92" spans="1:60" ht="63.75" customHeight="1" x14ac:dyDescent="0.2">
      <c r="A92" s="324">
        <v>28</v>
      </c>
      <c r="B92" s="324" t="s">
        <v>183</v>
      </c>
      <c r="C92" s="325" t="str">
        <f>+VLOOKUP(B92,$A$568:$B$606,2,0)</f>
        <v>GIOVANNI GARCÍA CASTRO</v>
      </c>
      <c r="D92" s="336" t="s">
        <v>150</v>
      </c>
      <c r="E92" s="325" t="str">
        <f>IF(D92=$D$538,$E$538,IF(D92=$D$539,$E$539,IF(D92=$D$540,$E$540,IF(D92=$D$541,$E$541,IF(D92=$D$542,$E$542,IF(D92=$D$543,$E$543,IF(D92=$D$544,$E$544,IF(D92=$D$545,$E$545,IF(D92=$D$546,$E$546,IF(D92=$D$547,$E$547,IF(D92=VICERRECTORÍA_ACADÉMICA_,$BF$538,IF(D92=PLANEACIÓN_,$BF$540, IF(D92=_VICERRECTORÍA_INVESTIGACIONES_INNOVACIÓN_Y_EXTENSIÓN_,$BF$539,IF(D92=VICERRECTORÍA_ADMINISTRATIVA_FINANCIERA_,$BF$541,IF(D92=_VICERRECTORÍA_RESPONSABILIDAD_SOCIAL_Y_BIENESTAR_UNIVERSITARIO_,$BF$542,"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2" s="324" t="s">
        <v>265</v>
      </c>
      <c r="G92" s="203" t="s">
        <v>260</v>
      </c>
      <c r="H92" s="203" t="s">
        <v>37</v>
      </c>
      <c r="I92" s="127" t="s">
        <v>879</v>
      </c>
      <c r="J92" s="324" t="s">
        <v>107</v>
      </c>
      <c r="K92" s="337" t="s">
        <v>893</v>
      </c>
      <c r="L92" s="337" t="s">
        <v>894</v>
      </c>
      <c r="M92" s="337" t="s">
        <v>895</v>
      </c>
      <c r="N92" s="324" t="s">
        <v>104</v>
      </c>
      <c r="O92" s="332">
        <f t="shared" ref="O92" si="307">IF(N92="ALTA",5,IF(N92="MEDIO ALTA",4,IF(N92="MEDIA",3,IF(N92="MEDIO BAJA",2,IF(N92="BAJA",1,0)))))</f>
        <v>3</v>
      </c>
      <c r="P92" s="324" t="s">
        <v>139</v>
      </c>
      <c r="Q92" s="332">
        <f t="shared" ref="Q92" si="308">IF(P92="ALTO",5,IF(P92="MEDIO-ALTO",4,IF(P92="MEDIO",3,IF(P92="MEDIO-BAJO",2,IF(P92="BAJO",1,0)))))</f>
        <v>5</v>
      </c>
      <c r="R92" s="332">
        <f t="shared" ref="R92" si="309">Q92*O92</f>
        <v>15</v>
      </c>
      <c r="S92" s="128" t="s">
        <v>315</v>
      </c>
      <c r="T92" s="129">
        <f t="shared" si="216"/>
        <v>1</v>
      </c>
      <c r="U92" s="325">
        <f t="shared" ref="U92" si="310">ROUND(AVERAGEIF(T92:T94,"&gt;0"),0)</f>
        <v>1</v>
      </c>
      <c r="V92" s="325">
        <f t="shared" ref="V92" si="311">U92*0.6</f>
        <v>0.6</v>
      </c>
      <c r="W92" s="203" t="s">
        <v>908</v>
      </c>
      <c r="X92" s="324">
        <f t="shared" ref="X92" si="312">IF(S92="No_existen",5*$X$10,Y92*$X$10)</f>
        <v>0.1</v>
      </c>
      <c r="Y92" s="329">
        <f t="shared" ref="Y92" si="313">ROUND(AVERAGEIF(Z92:Z94,"&gt;0"),0)</f>
        <v>2</v>
      </c>
      <c r="Z92" s="206">
        <f t="shared" si="217"/>
        <v>2</v>
      </c>
      <c r="AA92" s="203" t="s">
        <v>319</v>
      </c>
      <c r="AB92" s="203"/>
      <c r="AC92" s="329">
        <f t="shared" ref="AC92" si="314">IF(S92="No_existen",5*$AC$10,AD92*$AC$10)</f>
        <v>0.15</v>
      </c>
      <c r="AD92" s="325">
        <f t="shared" ref="AD92" si="315">ROUND(AVERAGEIF(AE92:AE94,"&gt;0"),0)</f>
        <v>1</v>
      </c>
      <c r="AE92" s="202">
        <f t="shared" si="218"/>
        <v>1</v>
      </c>
      <c r="AF92" s="203" t="s">
        <v>295</v>
      </c>
      <c r="AG92" s="203" t="s">
        <v>920</v>
      </c>
      <c r="AH92" s="329">
        <f t="shared" ref="AH92" si="316">IF(S92="No_existen",5*$AH$10,AI92*$AH$10)</f>
        <v>0.1</v>
      </c>
      <c r="AI92" s="325">
        <f t="shared" ref="AI92" si="317">ROUND(AVERAGEIF(AJ92:AJ94,"&gt;0"),0)</f>
        <v>1</v>
      </c>
      <c r="AJ92" s="202">
        <f t="shared" si="219"/>
        <v>1</v>
      </c>
      <c r="AK92" s="203" t="s">
        <v>292</v>
      </c>
      <c r="AL92" s="203" t="s">
        <v>300</v>
      </c>
      <c r="AM92" s="329">
        <f t="shared" ref="AM92" si="318">IF(S92="No_existen",5*$AM$10,AN92*$AM$10)</f>
        <v>0.1</v>
      </c>
      <c r="AN92" s="325">
        <f t="shared" ref="AN92" si="319">ROUND(AVERAGEIF(AO92:AO94,"&gt;0"),0)</f>
        <v>1</v>
      </c>
      <c r="AO92" s="202">
        <f t="shared" si="238"/>
        <v>1</v>
      </c>
      <c r="AP92" s="203" t="s">
        <v>614</v>
      </c>
      <c r="AQ92" s="325">
        <f t="shared" ref="AQ92" si="320">ROUND(AVERAGE(U92,Y92,AD92,AI92,AN92),0)</f>
        <v>1</v>
      </c>
      <c r="AR92" s="325" t="str">
        <f t="shared" ref="AR92" si="321">IF(AQ92&lt;1.5,"FUERTE",IF(AND(AQ92&gt;=1.5,AQ92&lt;2.5),"ACEPTABLE",IF(AQ92&gt;=5,"INEXISTENTE","DÉBIL")))</f>
        <v>FUERTE</v>
      </c>
      <c r="AS92" s="327">
        <f t="shared" ref="AS92" si="322">IF(R92=0,0,ROUND((R92*AQ92),0))</f>
        <v>15</v>
      </c>
      <c r="AT92" s="327" t="str">
        <f t="shared" ref="AT92" si="323">IF(AS92&gt;=36,"GRAVE", IF(AS92&lt;=10, "LEVE", "MODERADO"))</f>
        <v>MODERADO</v>
      </c>
      <c r="AU92" s="337" t="s">
        <v>928</v>
      </c>
      <c r="AV92" s="338">
        <v>1</v>
      </c>
      <c r="AW92" s="203" t="s">
        <v>92</v>
      </c>
      <c r="AX92" s="201" t="s">
        <v>934</v>
      </c>
      <c r="AY92" s="131">
        <v>45641</v>
      </c>
      <c r="AZ92" s="131"/>
      <c r="BA92" s="201" t="s">
        <v>944</v>
      </c>
      <c r="BB92" s="145"/>
      <c r="BC92" s="145"/>
      <c r="BD92" s="145"/>
      <c r="BE92" s="145"/>
      <c r="BF92" s="145"/>
      <c r="BG92" s="145"/>
      <c r="BH92" s="145"/>
    </row>
    <row r="93" spans="1:60" ht="63.75" hidden="1" customHeight="1" x14ac:dyDescent="0.2">
      <c r="A93" s="324"/>
      <c r="B93" s="324"/>
      <c r="C93" s="325"/>
      <c r="D93" s="336"/>
      <c r="E93" s="325"/>
      <c r="F93" s="324"/>
      <c r="G93" s="203" t="s">
        <v>260</v>
      </c>
      <c r="H93" s="203" t="s">
        <v>35</v>
      </c>
      <c r="I93" s="127" t="s">
        <v>880</v>
      </c>
      <c r="J93" s="324"/>
      <c r="K93" s="337"/>
      <c r="L93" s="337"/>
      <c r="M93" s="337"/>
      <c r="N93" s="324"/>
      <c r="O93" s="332"/>
      <c r="P93" s="324"/>
      <c r="Q93" s="332"/>
      <c r="R93" s="332"/>
      <c r="S93" s="128" t="s">
        <v>315</v>
      </c>
      <c r="T93" s="129">
        <f t="shared" si="216"/>
        <v>1</v>
      </c>
      <c r="U93" s="325"/>
      <c r="V93" s="325"/>
      <c r="W93" s="203" t="s">
        <v>909</v>
      </c>
      <c r="X93" s="324"/>
      <c r="Y93" s="329"/>
      <c r="Z93" s="206">
        <f t="shared" si="217"/>
        <v>2</v>
      </c>
      <c r="AA93" s="203" t="s">
        <v>319</v>
      </c>
      <c r="AB93" s="203"/>
      <c r="AC93" s="329"/>
      <c r="AD93" s="325"/>
      <c r="AE93" s="202">
        <f t="shared" si="218"/>
        <v>1</v>
      </c>
      <c r="AF93" s="203" t="s">
        <v>295</v>
      </c>
      <c r="AG93" s="203" t="s">
        <v>921</v>
      </c>
      <c r="AH93" s="329"/>
      <c r="AI93" s="325"/>
      <c r="AJ93" s="202">
        <f t="shared" si="219"/>
        <v>1</v>
      </c>
      <c r="AK93" s="203" t="s">
        <v>292</v>
      </c>
      <c r="AL93" s="203" t="s">
        <v>304</v>
      </c>
      <c r="AM93" s="329"/>
      <c r="AN93" s="325"/>
      <c r="AO93" s="202">
        <f t="shared" si="238"/>
        <v>1</v>
      </c>
      <c r="AP93" s="203" t="s">
        <v>614</v>
      </c>
      <c r="AQ93" s="325"/>
      <c r="AR93" s="325"/>
      <c r="AS93" s="327"/>
      <c r="AT93" s="327"/>
      <c r="AU93" s="337"/>
      <c r="AV93" s="337"/>
      <c r="AW93" s="203" t="s">
        <v>90</v>
      </c>
      <c r="AX93" s="203" t="s">
        <v>935</v>
      </c>
      <c r="AY93" s="131">
        <v>45641</v>
      </c>
      <c r="AZ93" s="131"/>
      <c r="BA93" s="207"/>
      <c r="BB93" s="145"/>
      <c r="BC93" s="145"/>
      <c r="BD93" s="145"/>
      <c r="BE93" s="145"/>
      <c r="BF93" s="145"/>
      <c r="BG93" s="145"/>
      <c r="BH93" s="145"/>
    </row>
    <row r="94" spans="1:60" ht="63.75" hidden="1" customHeight="1" x14ac:dyDescent="0.2">
      <c r="A94" s="324"/>
      <c r="B94" s="324"/>
      <c r="C94" s="325"/>
      <c r="D94" s="336"/>
      <c r="E94" s="325"/>
      <c r="F94" s="324"/>
      <c r="G94" s="203" t="s">
        <v>260</v>
      </c>
      <c r="H94" s="203" t="s">
        <v>34</v>
      </c>
      <c r="I94" s="128" t="s">
        <v>881</v>
      </c>
      <c r="J94" s="324"/>
      <c r="K94" s="337"/>
      <c r="L94" s="337"/>
      <c r="M94" s="337"/>
      <c r="N94" s="324"/>
      <c r="O94" s="332"/>
      <c r="P94" s="324"/>
      <c r="Q94" s="332"/>
      <c r="R94" s="332"/>
      <c r="S94" s="128"/>
      <c r="T94" s="129">
        <f t="shared" si="216"/>
        <v>0</v>
      </c>
      <c r="U94" s="325"/>
      <c r="V94" s="325"/>
      <c r="W94" s="203"/>
      <c r="X94" s="324"/>
      <c r="Y94" s="329"/>
      <c r="Z94" s="206">
        <f t="shared" si="217"/>
        <v>0</v>
      </c>
      <c r="AA94" s="203"/>
      <c r="AB94" s="203"/>
      <c r="AC94" s="329"/>
      <c r="AD94" s="325"/>
      <c r="AE94" s="202">
        <f t="shared" si="218"/>
        <v>0</v>
      </c>
      <c r="AF94" s="203"/>
      <c r="AG94" s="203"/>
      <c r="AH94" s="329"/>
      <c r="AI94" s="325"/>
      <c r="AJ94" s="202">
        <f t="shared" si="219"/>
        <v>0</v>
      </c>
      <c r="AK94" s="203"/>
      <c r="AL94" s="203"/>
      <c r="AM94" s="329"/>
      <c r="AN94" s="325"/>
      <c r="AO94" s="202">
        <f t="shared" si="238"/>
        <v>0</v>
      </c>
      <c r="AP94" s="203"/>
      <c r="AQ94" s="325"/>
      <c r="AR94" s="325"/>
      <c r="AS94" s="327"/>
      <c r="AT94" s="327"/>
      <c r="AU94" s="337"/>
      <c r="AV94" s="337"/>
      <c r="AW94" s="203"/>
      <c r="AX94" s="203"/>
      <c r="AY94" s="130"/>
      <c r="AZ94" s="131"/>
      <c r="BA94" s="207"/>
      <c r="BB94" s="145"/>
      <c r="BC94" s="145"/>
      <c r="BD94" s="145"/>
      <c r="BE94" s="145"/>
      <c r="BF94" s="145"/>
      <c r="BG94" s="145"/>
      <c r="BH94" s="145"/>
    </row>
    <row r="95" spans="1:60" ht="63.75" customHeight="1" x14ac:dyDescent="0.2">
      <c r="A95" s="324">
        <v>29</v>
      </c>
      <c r="B95" s="324" t="s">
        <v>183</v>
      </c>
      <c r="C95" s="325" t="str">
        <f>+VLOOKUP(B95,$A$568:$B$606,2,0)</f>
        <v>GIOVANNI GARCÍA CASTRO</v>
      </c>
      <c r="D95" s="336" t="s">
        <v>150</v>
      </c>
      <c r="E95" s="325" t="str">
        <f>IF(D95=$D$538,$E$538,IF(D95=$D$539,$E$539,IF(D95=$D$540,$E$540,IF(D95=$D$541,$E$541,IF(D95=$D$542,$E$542,IF(D95=$D$543,$E$543,IF(D95=$D$544,$E$544,IF(D95=$D$545,$E$545,IF(D95=$D$546,$E$546,IF(D95=$D$547,$E$547,IF(D95=VICERRECTORÍA_ACADÉMICA_,$BF$538,IF(D95=PLANEACIÓN_,$BF$540, IF(D95=_VICERRECTORÍA_INVESTIGACIONES_INNOVACIÓN_Y_EXTENSIÓN_,$BF$539,IF(D95=VICERRECTORÍA_ADMINISTRATIVA_FINANCIERA_,$BF$541,IF(D95=_VICERRECTORÍA_RESPONSABILIDAD_SOCIAL_Y_BIENESTAR_UNIVERSITARIO_,$BF$542,"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5" s="324" t="s">
        <v>265</v>
      </c>
      <c r="G95" s="203" t="s">
        <v>261</v>
      </c>
      <c r="H95" s="203" t="s">
        <v>262</v>
      </c>
      <c r="I95" s="128" t="s">
        <v>882</v>
      </c>
      <c r="J95" s="324" t="s">
        <v>107</v>
      </c>
      <c r="K95" s="324" t="s">
        <v>896</v>
      </c>
      <c r="L95" s="324" t="s">
        <v>897</v>
      </c>
      <c r="M95" s="324" t="s">
        <v>898</v>
      </c>
      <c r="N95" s="324" t="s">
        <v>104</v>
      </c>
      <c r="O95" s="332">
        <f t="shared" ref="O95" si="324">IF(N95="ALTA",5,IF(N95="MEDIO ALTA",4,IF(N95="MEDIA",3,IF(N95="MEDIO BAJA",2,IF(N95="BAJA",1,0)))))</f>
        <v>3</v>
      </c>
      <c r="P95" s="324" t="s">
        <v>209</v>
      </c>
      <c r="Q95" s="332">
        <f t="shared" ref="Q95" si="325">IF(P95="ALTO",5,IF(P95="MEDIO-ALTO",4,IF(P95="MEDIO",3,IF(P95="MEDIO-BAJO",2,IF(P95="BAJO",1,0)))))</f>
        <v>4</v>
      </c>
      <c r="R95" s="332">
        <f t="shared" ref="R95" si="326">Q95*O95</f>
        <v>12</v>
      </c>
      <c r="S95" s="128" t="s">
        <v>315</v>
      </c>
      <c r="T95" s="129">
        <f t="shared" si="216"/>
        <v>1</v>
      </c>
      <c r="U95" s="325">
        <f t="shared" ref="U95" si="327">ROUND(AVERAGEIF(T95:T97,"&gt;0"),0)</f>
        <v>1</v>
      </c>
      <c r="V95" s="325">
        <f t="shared" ref="V95" si="328">U95*0.6</f>
        <v>0.6</v>
      </c>
      <c r="W95" s="203" t="s">
        <v>910</v>
      </c>
      <c r="X95" s="324">
        <f t="shared" ref="X95" si="329">IF(S95="No_existen",5*$X$10,Y95*$X$10)</f>
        <v>0.1</v>
      </c>
      <c r="Y95" s="329">
        <f t="shared" ref="Y95" si="330">ROUND(AVERAGEIF(Z95:Z97,"&gt;0"),0)</f>
        <v>2</v>
      </c>
      <c r="Z95" s="206">
        <f t="shared" si="217"/>
        <v>2</v>
      </c>
      <c r="AA95" s="203" t="s">
        <v>319</v>
      </c>
      <c r="AB95" s="203"/>
      <c r="AC95" s="329">
        <f t="shared" ref="AC95" si="331">IF(S95="No_existen",5*$AC$10,AD95*$AC$10)</f>
        <v>0.15</v>
      </c>
      <c r="AD95" s="325">
        <f t="shared" ref="AD95" si="332">ROUND(AVERAGEIF(AE95:AE97,"&gt;0"),0)</f>
        <v>1</v>
      </c>
      <c r="AE95" s="202">
        <f t="shared" si="218"/>
        <v>1</v>
      </c>
      <c r="AF95" s="203" t="s">
        <v>295</v>
      </c>
      <c r="AG95" s="203" t="s">
        <v>922</v>
      </c>
      <c r="AH95" s="329">
        <f t="shared" ref="AH95" si="333">IF(S95="No_existen",5*$AH$10,AI95*$AH$10)</f>
        <v>0.1</v>
      </c>
      <c r="AI95" s="325">
        <f t="shared" ref="AI95" si="334">ROUND(AVERAGEIF(AJ95:AJ97,"&gt;0"),0)</f>
        <v>1</v>
      </c>
      <c r="AJ95" s="202">
        <f t="shared" si="219"/>
        <v>1</v>
      </c>
      <c r="AK95" s="203" t="s">
        <v>292</v>
      </c>
      <c r="AL95" s="203" t="s">
        <v>300</v>
      </c>
      <c r="AM95" s="329">
        <f t="shared" ref="AM95" si="335">IF(S95="No_existen",5*$AM$10,AN95*$AM$10)</f>
        <v>0.30000000000000004</v>
      </c>
      <c r="AN95" s="325">
        <f t="shared" ref="AN95" si="336">ROUND(AVERAGEIF(AO95:AO97,"&gt;0"),0)</f>
        <v>3</v>
      </c>
      <c r="AO95" s="202">
        <f t="shared" si="238"/>
        <v>4</v>
      </c>
      <c r="AP95" s="203" t="s">
        <v>613</v>
      </c>
      <c r="AQ95" s="325">
        <f t="shared" ref="AQ95" si="337">ROUND(AVERAGE(U95,Y95,AD95,AI95,AN95),0)</f>
        <v>2</v>
      </c>
      <c r="AR95" s="325" t="str">
        <f t="shared" ref="AR95" si="338">IF(AQ95&lt;1.5,"FUERTE",IF(AND(AQ95&gt;=1.5,AQ95&lt;2.5),"ACEPTABLE",IF(AQ95&gt;=5,"INEXISTENTE","DÉBIL")))</f>
        <v>ACEPTABLE</v>
      </c>
      <c r="AS95" s="327">
        <f t="shared" ref="AS95" si="339">IF(R95=0,0,ROUND((R95*AQ95),0))</f>
        <v>24</v>
      </c>
      <c r="AT95" s="327" t="str">
        <f t="shared" ref="AT95" si="340">IF(AS95&gt;=36,"GRAVE", IF(AS95&lt;=10, "LEVE", "MODERADO"))</f>
        <v>MODERADO</v>
      </c>
      <c r="AU95" s="334" t="s">
        <v>929</v>
      </c>
      <c r="AV95" s="335">
        <v>0.95</v>
      </c>
      <c r="AW95" s="203" t="s">
        <v>93</v>
      </c>
      <c r="AX95" s="201" t="s">
        <v>936</v>
      </c>
      <c r="AY95" s="131">
        <v>45641</v>
      </c>
      <c r="AZ95" s="131"/>
      <c r="BA95" s="207"/>
      <c r="BB95" s="145"/>
      <c r="BC95" s="145"/>
      <c r="BD95" s="145"/>
      <c r="BE95" s="145"/>
      <c r="BF95" s="145"/>
      <c r="BG95" s="145"/>
      <c r="BH95" s="145"/>
    </row>
    <row r="96" spans="1:60" ht="63.75" hidden="1" customHeight="1" x14ac:dyDescent="0.2">
      <c r="A96" s="324"/>
      <c r="B96" s="324"/>
      <c r="C96" s="325"/>
      <c r="D96" s="336"/>
      <c r="E96" s="325"/>
      <c r="F96" s="324"/>
      <c r="G96" s="203" t="s">
        <v>261</v>
      </c>
      <c r="H96" s="203" t="s">
        <v>39</v>
      </c>
      <c r="I96" s="128" t="s">
        <v>883</v>
      </c>
      <c r="J96" s="324"/>
      <c r="K96" s="324"/>
      <c r="L96" s="324"/>
      <c r="M96" s="324"/>
      <c r="N96" s="324"/>
      <c r="O96" s="332"/>
      <c r="P96" s="324"/>
      <c r="Q96" s="332"/>
      <c r="R96" s="332"/>
      <c r="S96" s="128" t="s">
        <v>315</v>
      </c>
      <c r="T96" s="129">
        <f t="shared" si="216"/>
        <v>1</v>
      </c>
      <c r="U96" s="325"/>
      <c r="V96" s="325"/>
      <c r="W96" s="203" t="s">
        <v>911</v>
      </c>
      <c r="X96" s="324"/>
      <c r="Y96" s="329"/>
      <c r="Z96" s="206">
        <f t="shared" si="217"/>
        <v>2</v>
      </c>
      <c r="AA96" s="203" t="s">
        <v>319</v>
      </c>
      <c r="AB96" s="203"/>
      <c r="AC96" s="329"/>
      <c r="AD96" s="325"/>
      <c r="AE96" s="202">
        <f t="shared" si="218"/>
        <v>1</v>
      </c>
      <c r="AF96" s="203" t="s">
        <v>295</v>
      </c>
      <c r="AG96" s="203" t="s">
        <v>923</v>
      </c>
      <c r="AH96" s="329"/>
      <c r="AI96" s="325"/>
      <c r="AJ96" s="202">
        <f t="shared" si="219"/>
        <v>1</v>
      </c>
      <c r="AK96" s="203" t="s">
        <v>292</v>
      </c>
      <c r="AL96" s="203" t="s">
        <v>300</v>
      </c>
      <c r="AM96" s="329"/>
      <c r="AN96" s="325"/>
      <c r="AO96" s="202">
        <f t="shared" si="238"/>
        <v>1</v>
      </c>
      <c r="AP96" s="203" t="s">
        <v>614</v>
      </c>
      <c r="AQ96" s="325"/>
      <c r="AR96" s="325"/>
      <c r="AS96" s="327"/>
      <c r="AT96" s="327"/>
      <c r="AU96" s="334"/>
      <c r="AV96" s="334"/>
      <c r="AW96" s="203" t="s">
        <v>90</v>
      </c>
      <c r="AX96" s="203" t="s">
        <v>937</v>
      </c>
      <c r="AY96" s="131">
        <v>45641</v>
      </c>
      <c r="AZ96" s="131"/>
      <c r="BA96" s="207"/>
      <c r="BB96" s="145"/>
      <c r="BC96" s="145"/>
      <c r="BD96" s="145"/>
      <c r="BE96" s="145"/>
      <c r="BF96" s="145"/>
      <c r="BG96" s="145"/>
      <c r="BH96" s="145"/>
    </row>
    <row r="97" spans="1:60" ht="63.75" hidden="1" customHeight="1" x14ac:dyDescent="0.2">
      <c r="A97" s="324"/>
      <c r="B97" s="324"/>
      <c r="C97" s="325"/>
      <c r="D97" s="336"/>
      <c r="E97" s="325"/>
      <c r="F97" s="324"/>
      <c r="G97" s="203" t="s">
        <v>261</v>
      </c>
      <c r="H97" s="203" t="s">
        <v>40</v>
      </c>
      <c r="I97" s="128" t="s">
        <v>884</v>
      </c>
      <c r="J97" s="324"/>
      <c r="K97" s="324"/>
      <c r="L97" s="324"/>
      <c r="M97" s="324"/>
      <c r="N97" s="324"/>
      <c r="O97" s="332"/>
      <c r="P97" s="324"/>
      <c r="Q97" s="332"/>
      <c r="R97" s="332"/>
      <c r="S97" s="128"/>
      <c r="T97" s="129">
        <f t="shared" si="216"/>
        <v>0</v>
      </c>
      <c r="U97" s="325"/>
      <c r="V97" s="325"/>
      <c r="W97" s="203"/>
      <c r="X97" s="324"/>
      <c r="Y97" s="329"/>
      <c r="Z97" s="206">
        <f t="shared" si="217"/>
        <v>0</v>
      </c>
      <c r="AA97" s="203"/>
      <c r="AB97" s="203"/>
      <c r="AC97" s="329"/>
      <c r="AD97" s="325"/>
      <c r="AE97" s="202">
        <f t="shared" si="218"/>
        <v>0</v>
      </c>
      <c r="AF97" s="203"/>
      <c r="AG97" s="203"/>
      <c r="AH97" s="329"/>
      <c r="AI97" s="325"/>
      <c r="AJ97" s="202">
        <f t="shared" si="219"/>
        <v>0</v>
      </c>
      <c r="AK97" s="203"/>
      <c r="AL97" s="203"/>
      <c r="AM97" s="329"/>
      <c r="AN97" s="325"/>
      <c r="AO97" s="202">
        <f t="shared" si="238"/>
        <v>0</v>
      </c>
      <c r="AP97" s="203"/>
      <c r="AQ97" s="325"/>
      <c r="AR97" s="325"/>
      <c r="AS97" s="327"/>
      <c r="AT97" s="327"/>
      <c r="AU97" s="334"/>
      <c r="AV97" s="334"/>
      <c r="AW97" s="203"/>
      <c r="AX97" s="203"/>
      <c r="AY97" s="130"/>
      <c r="AZ97" s="131"/>
      <c r="BA97" s="207"/>
      <c r="BB97" s="145"/>
      <c r="BC97" s="145"/>
      <c r="BD97" s="145"/>
      <c r="BE97" s="145"/>
      <c r="BF97" s="145"/>
      <c r="BG97" s="145"/>
      <c r="BH97" s="145"/>
    </row>
    <row r="98" spans="1:60" ht="63.75" customHeight="1" x14ac:dyDescent="0.2">
      <c r="A98" s="324">
        <v>30</v>
      </c>
      <c r="B98" s="324" t="s">
        <v>183</v>
      </c>
      <c r="C98" s="325" t="str">
        <f>+VLOOKUP(B98,$A$568:$B$606,2,0)</f>
        <v>GIOVANNI GARCÍA CASTRO</v>
      </c>
      <c r="D98" s="336" t="s">
        <v>150</v>
      </c>
      <c r="E98" s="325" t="str">
        <f>IF(D98=$D$538,$E$538,IF(D98=$D$539,$E$539,IF(D98=$D$540,$E$540,IF(D98=$D$541,$E$541,IF(D98=$D$542,$E$542,IF(D98=$D$543,$E$543,IF(D98=$D$544,$E$544,IF(D98=$D$545,$E$545,IF(D98=$D$546,$E$546,IF(D98=$D$547,$E$547,IF(D98=VICERRECTORÍA_ACADÉMICA_,$BF$538,IF(D98=PLANEACIÓN_,$BF$540, IF(D98=_VICERRECTORÍA_INVESTIGACIONES_INNOVACIÓN_Y_EXTENSIÓN_,$BF$539,IF(D98=VICERRECTORÍA_ADMINISTRATIVA_FINANCIERA_,$BF$541,IF(D98=_VICERRECTORÍA_RESPONSABILIDAD_SOCIAL_Y_BIENESTAR_UNIVERSITARIO_,$BF$542,"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8" s="324" t="s">
        <v>265</v>
      </c>
      <c r="G98" s="203" t="s">
        <v>260</v>
      </c>
      <c r="H98" s="203" t="s">
        <v>226</v>
      </c>
      <c r="I98" s="128" t="s">
        <v>885</v>
      </c>
      <c r="J98" s="324" t="s">
        <v>108</v>
      </c>
      <c r="K98" s="324" t="s">
        <v>899</v>
      </c>
      <c r="L98" s="324" t="s">
        <v>900</v>
      </c>
      <c r="M98" s="324" t="s">
        <v>901</v>
      </c>
      <c r="N98" s="324" t="s">
        <v>147</v>
      </c>
      <c r="O98" s="332">
        <f t="shared" ref="O98" si="341">IF(N98="ALTA",5,IF(N98="MEDIO ALTA",4,IF(N98="MEDIA",3,IF(N98="MEDIO BAJA",2,IF(N98="BAJA",1,0)))))</f>
        <v>2</v>
      </c>
      <c r="P98" s="324" t="s">
        <v>208</v>
      </c>
      <c r="Q98" s="332">
        <f t="shared" ref="Q98" si="342">IF(P98="ALTO",5,IF(P98="MEDIO-ALTO",4,IF(P98="MEDIO",3,IF(P98="MEDIO-BAJO",2,IF(P98="BAJO",1,0)))))</f>
        <v>2</v>
      </c>
      <c r="R98" s="332">
        <f t="shared" ref="R98" si="343">Q98*O98</f>
        <v>4</v>
      </c>
      <c r="S98" s="128" t="s">
        <v>315</v>
      </c>
      <c r="T98" s="129">
        <f t="shared" si="216"/>
        <v>1</v>
      </c>
      <c r="U98" s="325">
        <f t="shared" ref="U98" si="344">ROUND(AVERAGEIF(T98:T100,"&gt;0"),0)</f>
        <v>2</v>
      </c>
      <c r="V98" s="325">
        <f t="shared" ref="V98" si="345">U98*0.6</f>
        <v>1.2</v>
      </c>
      <c r="W98" s="203" t="s">
        <v>912</v>
      </c>
      <c r="X98" s="324">
        <f t="shared" ref="X98" si="346">IF(S98="No_existen",5*$X$10,Y98*$X$10)</f>
        <v>0.2</v>
      </c>
      <c r="Y98" s="329">
        <f t="shared" ref="Y98" si="347">ROUND(AVERAGEIF(Z98:Z100,"&gt;0"),0)</f>
        <v>4</v>
      </c>
      <c r="Z98" s="206">
        <f t="shared" si="217"/>
        <v>4</v>
      </c>
      <c r="AA98" s="203" t="s">
        <v>318</v>
      </c>
      <c r="AB98" s="203"/>
      <c r="AC98" s="329">
        <f t="shared" ref="AC98" si="348">IF(S98="No_existen",5*$AC$10,AD98*$AC$10)</f>
        <v>0.44999999999999996</v>
      </c>
      <c r="AD98" s="325">
        <f t="shared" ref="AD98" si="349">ROUND(AVERAGEIF(AE98:AE100,"&gt;0"),0)</f>
        <v>3</v>
      </c>
      <c r="AE98" s="202">
        <f t="shared" si="218"/>
        <v>1</v>
      </c>
      <c r="AF98" s="203" t="s">
        <v>295</v>
      </c>
      <c r="AG98" s="203" t="s">
        <v>924</v>
      </c>
      <c r="AH98" s="329">
        <f t="shared" ref="AH98" si="350">IF(S98="No_existen",5*$AH$10,AI98*$AH$10)</f>
        <v>0.30000000000000004</v>
      </c>
      <c r="AI98" s="325">
        <f t="shared" ref="AI98" si="351">ROUND(AVERAGEIF(AJ98:AJ100,"&gt;0"),0)</f>
        <v>3</v>
      </c>
      <c r="AJ98" s="202">
        <f t="shared" si="219"/>
        <v>1</v>
      </c>
      <c r="AK98" s="203" t="s">
        <v>292</v>
      </c>
      <c r="AL98" s="203" t="s">
        <v>299</v>
      </c>
      <c r="AM98" s="329">
        <f t="shared" ref="AM98" si="352">IF(S98="No_existen",5*$AM$10,AN98*$AM$10)</f>
        <v>0.1</v>
      </c>
      <c r="AN98" s="325">
        <f t="shared" ref="AN98" si="353">ROUND(AVERAGEIF(AO98:AO100,"&gt;0"),0)</f>
        <v>1</v>
      </c>
      <c r="AO98" s="202">
        <f t="shared" si="238"/>
        <v>1</v>
      </c>
      <c r="AP98" s="203" t="s">
        <v>614</v>
      </c>
      <c r="AQ98" s="325">
        <f t="shared" ref="AQ98" si="354">ROUND(AVERAGE(U98,Y98,AD98,AI98,AN98),0)</f>
        <v>3</v>
      </c>
      <c r="AR98" s="325" t="str">
        <f t="shared" ref="AR98" si="355">IF(AQ98&lt;1.5,"FUERTE",IF(AND(AQ98&gt;=1.5,AQ98&lt;2.5),"ACEPTABLE",IF(AQ98&gt;=5,"INEXISTENTE","DÉBIL")))</f>
        <v>DÉBIL</v>
      </c>
      <c r="AS98" s="327">
        <f t="shared" ref="AS98" si="356">IF(R98=0,0,ROUND((R98*AQ98),0))</f>
        <v>12</v>
      </c>
      <c r="AT98" s="327" t="str">
        <f t="shared" ref="AT98" si="357">IF(AS98&gt;=36,"GRAVE", IF(AS98&lt;=10, "LEVE", "MODERADO"))</f>
        <v>MODERADO</v>
      </c>
      <c r="AU98" s="334" t="s">
        <v>930</v>
      </c>
      <c r="AV98" s="334" t="s">
        <v>931</v>
      </c>
      <c r="AW98" s="203" t="s">
        <v>90</v>
      </c>
      <c r="AX98" s="203"/>
      <c r="AY98" s="130"/>
      <c r="AZ98" s="131"/>
      <c r="BA98" s="207"/>
      <c r="BB98" s="145"/>
      <c r="BC98" s="145"/>
      <c r="BD98" s="145"/>
      <c r="BE98" s="145"/>
      <c r="BF98" s="145"/>
      <c r="BG98" s="145"/>
      <c r="BH98" s="145"/>
    </row>
    <row r="99" spans="1:60" ht="63.75" hidden="1" customHeight="1" x14ac:dyDescent="0.2">
      <c r="A99" s="324"/>
      <c r="B99" s="324"/>
      <c r="C99" s="325"/>
      <c r="D99" s="336"/>
      <c r="E99" s="325"/>
      <c r="F99" s="324"/>
      <c r="G99" s="203" t="s">
        <v>261</v>
      </c>
      <c r="H99" s="203" t="s">
        <v>39</v>
      </c>
      <c r="I99" s="128" t="s">
        <v>886</v>
      </c>
      <c r="J99" s="324"/>
      <c r="K99" s="324"/>
      <c r="L99" s="324"/>
      <c r="M99" s="324"/>
      <c r="N99" s="324"/>
      <c r="O99" s="332"/>
      <c r="P99" s="324"/>
      <c r="Q99" s="332"/>
      <c r="R99" s="332"/>
      <c r="S99" s="128" t="s">
        <v>314</v>
      </c>
      <c r="T99" s="129">
        <f t="shared" si="216"/>
        <v>2</v>
      </c>
      <c r="U99" s="325"/>
      <c r="V99" s="325"/>
      <c r="W99" s="203" t="s">
        <v>913</v>
      </c>
      <c r="X99" s="324"/>
      <c r="Y99" s="329"/>
      <c r="Z99" s="206">
        <f t="shared" si="217"/>
        <v>4</v>
      </c>
      <c r="AA99" s="203" t="s">
        <v>318</v>
      </c>
      <c r="AB99" s="203"/>
      <c r="AC99" s="329"/>
      <c r="AD99" s="325"/>
      <c r="AE99" s="202">
        <f t="shared" si="218"/>
        <v>4</v>
      </c>
      <c r="AF99" s="203" t="s">
        <v>294</v>
      </c>
      <c r="AG99" s="203"/>
      <c r="AH99" s="329"/>
      <c r="AI99" s="325"/>
      <c r="AJ99" s="202">
        <f t="shared" si="219"/>
        <v>4</v>
      </c>
      <c r="AK99" s="203" t="s">
        <v>296</v>
      </c>
      <c r="AL99" s="203" t="s">
        <v>299</v>
      </c>
      <c r="AM99" s="329"/>
      <c r="AN99" s="325"/>
      <c r="AO99" s="202">
        <f t="shared" si="238"/>
        <v>1</v>
      </c>
      <c r="AP99" s="203" t="s">
        <v>614</v>
      </c>
      <c r="AQ99" s="325"/>
      <c r="AR99" s="325"/>
      <c r="AS99" s="327"/>
      <c r="AT99" s="327"/>
      <c r="AU99" s="334"/>
      <c r="AV99" s="334"/>
      <c r="AW99" s="203" t="s">
        <v>93</v>
      </c>
      <c r="AX99" s="203"/>
      <c r="AY99" s="130"/>
      <c r="AZ99" s="131"/>
      <c r="BA99" s="207"/>
      <c r="BB99" s="145"/>
      <c r="BC99" s="145"/>
      <c r="BD99" s="145"/>
      <c r="BE99" s="145"/>
      <c r="BF99" s="145"/>
      <c r="BG99" s="145"/>
      <c r="BH99" s="145"/>
    </row>
    <row r="100" spans="1:60" ht="63.75" hidden="1" customHeight="1" x14ac:dyDescent="0.2">
      <c r="A100" s="324"/>
      <c r="B100" s="324"/>
      <c r="C100" s="325"/>
      <c r="D100" s="336"/>
      <c r="E100" s="325"/>
      <c r="F100" s="324"/>
      <c r="G100" s="203"/>
      <c r="H100" s="203"/>
      <c r="I100" s="127"/>
      <c r="J100" s="324"/>
      <c r="K100" s="324"/>
      <c r="L100" s="324"/>
      <c r="M100" s="324"/>
      <c r="N100" s="324"/>
      <c r="O100" s="332"/>
      <c r="P100" s="324"/>
      <c r="Q100" s="332"/>
      <c r="R100" s="332"/>
      <c r="S100" s="128"/>
      <c r="T100" s="129">
        <f t="shared" si="216"/>
        <v>0</v>
      </c>
      <c r="U100" s="325"/>
      <c r="V100" s="325"/>
      <c r="W100" s="203"/>
      <c r="X100" s="324"/>
      <c r="Y100" s="329"/>
      <c r="Z100" s="206">
        <f t="shared" si="217"/>
        <v>0</v>
      </c>
      <c r="AA100" s="203"/>
      <c r="AB100" s="203"/>
      <c r="AC100" s="329"/>
      <c r="AD100" s="325"/>
      <c r="AE100" s="202">
        <f t="shared" si="218"/>
        <v>0</v>
      </c>
      <c r="AF100" s="203"/>
      <c r="AG100" s="203"/>
      <c r="AH100" s="329"/>
      <c r="AI100" s="325"/>
      <c r="AJ100" s="202">
        <f t="shared" si="219"/>
        <v>0</v>
      </c>
      <c r="AK100" s="203"/>
      <c r="AL100" s="203"/>
      <c r="AM100" s="329"/>
      <c r="AN100" s="325"/>
      <c r="AO100" s="202">
        <f t="shared" si="238"/>
        <v>0</v>
      </c>
      <c r="AP100" s="203"/>
      <c r="AQ100" s="325"/>
      <c r="AR100" s="325"/>
      <c r="AS100" s="327"/>
      <c r="AT100" s="327"/>
      <c r="AU100" s="334"/>
      <c r="AV100" s="334"/>
      <c r="AW100" s="203"/>
      <c r="AX100" s="203"/>
      <c r="AY100" s="130"/>
      <c r="AZ100" s="131"/>
      <c r="BA100" s="207"/>
      <c r="BB100" s="145"/>
      <c r="BC100" s="145"/>
      <c r="BD100" s="145"/>
      <c r="BE100" s="145"/>
      <c r="BF100" s="145"/>
      <c r="BG100" s="145"/>
      <c r="BH100" s="145"/>
    </row>
    <row r="101" spans="1:60" ht="63.75" customHeight="1" x14ac:dyDescent="0.2">
      <c r="A101" s="324">
        <v>31</v>
      </c>
      <c r="B101" s="324" t="s">
        <v>183</v>
      </c>
      <c r="C101" s="325" t="str">
        <f>+VLOOKUP(B101,$A$568:$B$606,2,0)</f>
        <v>GIOVANNI GARCÍA CASTRO</v>
      </c>
      <c r="D101" s="336" t="s">
        <v>150</v>
      </c>
      <c r="E101" s="325" t="str">
        <f>IF(D101=$D$538,$E$538,IF(D101=$D$539,$E$539,IF(D101=$D$540,$E$540,IF(D101=$D$541,$E$541,IF(D101=$D$542,$E$542,IF(D101=$D$543,$E$543,IF(D101=$D$544,$E$544,IF(D101=$D$545,$E$545,IF(D101=$D$546,$E$546,IF(D101=$D$547,$E$547,IF(D101=VICERRECTORÍA_ACADÉMICA_,$BF$538,IF(D101=PLANEACIÓN_,$BF$540, IF(D101=_VICERRECTORÍA_INVESTIGACIONES_INNOVACIÓN_Y_EXTENSIÓN_,$BF$539,IF(D101=VICERRECTORÍA_ADMINISTRATIVA_FINANCIERA_,$BF$541,IF(D101=_VICERRECTORÍA_RESPONSABILIDAD_SOCIAL_Y_BIENESTAR_UNIVERSITARIO_,$BF$542,"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01" s="324" t="s">
        <v>265</v>
      </c>
      <c r="G101" s="203" t="s">
        <v>260</v>
      </c>
      <c r="H101" s="203" t="s">
        <v>226</v>
      </c>
      <c r="I101" s="128" t="s">
        <v>887</v>
      </c>
      <c r="J101" s="324" t="s">
        <v>107</v>
      </c>
      <c r="K101" s="337" t="s">
        <v>902</v>
      </c>
      <c r="L101" s="337" t="s">
        <v>903</v>
      </c>
      <c r="M101" s="337" t="s">
        <v>904</v>
      </c>
      <c r="N101" s="324" t="s">
        <v>104</v>
      </c>
      <c r="O101" s="332">
        <f t="shared" ref="O101" si="358">IF(N101="ALTA",5,IF(N101="MEDIO ALTA",4,IF(N101="MEDIA",3,IF(N101="MEDIO BAJA",2,IF(N101="BAJA",1,0)))))</f>
        <v>3</v>
      </c>
      <c r="P101" s="324" t="s">
        <v>209</v>
      </c>
      <c r="Q101" s="332">
        <f t="shared" ref="Q101" si="359">IF(P101="ALTO",5,IF(P101="MEDIO-ALTO",4,IF(P101="MEDIO",3,IF(P101="MEDIO-BAJO",2,IF(P101="BAJO",1,0)))))</f>
        <v>4</v>
      </c>
      <c r="R101" s="332">
        <f t="shared" ref="R101" si="360">Q101*O101</f>
        <v>12</v>
      </c>
      <c r="S101" s="128" t="s">
        <v>315</v>
      </c>
      <c r="T101" s="129">
        <f t="shared" si="216"/>
        <v>1</v>
      </c>
      <c r="U101" s="325">
        <f t="shared" ref="U101" si="361">ROUND(AVERAGEIF(T101:T103,"&gt;0"),0)</f>
        <v>2</v>
      </c>
      <c r="V101" s="325">
        <f t="shared" ref="V101" si="362">U101*0.6</f>
        <v>1.2</v>
      </c>
      <c r="W101" s="203" t="s">
        <v>914</v>
      </c>
      <c r="X101" s="324">
        <f t="shared" ref="X101" si="363">IF(S101="No_existen",5*$X$10,Y101*$X$10)</f>
        <v>0.15000000000000002</v>
      </c>
      <c r="Y101" s="329">
        <f t="shared" ref="Y101" si="364">ROUND(AVERAGEIF(Z101:Z103,"&gt;0"),0)</f>
        <v>3</v>
      </c>
      <c r="Z101" s="206">
        <f t="shared" si="217"/>
        <v>4</v>
      </c>
      <c r="AA101" s="203" t="s">
        <v>318</v>
      </c>
      <c r="AB101" s="203"/>
      <c r="AC101" s="329">
        <f t="shared" ref="AC101" si="365">IF(S101="No_existen",5*$AC$10,AD101*$AC$10)</f>
        <v>0.15</v>
      </c>
      <c r="AD101" s="325">
        <f t="shared" ref="AD101" si="366">ROUND(AVERAGEIF(AE101:AE103,"&gt;0"),0)</f>
        <v>1</v>
      </c>
      <c r="AE101" s="202">
        <f t="shared" si="218"/>
        <v>1</v>
      </c>
      <c r="AF101" s="203" t="s">
        <v>295</v>
      </c>
      <c r="AG101" s="203" t="s">
        <v>925</v>
      </c>
      <c r="AH101" s="329">
        <f t="shared" ref="AH101" si="367">IF(S101="No_existen",5*$AH$10,AI101*$AH$10)</f>
        <v>0.2</v>
      </c>
      <c r="AI101" s="325">
        <f t="shared" ref="AI101" si="368">ROUND(AVERAGEIF(AJ101:AJ103,"&gt;0"),0)</f>
        <v>2</v>
      </c>
      <c r="AJ101" s="202">
        <f t="shared" si="219"/>
        <v>1</v>
      </c>
      <c r="AK101" s="203" t="s">
        <v>292</v>
      </c>
      <c r="AL101" s="203" t="s">
        <v>300</v>
      </c>
      <c r="AM101" s="329">
        <f t="shared" ref="AM101" si="369">IF(S101="No_existen",5*$AM$10,AN101*$AM$10)</f>
        <v>0.1</v>
      </c>
      <c r="AN101" s="325">
        <f t="shared" ref="AN101" si="370">ROUND(AVERAGEIF(AO101:AO103,"&gt;0"),0)</f>
        <v>1</v>
      </c>
      <c r="AO101" s="202">
        <f t="shared" si="238"/>
        <v>1</v>
      </c>
      <c r="AP101" s="203" t="s">
        <v>614</v>
      </c>
      <c r="AQ101" s="325">
        <f t="shared" ref="AQ101" si="371">ROUND(AVERAGE(U101,Y101,AD101,AI101,AN101),0)</f>
        <v>2</v>
      </c>
      <c r="AR101" s="325" t="str">
        <f t="shared" ref="AR101" si="372">IF(AQ101&lt;1.5,"FUERTE",IF(AND(AQ101&gt;=1.5,AQ101&lt;2.5),"ACEPTABLE",IF(AQ101&gt;=5,"INEXISTENTE","DÉBIL")))</f>
        <v>ACEPTABLE</v>
      </c>
      <c r="AS101" s="327">
        <f t="shared" ref="AS101" si="373">IF(R101=0,0,ROUND((R101*AQ101),0))</f>
        <v>24</v>
      </c>
      <c r="AT101" s="327" t="str">
        <f t="shared" ref="AT101" si="374">IF(AS101&gt;=36,"GRAVE", IF(AS101&lt;=10, "LEVE", "MODERADO"))</f>
        <v>MODERADO</v>
      </c>
      <c r="AU101" s="334" t="s">
        <v>932</v>
      </c>
      <c r="AV101" s="335">
        <v>0.8</v>
      </c>
      <c r="AW101" s="203" t="s">
        <v>90</v>
      </c>
      <c r="AX101" s="203" t="s">
        <v>938</v>
      </c>
      <c r="AY101" s="131">
        <v>45641</v>
      </c>
      <c r="AZ101" s="131"/>
      <c r="BA101" s="207"/>
      <c r="BB101" s="145"/>
      <c r="BC101" s="145"/>
      <c r="BD101" s="145"/>
      <c r="BE101" s="145"/>
      <c r="BF101" s="145"/>
      <c r="BG101" s="145"/>
      <c r="BH101" s="145"/>
    </row>
    <row r="102" spans="1:60" ht="63.75" hidden="1" customHeight="1" x14ac:dyDescent="0.2">
      <c r="A102" s="324"/>
      <c r="B102" s="324"/>
      <c r="C102" s="325"/>
      <c r="D102" s="336"/>
      <c r="E102" s="325"/>
      <c r="F102" s="324"/>
      <c r="G102" s="203" t="s">
        <v>260</v>
      </c>
      <c r="H102" s="203" t="s">
        <v>34</v>
      </c>
      <c r="I102" s="128" t="s">
        <v>888</v>
      </c>
      <c r="J102" s="324"/>
      <c r="K102" s="337"/>
      <c r="L102" s="337"/>
      <c r="M102" s="337"/>
      <c r="N102" s="324"/>
      <c r="O102" s="332"/>
      <c r="P102" s="324"/>
      <c r="Q102" s="332"/>
      <c r="R102" s="332"/>
      <c r="S102" s="128" t="s">
        <v>321</v>
      </c>
      <c r="T102" s="129">
        <f t="shared" si="216"/>
        <v>3</v>
      </c>
      <c r="U102" s="325"/>
      <c r="V102" s="325"/>
      <c r="W102" s="203" t="s">
        <v>915</v>
      </c>
      <c r="X102" s="324"/>
      <c r="Y102" s="329"/>
      <c r="Z102" s="206">
        <f t="shared" si="217"/>
        <v>2</v>
      </c>
      <c r="AA102" s="203" t="s">
        <v>319</v>
      </c>
      <c r="AB102" s="203"/>
      <c r="AC102" s="329"/>
      <c r="AD102" s="325"/>
      <c r="AE102" s="202">
        <f t="shared" si="218"/>
        <v>1</v>
      </c>
      <c r="AF102" s="203" t="s">
        <v>295</v>
      </c>
      <c r="AG102" s="203" t="s">
        <v>926</v>
      </c>
      <c r="AH102" s="329"/>
      <c r="AI102" s="325"/>
      <c r="AJ102" s="202">
        <f t="shared" si="219"/>
        <v>4</v>
      </c>
      <c r="AK102" s="203" t="s">
        <v>296</v>
      </c>
      <c r="AL102" s="203" t="s">
        <v>300</v>
      </c>
      <c r="AM102" s="329"/>
      <c r="AN102" s="325"/>
      <c r="AO102" s="202">
        <f t="shared" si="238"/>
        <v>1</v>
      </c>
      <c r="AP102" s="203" t="s">
        <v>614</v>
      </c>
      <c r="AQ102" s="325"/>
      <c r="AR102" s="325"/>
      <c r="AS102" s="327"/>
      <c r="AT102" s="327"/>
      <c r="AU102" s="334"/>
      <c r="AV102" s="334"/>
      <c r="AW102" s="203" t="s">
        <v>92</v>
      </c>
      <c r="AX102" s="203" t="s">
        <v>939</v>
      </c>
      <c r="AY102" s="131">
        <v>45626</v>
      </c>
      <c r="AZ102" s="131"/>
      <c r="BA102" s="201" t="s">
        <v>945</v>
      </c>
      <c r="BB102" s="145"/>
      <c r="BC102" s="145"/>
      <c r="BD102" s="145"/>
      <c r="BE102" s="145"/>
      <c r="BF102" s="145"/>
      <c r="BG102" s="145"/>
      <c r="BH102" s="145"/>
    </row>
    <row r="103" spans="1:60" ht="63.75" hidden="1" customHeight="1" x14ac:dyDescent="0.2">
      <c r="A103" s="324"/>
      <c r="B103" s="324"/>
      <c r="C103" s="325"/>
      <c r="D103" s="336"/>
      <c r="E103" s="325"/>
      <c r="F103" s="324"/>
      <c r="G103" s="203" t="s">
        <v>260</v>
      </c>
      <c r="H103" s="203" t="s">
        <v>37</v>
      </c>
      <c r="I103" s="128" t="s">
        <v>889</v>
      </c>
      <c r="J103" s="324"/>
      <c r="K103" s="337"/>
      <c r="L103" s="337"/>
      <c r="M103" s="337"/>
      <c r="N103" s="324"/>
      <c r="O103" s="332"/>
      <c r="P103" s="324"/>
      <c r="Q103" s="332"/>
      <c r="R103" s="332"/>
      <c r="S103" s="128" t="s">
        <v>314</v>
      </c>
      <c r="T103" s="129">
        <f t="shared" si="216"/>
        <v>2</v>
      </c>
      <c r="U103" s="325"/>
      <c r="V103" s="325"/>
      <c r="W103" s="203" t="s">
        <v>916</v>
      </c>
      <c r="X103" s="324"/>
      <c r="Y103" s="329"/>
      <c r="Z103" s="206">
        <f t="shared" si="217"/>
        <v>2</v>
      </c>
      <c r="AA103" s="203" t="s">
        <v>319</v>
      </c>
      <c r="AB103" s="203"/>
      <c r="AC103" s="329"/>
      <c r="AD103" s="325"/>
      <c r="AE103" s="202">
        <f t="shared" si="218"/>
        <v>1</v>
      </c>
      <c r="AF103" s="203" t="s">
        <v>295</v>
      </c>
      <c r="AG103" s="203" t="s">
        <v>921</v>
      </c>
      <c r="AH103" s="329"/>
      <c r="AI103" s="325"/>
      <c r="AJ103" s="202">
        <f t="shared" si="219"/>
        <v>1</v>
      </c>
      <c r="AK103" s="203" t="s">
        <v>292</v>
      </c>
      <c r="AL103" s="203" t="s">
        <v>300</v>
      </c>
      <c r="AM103" s="329"/>
      <c r="AN103" s="325"/>
      <c r="AO103" s="202">
        <f t="shared" si="238"/>
        <v>1</v>
      </c>
      <c r="AP103" s="203" t="s">
        <v>614</v>
      </c>
      <c r="AQ103" s="325"/>
      <c r="AR103" s="325"/>
      <c r="AS103" s="327"/>
      <c r="AT103" s="327"/>
      <c r="AU103" s="334"/>
      <c r="AV103" s="334"/>
      <c r="AW103" s="203" t="s">
        <v>90</v>
      </c>
      <c r="AX103" s="203" t="s">
        <v>940</v>
      </c>
      <c r="AY103" s="131">
        <v>45626</v>
      </c>
      <c r="AZ103" s="131"/>
      <c r="BA103" s="207"/>
      <c r="BB103" s="145"/>
      <c r="BC103" s="145"/>
      <c r="BD103" s="145"/>
      <c r="BE103" s="145"/>
      <c r="BF103" s="145"/>
      <c r="BG103" s="145"/>
      <c r="BH103" s="145"/>
    </row>
    <row r="104" spans="1:60" ht="63.75" hidden="1" customHeight="1" x14ac:dyDescent="0.2">
      <c r="A104" s="324">
        <v>32</v>
      </c>
      <c r="B104" s="324" t="s">
        <v>183</v>
      </c>
      <c r="C104" s="325" t="str">
        <f>+VLOOKUP(B104,$A$568:$B$606,2,0)</f>
        <v>GIOVANNI GARCÍA CASTRO</v>
      </c>
      <c r="D104" s="336" t="s">
        <v>164</v>
      </c>
      <c r="E104" s="325" t="str">
        <f>IF(D104=$D$538,$E$538,IF(D104=$D$539,$E$539,IF(D104=$D$540,$E$540,IF(D104=$D$541,$E$541,IF(D104=$D$542,$E$542,IF(D104=$D$543,$E$543,IF(D104=$D$544,$E$544,IF(D104=$D$545,$E$545,IF(D104=$D$546,$E$546,IF(D104=$D$547,$E$547,IF(D104=VICERRECTORÍA_ACADÉMICA_,$BF$538,IF(D104=PLANEACIÓN_,$BF$540, IF(D104=_VICERRECTORÍA_INVESTIGACIONES_INNOVACIÓN_Y_EXTENSIÓN_,$BF$539,IF(D104=VICERRECTORÍA_ADMINISTRATIVA_FINANCIERA_,$BF$541,IF(D104=_VICERRECTORÍA_RESPONSABILIDAD_SOCIAL_Y_BIENESTAR_UNIVERSITARIO_,$BF$542,"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04" s="324" t="s">
        <v>265</v>
      </c>
      <c r="G104" s="203" t="s">
        <v>261</v>
      </c>
      <c r="H104" s="203" t="s">
        <v>41</v>
      </c>
      <c r="I104" s="203" t="s">
        <v>890</v>
      </c>
      <c r="J104" s="324" t="s">
        <v>107</v>
      </c>
      <c r="K104" s="324" t="s">
        <v>905</v>
      </c>
      <c r="L104" s="324" t="s">
        <v>906</v>
      </c>
      <c r="M104" s="324" t="s">
        <v>907</v>
      </c>
      <c r="N104" s="324" t="s">
        <v>104</v>
      </c>
      <c r="O104" s="332">
        <f t="shared" ref="O104" si="375">IF(N104="ALTA",5,IF(N104="MEDIO ALTA",4,IF(N104="MEDIA",3,IF(N104="MEDIO BAJA",2,IF(N104="BAJA",1,0)))))</f>
        <v>3</v>
      </c>
      <c r="P104" s="324" t="s">
        <v>209</v>
      </c>
      <c r="Q104" s="332">
        <f t="shared" ref="Q104" si="376">IF(P104="ALTO",5,IF(P104="MEDIO-ALTO",4,IF(P104="MEDIO",3,IF(P104="MEDIO-BAJO",2,IF(P104="BAJO",1,0)))))</f>
        <v>4</v>
      </c>
      <c r="R104" s="332">
        <f t="shared" ref="R104" si="377">Q104*O104</f>
        <v>12</v>
      </c>
      <c r="S104" s="128" t="s">
        <v>315</v>
      </c>
      <c r="T104" s="129">
        <f t="shared" si="216"/>
        <v>1</v>
      </c>
      <c r="U104" s="325">
        <f t="shared" ref="U104" si="378">ROUND(AVERAGEIF(T104:T106,"&gt;0"),0)</f>
        <v>1</v>
      </c>
      <c r="V104" s="325">
        <f t="shared" ref="V104" si="379">U104*0.6</f>
        <v>0.6</v>
      </c>
      <c r="W104" s="203" t="s">
        <v>917</v>
      </c>
      <c r="X104" s="324">
        <f t="shared" ref="X104" si="380">IF(S104="No_existen",5*$X$10,Y104*$X$10)</f>
        <v>0.1</v>
      </c>
      <c r="Y104" s="329">
        <f t="shared" ref="Y104" si="381">ROUND(AVERAGEIF(Z104:Z106,"&gt;0"),0)</f>
        <v>2</v>
      </c>
      <c r="Z104" s="206">
        <f t="shared" si="217"/>
        <v>2</v>
      </c>
      <c r="AA104" s="203" t="s">
        <v>319</v>
      </c>
      <c r="AB104" s="203"/>
      <c r="AC104" s="329">
        <f t="shared" ref="AC104" si="382">IF(S104="No_existen",5*$AC$10,AD104*$AC$10)</f>
        <v>0.15</v>
      </c>
      <c r="AD104" s="325">
        <f t="shared" ref="AD104" si="383">ROUND(AVERAGEIF(AE104:AE106,"&gt;0"),0)</f>
        <v>1</v>
      </c>
      <c r="AE104" s="202">
        <f t="shared" si="218"/>
        <v>1</v>
      </c>
      <c r="AF104" s="203" t="s">
        <v>295</v>
      </c>
      <c r="AG104" s="203" t="s">
        <v>927</v>
      </c>
      <c r="AH104" s="329">
        <f t="shared" ref="AH104" si="384">IF(S104="No_existen",5*$AH$10,AI104*$AH$10)</f>
        <v>0.1</v>
      </c>
      <c r="AI104" s="325">
        <f t="shared" ref="AI104" si="385">ROUND(AVERAGEIF(AJ104:AJ106,"&gt;0"),0)</f>
        <v>1</v>
      </c>
      <c r="AJ104" s="202">
        <f t="shared" si="219"/>
        <v>1</v>
      </c>
      <c r="AK104" s="203" t="s">
        <v>292</v>
      </c>
      <c r="AL104" s="203" t="s">
        <v>300</v>
      </c>
      <c r="AM104" s="329">
        <f t="shared" ref="AM104" si="386">IF(S104="No_existen",5*$AM$10,AN104*$AM$10)</f>
        <v>0.1</v>
      </c>
      <c r="AN104" s="325">
        <f t="shared" ref="AN104" si="387">ROUND(AVERAGEIF(AO104:AO106,"&gt;0"),0)</f>
        <v>1</v>
      </c>
      <c r="AO104" s="202">
        <f t="shared" si="238"/>
        <v>1</v>
      </c>
      <c r="AP104" s="203" t="s">
        <v>614</v>
      </c>
      <c r="AQ104" s="325">
        <f t="shared" ref="AQ104" si="388">ROUND(AVERAGE(U104,Y104,AD104,AI104,AN104),0)</f>
        <v>1</v>
      </c>
      <c r="AR104" s="325" t="str">
        <f t="shared" ref="AR104" si="389">IF(AQ104&lt;1.5,"FUERTE",IF(AND(AQ104&gt;=1.5,AQ104&lt;2.5),"ACEPTABLE",IF(AQ104&gt;=5,"INEXISTENTE","DÉBIL")))</f>
        <v>FUERTE</v>
      </c>
      <c r="AS104" s="327">
        <f t="shared" ref="AS104" si="390">IF(R104=0,0,ROUND((R104*AQ104),0))</f>
        <v>12</v>
      </c>
      <c r="AT104" s="327" t="str">
        <f t="shared" ref="AT104" si="391">IF(AS104&gt;=36,"GRAVE", IF(AS104&lt;=10, "LEVE", "MODERADO"))</f>
        <v>MODERADO</v>
      </c>
      <c r="AU104" s="334" t="s">
        <v>933</v>
      </c>
      <c r="AV104" s="335">
        <v>0.05</v>
      </c>
      <c r="AW104" s="203" t="s">
        <v>92</v>
      </c>
      <c r="AX104" s="203" t="s">
        <v>941</v>
      </c>
      <c r="AY104" s="131">
        <v>45626</v>
      </c>
      <c r="AZ104" s="131"/>
      <c r="BA104" s="201" t="s">
        <v>946</v>
      </c>
      <c r="BB104" s="145"/>
      <c r="BC104" s="145"/>
      <c r="BD104" s="145"/>
      <c r="BE104" s="145"/>
      <c r="BF104" s="145"/>
      <c r="BG104" s="145"/>
      <c r="BH104" s="145"/>
    </row>
    <row r="105" spans="1:60" ht="63.75" hidden="1" customHeight="1" x14ac:dyDescent="0.2">
      <c r="A105" s="324"/>
      <c r="B105" s="324"/>
      <c r="C105" s="325"/>
      <c r="D105" s="336"/>
      <c r="E105" s="325"/>
      <c r="F105" s="324"/>
      <c r="G105" s="203" t="s">
        <v>260</v>
      </c>
      <c r="H105" s="203" t="s">
        <v>35</v>
      </c>
      <c r="I105" s="203" t="s">
        <v>891</v>
      </c>
      <c r="J105" s="324"/>
      <c r="K105" s="324"/>
      <c r="L105" s="324"/>
      <c r="M105" s="324"/>
      <c r="N105" s="324"/>
      <c r="O105" s="332"/>
      <c r="P105" s="324"/>
      <c r="Q105" s="332"/>
      <c r="R105" s="332"/>
      <c r="S105" s="128" t="s">
        <v>315</v>
      </c>
      <c r="T105" s="129">
        <f t="shared" si="216"/>
        <v>1</v>
      </c>
      <c r="U105" s="325"/>
      <c r="V105" s="325"/>
      <c r="W105" s="203" t="s">
        <v>918</v>
      </c>
      <c r="X105" s="324"/>
      <c r="Y105" s="329"/>
      <c r="Z105" s="206">
        <f t="shared" si="217"/>
        <v>2</v>
      </c>
      <c r="AA105" s="203" t="s">
        <v>319</v>
      </c>
      <c r="AB105" s="203"/>
      <c r="AC105" s="329"/>
      <c r="AD105" s="325"/>
      <c r="AE105" s="202">
        <f t="shared" si="218"/>
        <v>1</v>
      </c>
      <c r="AF105" s="203" t="s">
        <v>295</v>
      </c>
      <c r="AG105" s="203" t="s">
        <v>927</v>
      </c>
      <c r="AH105" s="329"/>
      <c r="AI105" s="325"/>
      <c r="AJ105" s="202">
        <f t="shared" si="219"/>
        <v>1</v>
      </c>
      <c r="AK105" s="203" t="s">
        <v>292</v>
      </c>
      <c r="AL105" s="203" t="s">
        <v>303</v>
      </c>
      <c r="AM105" s="329"/>
      <c r="AN105" s="325"/>
      <c r="AO105" s="202">
        <f t="shared" si="238"/>
        <v>1</v>
      </c>
      <c r="AP105" s="203" t="s">
        <v>614</v>
      </c>
      <c r="AQ105" s="325"/>
      <c r="AR105" s="325"/>
      <c r="AS105" s="327"/>
      <c r="AT105" s="327"/>
      <c r="AU105" s="334"/>
      <c r="AV105" s="334"/>
      <c r="AW105" s="203" t="s">
        <v>92</v>
      </c>
      <c r="AX105" s="203" t="s">
        <v>942</v>
      </c>
      <c r="AY105" s="131">
        <v>45626</v>
      </c>
      <c r="AZ105" s="131"/>
      <c r="BA105" s="201" t="s">
        <v>947</v>
      </c>
      <c r="BB105" s="145"/>
      <c r="BC105" s="145"/>
      <c r="BD105" s="145"/>
      <c r="BE105" s="145"/>
      <c r="BF105" s="145"/>
      <c r="BG105" s="145"/>
      <c r="BH105" s="145"/>
    </row>
    <row r="106" spans="1:60" ht="63.75" hidden="1" customHeight="1" x14ac:dyDescent="0.2">
      <c r="A106" s="324"/>
      <c r="B106" s="324"/>
      <c r="C106" s="325"/>
      <c r="D106" s="336"/>
      <c r="E106" s="325"/>
      <c r="F106" s="324"/>
      <c r="G106" s="203" t="s">
        <v>260</v>
      </c>
      <c r="H106" s="203" t="s">
        <v>35</v>
      </c>
      <c r="I106" s="203" t="s">
        <v>892</v>
      </c>
      <c r="J106" s="324"/>
      <c r="K106" s="324"/>
      <c r="L106" s="324"/>
      <c r="M106" s="324"/>
      <c r="N106" s="324"/>
      <c r="O106" s="332"/>
      <c r="P106" s="324"/>
      <c r="Q106" s="332"/>
      <c r="R106" s="332"/>
      <c r="S106" s="128" t="s">
        <v>315</v>
      </c>
      <c r="T106" s="129">
        <f t="shared" si="216"/>
        <v>1</v>
      </c>
      <c r="U106" s="325"/>
      <c r="V106" s="325"/>
      <c r="W106" s="203" t="s">
        <v>919</v>
      </c>
      <c r="X106" s="324"/>
      <c r="Y106" s="329"/>
      <c r="Z106" s="206">
        <f t="shared" si="217"/>
        <v>2</v>
      </c>
      <c r="AA106" s="203" t="s">
        <v>319</v>
      </c>
      <c r="AB106" s="203"/>
      <c r="AC106" s="329"/>
      <c r="AD106" s="325"/>
      <c r="AE106" s="202">
        <f t="shared" si="218"/>
        <v>1</v>
      </c>
      <c r="AF106" s="203" t="s">
        <v>295</v>
      </c>
      <c r="AG106" s="203" t="s">
        <v>925</v>
      </c>
      <c r="AH106" s="329"/>
      <c r="AI106" s="325"/>
      <c r="AJ106" s="202">
        <f t="shared" si="219"/>
        <v>1</v>
      </c>
      <c r="AK106" s="203" t="s">
        <v>292</v>
      </c>
      <c r="AL106" s="203" t="s">
        <v>300</v>
      </c>
      <c r="AM106" s="329"/>
      <c r="AN106" s="325"/>
      <c r="AO106" s="202">
        <f t="shared" si="238"/>
        <v>1</v>
      </c>
      <c r="AP106" s="203" t="s">
        <v>614</v>
      </c>
      <c r="AQ106" s="325"/>
      <c r="AR106" s="325"/>
      <c r="AS106" s="327"/>
      <c r="AT106" s="327"/>
      <c r="AU106" s="334"/>
      <c r="AV106" s="334"/>
      <c r="AW106" s="203" t="s">
        <v>90</v>
      </c>
      <c r="AX106" s="203" t="s">
        <v>943</v>
      </c>
      <c r="AY106" s="131">
        <v>45626</v>
      </c>
      <c r="AZ106" s="131"/>
      <c r="BA106" s="207"/>
      <c r="BB106" s="145"/>
      <c r="BC106" s="145"/>
      <c r="BD106" s="145"/>
      <c r="BE106" s="145"/>
      <c r="BF106" s="145"/>
      <c r="BG106" s="145"/>
      <c r="BH106" s="145"/>
    </row>
    <row r="107" spans="1:60" ht="63.75" customHeight="1" x14ac:dyDescent="0.2">
      <c r="A107" s="324">
        <v>33</v>
      </c>
      <c r="B107" s="324" t="s">
        <v>425</v>
      </c>
      <c r="C107" s="325" t="str">
        <f>+VLOOKUP(B107,$A$568:$B$606,2,0)</f>
        <v>LEONEAL ARIAS MONTOYA</v>
      </c>
      <c r="D107" s="336" t="s">
        <v>150</v>
      </c>
      <c r="E107" s="325" t="str">
        <f>IF(D107=$D$538,$E$538,IF(D107=$D$539,$E$539,IF(D107=$D$540,$E$540,IF(D107=$D$541,$E$541,IF(D107=$D$542,$E$542,IF(D107=$D$543,$E$543,IF(D107=$D$544,$E$544,IF(D107=$D$545,$E$545,IF(D107=$D$546,$E$546,IF(D107=$D$547,$E$547,IF(D107=VICERRECTORÍA_ACADÉMICA_,$BF$538,IF(D107=PLANEACIÓN_,$BF$540, IF(D107=_VICERRECTORÍA_INVESTIGACIONES_INNOVACIÓN_Y_EXTENSIÓN_,$BF$539,IF(D107=VICERRECTORÍA_ADMINISTRATIVA_FINANCIERA_,$BF$541,IF(D107=_VICERRECTORÍA_RESPONSABILIDAD_SOCIAL_Y_BIENESTAR_UNIVERSITARIO_,$BF$542,"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07" s="324" t="s">
        <v>265</v>
      </c>
      <c r="G107" s="203" t="s">
        <v>260</v>
      </c>
      <c r="H107" s="203" t="s">
        <v>37</v>
      </c>
      <c r="I107" s="127" t="s">
        <v>566</v>
      </c>
      <c r="J107" s="324" t="s">
        <v>107</v>
      </c>
      <c r="K107" s="324" t="s">
        <v>956</v>
      </c>
      <c r="L107" s="324" t="s">
        <v>957</v>
      </c>
      <c r="M107" s="324" t="s">
        <v>958</v>
      </c>
      <c r="N107" s="324" t="s">
        <v>147</v>
      </c>
      <c r="O107" s="332">
        <f t="shared" ref="O107" si="392">IF(N107="ALTA",5,IF(N107="MEDIO ALTA",4,IF(N107="MEDIA",3,IF(N107="MEDIO BAJA",2,IF(N107="BAJA",1,0)))))</f>
        <v>2</v>
      </c>
      <c r="P107" s="324" t="s">
        <v>139</v>
      </c>
      <c r="Q107" s="332">
        <f t="shared" ref="Q107" si="393">IF(P107="ALTO",5,IF(P107="MEDIO-ALTO",4,IF(P107="MEDIO",3,IF(P107="MEDIO-BAJO",2,IF(P107="BAJO",1,0)))))</f>
        <v>5</v>
      </c>
      <c r="R107" s="332">
        <f t="shared" ref="R107" si="394">Q107*O107</f>
        <v>10</v>
      </c>
      <c r="S107" s="128" t="s">
        <v>315</v>
      </c>
      <c r="T107" s="129">
        <f t="shared" si="216"/>
        <v>1</v>
      </c>
      <c r="U107" s="325">
        <f t="shared" ref="U107" si="395">ROUND(AVERAGEIF(T107:T109,"&gt;0"),0)</f>
        <v>1</v>
      </c>
      <c r="V107" s="325">
        <f t="shared" ref="V107" si="396">U107*0.6</f>
        <v>0.6</v>
      </c>
      <c r="W107" s="203" t="s">
        <v>968</v>
      </c>
      <c r="X107" s="324">
        <f t="shared" ref="X107" si="397">IF(S107="No_existen",5*$X$10,Y107*$X$10)</f>
        <v>0.15000000000000002</v>
      </c>
      <c r="Y107" s="329">
        <f t="shared" ref="Y107" si="398">ROUND(AVERAGEIF(Z107:Z109,"&gt;0"),0)</f>
        <v>3</v>
      </c>
      <c r="Z107" s="206">
        <f t="shared" si="217"/>
        <v>2</v>
      </c>
      <c r="AA107" s="203" t="s">
        <v>319</v>
      </c>
      <c r="AB107" s="203"/>
      <c r="AC107" s="329">
        <f t="shared" ref="AC107" si="399">IF(S107="No_existen",5*$AC$10,AD107*$AC$10)</f>
        <v>0.3</v>
      </c>
      <c r="AD107" s="325">
        <f t="shared" ref="AD107" si="400">ROUND(AVERAGEIF(AE107:AE109,"&gt;0"),0)</f>
        <v>2</v>
      </c>
      <c r="AE107" s="202">
        <f t="shared" si="218"/>
        <v>4</v>
      </c>
      <c r="AF107" s="203" t="s">
        <v>294</v>
      </c>
      <c r="AG107" s="203"/>
      <c r="AH107" s="329">
        <f t="shared" ref="AH107" si="401">IF(S107="No_existen",5*$AH$10,AI107*$AH$10)</f>
        <v>0.1</v>
      </c>
      <c r="AI107" s="325">
        <f t="shared" ref="AI107" si="402">ROUND(AVERAGEIF(AJ107:AJ109,"&gt;0"),0)</f>
        <v>1</v>
      </c>
      <c r="AJ107" s="202">
        <f t="shared" si="219"/>
        <v>1</v>
      </c>
      <c r="AK107" s="203" t="s">
        <v>292</v>
      </c>
      <c r="AL107" s="203" t="s">
        <v>300</v>
      </c>
      <c r="AM107" s="329">
        <f t="shared" ref="AM107" si="403">IF(S107="No_existen",5*$AM$10,AN107*$AM$10)</f>
        <v>0.1</v>
      </c>
      <c r="AN107" s="325">
        <f t="shared" ref="AN107" si="404">ROUND(AVERAGEIF(AO107:AO109,"&gt;0"),0)</f>
        <v>1</v>
      </c>
      <c r="AO107" s="202">
        <f t="shared" si="238"/>
        <v>1</v>
      </c>
      <c r="AP107" s="203" t="s">
        <v>614</v>
      </c>
      <c r="AQ107" s="325">
        <f t="shared" ref="AQ107" si="405">ROUND(AVERAGE(U107,Y107,AD107,AI107,AN107),0)</f>
        <v>2</v>
      </c>
      <c r="AR107" s="325" t="str">
        <f t="shared" ref="AR107" si="406">IF(AQ107&lt;1.5,"FUERTE",IF(AND(AQ107&gt;=1.5,AQ107&lt;2.5),"ACEPTABLE",IF(AQ107&gt;=5,"INEXISTENTE","DÉBIL")))</f>
        <v>ACEPTABLE</v>
      </c>
      <c r="AS107" s="327">
        <f t="shared" ref="AS107" si="407">IF(R107=0,0,ROUND((R107*AQ107),0))</f>
        <v>20</v>
      </c>
      <c r="AT107" s="327" t="str">
        <f t="shared" ref="AT107" si="408">IF(AS107&gt;=36,"GRAVE", IF(AS107&lt;=10, "LEVE", "MODERADO"))</f>
        <v>MODERADO</v>
      </c>
      <c r="AU107" s="337" t="s">
        <v>986</v>
      </c>
      <c r="AV107" s="344">
        <v>0</v>
      </c>
      <c r="AW107" s="203" t="s">
        <v>90</v>
      </c>
      <c r="AX107" s="203" t="s">
        <v>993</v>
      </c>
      <c r="AY107" s="131">
        <v>45626</v>
      </c>
      <c r="AZ107" s="131"/>
      <c r="BA107" s="207"/>
      <c r="BB107" s="145"/>
      <c r="BC107" s="145"/>
      <c r="BD107" s="145"/>
      <c r="BE107" s="145"/>
      <c r="BF107" s="145"/>
      <c r="BG107" s="145"/>
      <c r="BH107" s="145"/>
    </row>
    <row r="108" spans="1:60" ht="63.75" hidden="1" customHeight="1" x14ac:dyDescent="0.2">
      <c r="A108" s="324"/>
      <c r="B108" s="324"/>
      <c r="C108" s="325"/>
      <c r="D108" s="336"/>
      <c r="E108" s="325"/>
      <c r="F108" s="324"/>
      <c r="G108" s="203" t="s">
        <v>261</v>
      </c>
      <c r="H108" s="203" t="s">
        <v>41</v>
      </c>
      <c r="I108" s="127" t="s">
        <v>948</v>
      </c>
      <c r="J108" s="324"/>
      <c r="K108" s="324"/>
      <c r="L108" s="324"/>
      <c r="M108" s="324"/>
      <c r="N108" s="324"/>
      <c r="O108" s="332"/>
      <c r="P108" s="324"/>
      <c r="Q108" s="332"/>
      <c r="R108" s="332"/>
      <c r="S108" s="128" t="s">
        <v>315</v>
      </c>
      <c r="T108" s="129">
        <f t="shared" si="216"/>
        <v>1</v>
      </c>
      <c r="U108" s="325"/>
      <c r="V108" s="325"/>
      <c r="W108" s="203" t="s">
        <v>969</v>
      </c>
      <c r="X108" s="324"/>
      <c r="Y108" s="329"/>
      <c r="Z108" s="206">
        <f t="shared" si="217"/>
        <v>4</v>
      </c>
      <c r="AA108" s="203" t="s">
        <v>318</v>
      </c>
      <c r="AB108" s="203"/>
      <c r="AC108" s="329"/>
      <c r="AD108" s="325"/>
      <c r="AE108" s="202">
        <f t="shared" si="218"/>
        <v>1</v>
      </c>
      <c r="AF108" s="203" t="s">
        <v>295</v>
      </c>
      <c r="AG108" s="203" t="s">
        <v>984</v>
      </c>
      <c r="AH108" s="329"/>
      <c r="AI108" s="325"/>
      <c r="AJ108" s="202">
        <f t="shared" si="219"/>
        <v>1</v>
      </c>
      <c r="AK108" s="203" t="s">
        <v>292</v>
      </c>
      <c r="AL108" s="203" t="s">
        <v>299</v>
      </c>
      <c r="AM108" s="329"/>
      <c r="AN108" s="325"/>
      <c r="AO108" s="202">
        <f t="shared" si="238"/>
        <v>1</v>
      </c>
      <c r="AP108" s="203" t="s">
        <v>614</v>
      </c>
      <c r="AQ108" s="325"/>
      <c r="AR108" s="325"/>
      <c r="AS108" s="327"/>
      <c r="AT108" s="327"/>
      <c r="AU108" s="337"/>
      <c r="AV108" s="344"/>
      <c r="AW108" s="203"/>
      <c r="AX108" s="203"/>
      <c r="AY108" s="130"/>
      <c r="AZ108" s="131"/>
      <c r="BA108" s="207"/>
      <c r="BB108" s="145"/>
      <c r="BC108" s="145"/>
      <c r="BD108" s="145"/>
      <c r="BE108" s="145"/>
      <c r="BF108" s="145"/>
      <c r="BG108" s="145"/>
      <c r="BH108" s="145"/>
    </row>
    <row r="109" spans="1:60" ht="63.75" hidden="1" customHeight="1" x14ac:dyDescent="0.2">
      <c r="A109" s="324"/>
      <c r="B109" s="324"/>
      <c r="C109" s="325"/>
      <c r="D109" s="336"/>
      <c r="E109" s="325"/>
      <c r="F109" s="324"/>
      <c r="G109" s="203"/>
      <c r="H109" s="203"/>
      <c r="I109" s="127"/>
      <c r="J109" s="324"/>
      <c r="K109" s="324"/>
      <c r="L109" s="324"/>
      <c r="M109" s="324"/>
      <c r="N109" s="324"/>
      <c r="O109" s="332"/>
      <c r="P109" s="324"/>
      <c r="Q109" s="332"/>
      <c r="R109" s="332"/>
      <c r="S109" s="128" t="s">
        <v>315</v>
      </c>
      <c r="T109" s="129">
        <f t="shared" si="216"/>
        <v>1</v>
      </c>
      <c r="U109" s="325"/>
      <c r="V109" s="325"/>
      <c r="W109" s="203" t="s">
        <v>970</v>
      </c>
      <c r="X109" s="324"/>
      <c r="Y109" s="329"/>
      <c r="Z109" s="206">
        <f t="shared" si="217"/>
        <v>4</v>
      </c>
      <c r="AA109" s="203" t="s">
        <v>318</v>
      </c>
      <c r="AB109" s="203"/>
      <c r="AC109" s="329"/>
      <c r="AD109" s="325"/>
      <c r="AE109" s="202">
        <f t="shared" si="218"/>
        <v>1</v>
      </c>
      <c r="AF109" s="203" t="s">
        <v>295</v>
      </c>
      <c r="AG109" s="203" t="s">
        <v>985</v>
      </c>
      <c r="AH109" s="329"/>
      <c r="AI109" s="325"/>
      <c r="AJ109" s="202">
        <f t="shared" si="219"/>
        <v>1</v>
      </c>
      <c r="AK109" s="203" t="s">
        <v>292</v>
      </c>
      <c r="AL109" s="203" t="s">
        <v>305</v>
      </c>
      <c r="AM109" s="329"/>
      <c r="AN109" s="325"/>
      <c r="AO109" s="202">
        <f t="shared" si="238"/>
        <v>1</v>
      </c>
      <c r="AP109" s="203" t="s">
        <v>614</v>
      </c>
      <c r="AQ109" s="325"/>
      <c r="AR109" s="325"/>
      <c r="AS109" s="327"/>
      <c r="AT109" s="327"/>
      <c r="AU109" s="337"/>
      <c r="AV109" s="344"/>
      <c r="AW109" s="203"/>
      <c r="AX109" s="203"/>
      <c r="AY109" s="130"/>
      <c r="AZ109" s="131"/>
      <c r="BA109" s="207"/>
      <c r="BB109" s="145"/>
      <c r="BC109" s="145"/>
      <c r="BD109" s="145"/>
      <c r="BE109" s="145"/>
      <c r="BF109" s="145"/>
      <c r="BG109" s="145"/>
      <c r="BH109" s="145"/>
    </row>
    <row r="110" spans="1:60" ht="63.75" customHeight="1" x14ac:dyDescent="0.2">
      <c r="A110" s="324">
        <v>34</v>
      </c>
      <c r="B110" s="324" t="s">
        <v>425</v>
      </c>
      <c r="C110" s="325" t="str">
        <f>+VLOOKUP(B110,$A$568:$B$606,2,0)</f>
        <v>LEONEAL ARIAS MONTOYA</v>
      </c>
      <c r="D110" s="336" t="s">
        <v>150</v>
      </c>
      <c r="E110" s="325" t="str">
        <f>IF(D110=$D$538,$E$538,IF(D110=$D$539,$E$539,IF(D110=$D$540,$E$540,IF(D110=$D$541,$E$541,IF(D110=$D$542,$E$542,IF(D110=$D$543,$E$543,IF(D110=$D$544,$E$544,IF(D110=$D$545,$E$545,IF(D110=$D$546,$E$546,IF(D110=$D$547,$E$547,IF(D110=VICERRECTORÍA_ACADÉMICA_,$BF$538,IF(D110=PLANEACIÓN_,$BF$540, IF(D110=_VICERRECTORÍA_INVESTIGACIONES_INNOVACIÓN_Y_EXTENSIÓN_,$BF$539,IF(D110=VICERRECTORÍA_ADMINISTRATIVA_FINANCIERA_,$BF$541,IF(D110=_VICERRECTORÍA_RESPONSABILIDAD_SOCIAL_Y_BIENESTAR_UNIVERSITARIO_,$BF$542,"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10" s="324" t="s">
        <v>265</v>
      </c>
      <c r="G110" s="203" t="s">
        <v>261</v>
      </c>
      <c r="H110" s="203" t="s">
        <v>39</v>
      </c>
      <c r="I110" s="128" t="s">
        <v>949</v>
      </c>
      <c r="J110" s="324" t="s">
        <v>107</v>
      </c>
      <c r="K110" s="324" t="s">
        <v>896</v>
      </c>
      <c r="L110" s="324" t="s">
        <v>959</v>
      </c>
      <c r="M110" s="324" t="s">
        <v>687</v>
      </c>
      <c r="N110" s="324" t="s">
        <v>127</v>
      </c>
      <c r="O110" s="332">
        <f t="shared" ref="O110" si="409">IF(N110="ALTA",5,IF(N110="MEDIO ALTA",4,IF(N110="MEDIA",3,IF(N110="MEDIO BAJA",2,IF(N110="BAJA",1,0)))))</f>
        <v>1</v>
      </c>
      <c r="P110" s="324" t="s">
        <v>208</v>
      </c>
      <c r="Q110" s="332">
        <f t="shared" ref="Q110" si="410">IF(P110="ALTO",5,IF(P110="MEDIO-ALTO",4,IF(P110="MEDIO",3,IF(P110="MEDIO-BAJO",2,IF(P110="BAJO",1,0)))))</f>
        <v>2</v>
      </c>
      <c r="R110" s="332">
        <f t="shared" ref="R110" si="411">Q110*O110</f>
        <v>2</v>
      </c>
      <c r="S110" s="128" t="s">
        <v>315</v>
      </c>
      <c r="T110" s="129">
        <f t="shared" si="216"/>
        <v>1</v>
      </c>
      <c r="U110" s="325">
        <f t="shared" ref="U110" si="412">ROUND(AVERAGEIF(T110:T112,"&gt;0"),0)</f>
        <v>1</v>
      </c>
      <c r="V110" s="325">
        <f t="shared" ref="V110" si="413">U110*0.6</f>
        <v>0.6</v>
      </c>
      <c r="W110" s="203" t="s">
        <v>971</v>
      </c>
      <c r="X110" s="324">
        <f t="shared" ref="X110" si="414">IF(S110="No_existen",5*$X$10,Y110*$X$10)</f>
        <v>0.1</v>
      </c>
      <c r="Y110" s="329">
        <f t="shared" ref="Y110" si="415">ROUND(AVERAGEIF(Z110:Z112,"&gt;0"),0)</f>
        <v>2</v>
      </c>
      <c r="Z110" s="206">
        <f t="shared" si="217"/>
        <v>1</v>
      </c>
      <c r="AA110" s="203" t="s">
        <v>320</v>
      </c>
      <c r="AB110" s="203" t="s">
        <v>981</v>
      </c>
      <c r="AC110" s="329">
        <f t="shared" ref="AC110" si="416">IF(S110="No_existen",5*$AC$10,AD110*$AC$10)</f>
        <v>0.44999999999999996</v>
      </c>
      <c r="AD110" s="325">
        <f t="shared" ref="AD110" si="417">ROUND(AVERAGEIF(AE110:AE112,"&gt;0"),0)</f>
        <v>3</v>
      </c>
      <c r="AE110" s="202">
        <f t="shared" si="218"/>
        <v>4</v>
      </c>
      <c r="AF110" s="203" t="s">
        <v>294</v>
      </c>
      <c r="AG110" s="203"/>
      <c r="AH110" s="329">
        <f t="shared" ref="AH110" si="418">IF(S110="No_existen",5*$AH$10,AI110*$AH$10)</f>
        <v>0.1</v>
      </c>
      <c r="AI110" s="325">
        <f t="shared" ref="AI110" si="419">ROUND(AVERAGEIF(AJ110:AJ112,"&gt;0"),0)</f>
        <v>1</v>
      </c>
      <c r="AJ110" s="202">
        <f t="shared" si="219"/>
        <v>1</v>
      </c>
      <c r="AK110" s="203" t="s">
        <v>292</v>
      </c>
      <c r="AL110" s="203" t="s">
        <v>307</v>
      </c>
      <c r="AM110" s="329">
        <f t="shared" ref="AM110" si="420">IF(S110="No_existen",5*$AM$10,AN110*$AM$10)</f>
        <v>0.2</v>
      </c>
      <c r="AN110" s="325">
        <f t="shared" ref="AN110" si="421">ROUND(AVERAGEIF(AO110:AO112,"&gt;0"),0)</f>
        <v>2</v>
      </c>
      <c r="AO110" s="202">
        <f t="shared" si="238"/>
        <v>1</v>
      </c>
      <c r="AP110" s="203" t="s">
        <v>614</v>
      </c>
      <c r="AQ110" s="325">
        <f t="shared" ref="AQ110" si="422">ROUND(AVERAGE(U110,Y110,AD110,AI110,AN110),0)</f>
        <v>2</v>
      </c>
      <c r="AR110" s="325" t="str">
        <f t="shared" ref="AR110" si="423">IF(AQ110&lt;1.5,"FUERTE",IF(AND(AQ110&gt;=1.5,AQ110&lt;2.5),"ACEPTABLE",IF(AQ110&gt;=5,"INEXISTENTE","DÉBIL")))</f>
        <v>ACEPTABLE</v>
      </c>
      <c r="AS110" s="327">
        <f t="shared" ref="AS110" si="424">IF(R110=0,0,ROUND((R110*AQ110),0))</f>
        <v>4</v>
      </c>
      <c r="AT110" s="327" t="str">
        <f t="shared" ref="AT110" si="425">IF(AS110&gt;=36,"GRAVE", IF(AS110&lt;=10, "LEVE", "MODERADO"))</f>
        <v>LEVE</v>
      </c>
      <c r="AU110" s="334" t="s">
        <v>987</v>
      </c>
      <c r="AV110" s="334">
        <v>10.94</v>
      </c>
      <c r="AW110" s="203" t="s">
        <v>89</v>
      </c>
      <c r="AX110" s="203"/>
      <c r="AY110" s="130"/>
      <c r="AZ110" s="131"/>
      <c r="BA110" s="207"/>
      <c r="BB110" s="145"/>
      <c r="BC110" s="145"/>
      <c r="BD110" s="145"/>
      <c r="BE110" s="145"/>
      <c r="BF110" s="145"/>
      <c r="BG110" s="145"/>
      <c r="BH110" s="145"/>
    </row>
    <row r="111" spans="1:60" ht="63.75" hidden="1" customHeight="1" x14ac:dyDescent="0.2">
      <c r="A111" s="324"/>
      <c r="B111" s="324"/>
      <c r="C111" s="325"/>
      <c r="D111" s="336"/>
      <c r="E111" s="325"/>
      <c r="F111" s="324"/>
      <c r="G111" s="203" t="s">
        <v>260</v>
      </c>
      <c r="H111" s="203" t="s">
        <v>37</v>
      </c>
      <c r="I111" s="128" t="s">
        <v>673</v>
      </c>
      <c r="J111" s="324"/>
      <c r="K111" s="324"/>
      <c r="L111" s="324"/>
      <c r="M111" s="324"/>
      <c r="N111" s="324"/>
      <c r="O111" s="332"/>
      <c r="P111" s="324"/>
      <c r="Q111" s="332"/>
      <c r="R111" s="332"/>
      <c r="S111" s="128" t="s">
        <v>315</v>
      </c>
      <c r="T111" s="129">
        <f t="shared" si="216"/>
        <v>1</v>
      </c>
      <c r="U111" s="325"/>
      <c r="V111" s="325"/>
      <c r="W111" s="203" t="s">
        <v>596</v>
      </c>
      <c r="X111" s="324"/>
      <c r="Y111" s="329"/>
      <c r="Z111" s="206">
        <f t="shared" si="217"/>
        <v>1</v>
      </c>
      <c r="AA111" s="203" t="s">
        <v>320</v>
      </c>
      <c r="AB111" s="203" t="s">
        <v>981</v>
      </c>
      <c r="AC111" s="329"/>
      <c r="AD111" s="325"/>
      <c r="AE111" s="202">
        <f t="shared" si="218"/>
        <v>4</v>
      </c>
      <c r="AF111" s="203" t="s">
        <v>294</v>
      </c>
      <c r="AG111" s="203"/>
      <c r="AH111" s="329"/>
      <c r="AI111" s="325"/>
      <c r="AJ111" s="202">
        <f t="shared" si="219"/>
        <v>1</v>
      </c>
      <c r="AK111" s="203" t="s">
        <v>292</v>
      </c>
      <c r="AL111" s="203" t="s">
        <v>307</v>
      </c>
      <c r="AM111" s="329"/>
      <c r="AN111" s="325"/>
      <c r="AO111" s="202">
        <f t="shared" si="238"/>
        <v>4</v>
      </c>
      <c r="AP111" s="203" t="s">
        <v>613</v>
      </c>
      <c r="AQ111" s="325"/>
      <c r="AR111" s="325"/>
      <c r="AS111" s="327"/>
      <c r="AT111" s="327"/>
      <c r="AU111" s="334"/>
      <c r="AV111" s="334"/>
      <c r="AW111" s="203" t="s">
        <v>89</v>
      </c>
      <c r="AX111" s="203"/>
      <c r="AY111" s="130"/>
      <c r="AZ111" s="131"/>
      <c r="BA111" s="207"/>
      <c r="BB111" s="145"/>
      <c r="BC111" s="145"/>
      <c r="BD111" s="145"/>
      <c r="BE111" s="145"/>
      <c r="BF111" s="145"/>
      <c r="BG111" s="145"/>
      <c r="BH111" s="145"/>
    </row>
    <row r="112" spans="1:60" ht="63.75" hidden="1" customHeight="1" x14ac:dyDescent="0.2">
      <c r="A112" s="324"/>
      <c r="B112" s="324"/>
      <c r="C112" s="325"/>
      <c r="D112" s="336"/>
      <c r="E112" s="325"/>
      <c r="F112" s="324"/>
      <c r="G112" s="203" t="s">
        <v>260</v>
      </c>
      <c r="H112" s="203" t="s">
        <v>34</v>
      </c>
      <c r="I112" s="128" t="s">
        <v>950</v>
      </c>
      <c r="J112" s="324"/>
      <c r="K112" s="324"/>
      <c r="L112" s="324"/>
      <c r="M112" s="324"/>
      <c r="N112" s="324"/>
      <c r="O112" s="332"/>
      <c r="P112" s="324"/>
      <c r="Q112" s="332"/>
      <c r="R112" s="332"/>
      <c r="S112" s="128" t="s">
        <v>315</v>
      </c>
      <c r="T112" s="129">
        <f t="shared" si="216"/>
        <v>1</v>
      </c>
      <c r="U112" s="325"/>
      <c r="V112" s="325"/>
      <c r="W112" s="203" t="s">
        <v>972</v>
      </c>
      <c r="X112" s="324"/>
      <c r="Y112" s="329"/>
      <c r="Z112" s="206">
        <f t="shared" si="217"/>
        <v>4</v>
      </c>
      <c r="AA112" s="203" t="s">
        <v>318</v>
      </c>
      <c r="AB112" s="203"/>
      <c r="AC112" s="329"/>
      <c r="AD112" s="325"/>
      <c r="AE112" s="202">
        <f t="shared" si="218"/>
        <v>1</v>
      </c>
      <c r="AF112" s="203" t="s">
        <v>295</v>
      </c>
      <c r="AG112" s="203" t="s">
        <v>984</v>
      </c>
      <c r="AH112" s="329"/>
      <c r="AI112" s="325"/>
      <c r="AJ112" s="202">
        <f t="shared" si="219"/>
        <v>1</v>
      </c>
      <c r="AK112" s="203" t="s">
        <v>292</v>
      </c>
      <c r="AL112" s="203" t="s">
        <v>307</v>
      </c>
      <c r="AM112" s="329"/>
      <c r="AN112" s="325"/>
      <c r="AO112" s="202">
        <f t="shared" si="238"/>
        <v>1</v>
      </c>
      <c r="AP112" s="203" t="s">
        <v>614</v>
      </c>
      <c r="AQ112" s="325"/>
      <c r="AR112" s="325"/>
      <c r="AS112" s="327"/>
      <c r="AT112" s="327"/>
      <c r="AU112" s="334"/>
      <c r="AV112" s="334"/>
      <c r="AW112" s="203" t="s">
        <v>89</v>
      </c>
      <c r="AX112" s="203"/>
      <c r="AY112" s="130"/>
      <c r="AZ112" s="131"/>
      <c r="BA112" s="207"/>
      <c r="BB112" s="145"/>
      <c r="BC112" s="145"/>
      <c r="BD112" s="145"/>
      <c r="BE112" s="145"/>
      <c r="BF112" s="145"/>
      <c r="BG112" s="145"/>
      <c r="BH112" s="145"/>
    </row>
    <row r="113" spans="1:60" ht="63.75" hidden="1" customHeight="1" x14ac:dyDescent="0.2">
      <c r="A113" s="324">
        <v>35</v>
      </c>
      <c r="B113" s="324" t="s">
        <v>425</v>
      </c>
      <c r="C113" s="325" t="str">
        <f>+VLOOKUP(B113,$A$568:$B$606,2,0)</f>
        <v>LEONEAL ARIAS MONTOYA</v>
      </c>
      <c r="D113" s="336" t="s">
        <v>164</v>
      </c>
      <c r="E113" s="325" t="str">
        <f>IF(D113=$D$538,$E$538,IF(D113=$D$539,$E$539,IF(D113=$D$540,$E$540,IF(D113=$D$541,$E$541,IF(D113=$D$542,$E$542,IF(D113=$D$543,$E$543,IF(D113=$D$544,$E$544,IF(D113=$D$545,$E$545,IF(D113=$D$546,$E$546,IF(D113=$D$547,$E$547,IF(D113=VICERRECTORÍA_ACADÉMICA_,$BF$538,IF(D113=PLANEACIÓN_,$BF$540, IF(D113=_VICERRECTORÍA_INVESTIGACIONES_INNOVACIÓN_Y_EXTENSIÓN_,$BF$539,IF(D113=VICERRECTORÍA_ADMINISTRATIVA_FINANCIERA_,$BF$541,IF(D113=_VICERRECTORÍA_RESPONSABILIDAD_SOCIAL_Y_BIENESTAR_UNIVERSITARIO_,$BF$542,"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3" s="324" t="s">
        <v>265</v>
      </c>
      <c r="G113" s="203" t="s">
        <v>261</v>
      </c>
      <c r="H113" s="203" t="s">
        <v>41</v>
      </c>
      <c r="I113" s="203" t="s">
        <v>951</v>
      </c>
      <c r="J113" s="324" t="s">
        <v>107</v>
      </c>
      <c r="K113" s="324" t="s">
        <v>960</v>
      </c>
      <c r="L113" s="324" t="s">
        <v>961</v>
      </c>
      <c r="M113" s="324" t="s">
        <v>962</v>
      </c>
      <c r="N113" s="324" t="s">
        <v>127</v>
      </c>
      <c r="O113" s="332">
        <f t="shared" ref="O113" si="426">IF(N113="ALTA",5,IF(N113="MEDIO ALTA",4,IF(N113="MEDIA",3,IF(N113="MEDIO BAJA",2,IF(N113="BAJA",1,0)))))</f>
        <v>1</v>
      </c>
      <c r="P113" s="324" t="s">
        <v>141</v>
      </c>
      <c r="Q113" s="332">
        <f t="shared" ref="Q113" si="427">IF(P113="ALTO",5,IF(P113="MEDIO-ALTO",4,IF(P113="MEDIO",3,IF(P113="MEDIO-BAJO",2,IF(P113="BAJO",1,0)))))</f>
        <v>1</v>
      </c>
      <c r="R113" s="332">
        <f t="shared" ref="R113" si="428">Q113*O113</f>
        <v>1</v>
      </c>
      <c r="S113" s="128" t="s">
        <v>315</v>
      </c>
      <c r="T113" s="129">
        <f t="shared" si="216"/>
        <v>1</v>
      </c>
      <c r="U113" s="325">
        <f t="shared" ref="U113" si="429">ROUND(AVERAGEIF(T113:T115,"&gt;0"),0)</f>
        <v>1</v>
      </c>
      <c r="V113" s="325">
        <f t="shared" ref="V113" si="430">U113*0.6</f>
        <v>0.6</v>
      </c>
      <c r="W113" s="203" t="s">
        <v>973</v>
      </c>
      <c r="X113" s="324">
        <f t="shared" ref="X113" si="431">IF(S113="No_existen",5*$X$10,Y113*$X$10)</f>
        <v>0.05</v>
      </c>
      <c r="Y113" s="329">
        <f t="shared" ref="Y113" si="432">ROUND(AVERAGEIF(Z113:Z115,"&gt;0"),0)</f>
        <v>1</v>
      </c>
      <c r="Z113" s="206">
        <f t="shared" si="217"/>
        <v>1</v>
      </c>
      <c r="AA113" s="203" t="s">
        <v>320</v>
      </c>
      <c r="AB113" s="203" t="s">
        <v>981</v>
      </c>
      <c r="AC113" s="329">
        <f t="shared" ref="AC113" si="433">IF(S113="No_existen",5*$AC$10,AD113*$AC$10)</f>
        <v>0.6</v>
      </c>
      <c r="AD113" s="325">
        <f t="shared" ref="AD113" si="434">ROUND(AVERAGEIF(AE113:AE115,"&gt;0"),0)</f>
        <v>4</v>
      </c>
      <c r="AE113" s="202">
        <f t="shared" si="218"/>
        <v>4</v>
      </c>
      <c r="AF113" s="203" t="s">
        <v>294</v>
      </c>
      <c r="AG113" s="203"/>
      <c r="AH113" s="329">
        <f t="shared" ref="AH113" si="435">IF(S113="No_existen",5*$AH$10,AI113*$AH$10)</f>
        <v>0.1</v>
      </c>
      <c r="AI113" s="325">
        <f t="shared" ref="AI113" si="436">ROUND(AVERAGEIF(AJ113:AJ115,"&gt;0"),0)</f>
        <v>1</v>
      </c>
      <c r="AJ113" s="202">
        <f t="shared" si="219"/>
        <v>1</v>
      </c>
      <c r="AK113" s="203" t="s">
        <v>292</v>
      </c>
      <c r="AL113" s="203" t="s">
        <v>307</v>
      </c>
      <c r="AM113" s="329">
        <f t="shared" ref="AM113" si="437">IF(S113="No_existen",5*$AM$10,AN113*$AM$10)</f>
        <v>0.2</v>
      </c>
      <c r="AN113" s="325">
        <f t="shared" ref="AN113" si="438">ROUND(AVERAGEIF(AO113:AO115,"&gt;0"),0)</f>
        <v>2</v>
      </c>
      <c r="AO113" s="202">
        <f t="shared" si="238"/>
        <v>1</v>
      </c>
      <c r="AP113" s="203" t="s">
        <v>614</v>
      </c>
      <c r="AQ113" s="325">
        <f t="shared" ref="AQ113" si="439">ROUND(AVERAGE(U113,Y113,AD113,AI113,AN113),0)</f>
        <v>2</v>
      </c>
      <c r="AR113" s="325" t="str">
        <f t="shared" ref="AR113" si="440">IF(AQ113&lt;1.5,"FUERTE",IF(AND(AQ113&gt;=1.5,AQ113&lt;2.5),"ACEPTABLE",IF(AQ113&gt;=5,"INEXISTENTE","DÉBIL")))</f>
        <v>ACEPTABLE</v>
      </c>
      <c r="AS113" s="327">
        <f t="shared" ref="AS113" si="441">IF(R113=0,0,ROUND((R113*AQ113),0))</f>
        <v>2</v>
      </c>
      <c r="AT113" s="327" t="str">
        <f t="shared" ref="AT113" si="442">IF(AS113&gt;=36,"GRAVE", IF(AS113&lt;=10, "LEVE", "MODERADO"))</f>
        <v>LEVE</v>
      </c>
      <c r="AU113" s="334" t="s">
        <v>988</v>
      </c>
      <c r="AV113" s="343">
        <v>8</v>
      </c>
      <c r="AW113" s="203" t="s">
        <v>89</v>
      </c>
      <c r="AX113" s="203"/>
      <c r="AY113" s="130"/>
      <c r="AZ113" s="131"/>
      <c r="BA113" s="207"/>
      <c r="BB113" s="145"/>
      <c r="BC113" s="145"/>
      <c r="BD113" s="145"/>
      <c r="BE113" s="145"/>
      <c r="BF113" s="145"/>
      <c r="BG113" s="145"/>
      <c r="BH113" s="145"/>
    </row>
    <row r="114" spans="1:60" ht="63.75" hidden="1" customHeight="1" x14ac:dyDescent="0.2">
      <c r="A114" s="324"/>
      <c r="B114" s="324"/>
      <c r="C114" s="325"/>
      <c r="D114" s="336"/>
      <c r="E114" s="325"/>
      <c r="F114" s="324"/>
      <c r="G114" s="203" t="s">
        <v>260</v>
      </c>
      <c r="H114" s="203" t="s">
        <v>37</v>
      </c>
      <c r="I114" s="203" t="s">
        <v>569</v>
      </c>
      <c r="J114" s="324"/>
      <c r="K114" s="324"/>
      <c r="L114" s="324"/>
      <c r="M114" s="324"/>
      <c r="N114" s="324"/>
      <c r="O114" s="332"/>
      <c r="P114" s="324"/>
      <c r="Q114" s="332"/>
      <c r="R114" s="332"/>
      <c r="S114" s="128" t="s">
        <v>315</v>
      </c>
      <c r="T114" s="129">
        <f t="shared" si="216"/>
        <v>1</v>
      </c>
      <c r="U114" s="325"/>
      <c r="V114" s="325"/>
      <c r="W114" s="203" t="s">
        <v>596</v>
      </c>
      <c r="X114" s="324"/>
      <c r="Y114" s="329"/>
      <c r="Z114" s="206">
        <f t="shared" si="217"/>
        <v>1</v>
      </c>
      <c r="AA114" s="203" t="s">
        <v>320</v>
      </c>
      <c r="AB114" s="203" t="s">
        <v>981</v>
      </c>
      <c r="AC114" s="329"/>
      <c r="AD114" s="325"/>
      <c r="AE114" s="202">
        <f t="shared" si="218"/>
        <v>4</v>
      </c>
      <c r="AF114" s="203" t="s">
        <v>294</v>
      </c>
      <c r="AG114" s="203"/>
      <c r="AH114" s="329"/>
      <c r="AI114" s="325"/>
      <c r="AJ114" s="202">
        <f t="shared" si="219"/>
        <v>1</v>
      </c>
      <c r="AK114" s="203" t="s">
        <v>292</v>
      </c>
      <c r="AL114" s="203" t="s">
        <v>307</v>
      </c>
      <c r="AM114" s="329"/>
      <c r="AN114" s="325"/>
      <c r="AO114" s="202">
        <f t="shared" si="238"/>
        <v>4</v>
      </c>
      <c r="AP114" s="203" t="s">
        <v>613</v>
      </c>
      <c r="AQ114" s="325"/>
      <c r="AR114" s="325"/>
      <c r="AS114" s="327"/>
      <c r="AT114" s="327"/>
      <c r="AU114" s="334"/>
      <c r="AV114" s="343"/>
      <c r="AW114" s="203" t="s">
        <v>89</v>
      </c>
      <c r="AX114" s="203"/>
      <c r="AY114" s="130"/>
      <c r="AZ114" s="131"/>
      <c r="BA114" s="207"/>
      <c r="BB114" s="145"/>
      <c r="BC114" s="145"/>
      <c r="BD114" s="145"/>
      <c r="BE114" s="145"/>
      <c r="BF114" s="145"/>
      <c r="BG114" s="145"/>
      <c r="BH114" s="145"/>
    </row>
    <row r="115" spans="1:60" ht="63.75" hidden="1" customHeight="1" x14ac:dyDescent="0.2">
      <c r="A115" s="324"/>
      <c r="B115" s="324"/>
      <c r="C115" s="325"/>
      <c r="D115" s="336"/>
      <c r="E115" s="325"/>
      <c r="F115" s="324"/>
      <c r="G115" s="203" t="s">
        <v>260</v>
      </c>
      <c r="H115" s="203" t="s">
        <v>37</v>
      </c>
      <c r="I115" s="203" t="s">
        <v>951</v>
      </c>
      <c r="J115" s="324"/>
      <c r="K115" s="324"/>
      <c r="L115" s="324"/>
      <c r="M115" s="324"/>
      <c r="N115" s="324"/>
      <c r="O115" s="332"/>
      <c r="P115" s="324"/>
      <c r="Q115" s="332"/>
      <c r="R115" s="332"/>
      <c r="S115" s="128" t="s">
        <v>315</v>
      </c>
      <c r="T115" s="129">
        <f t="shared" si="216"/>
        <v>1</v>
      </c>
      <c r="U115" s="325"/>
      <c r="V115" s="325"/>
      <c r="W115" s="203" t="s">
        <v>974</v>
      </c>
      <c r="X115" s="324"/>
      <c r="Y115" s="329"/>
      <c r="Z115" s="206">
        <f t="shared" si="217"/>
        <v>2</v>
      </c>
      <c r="AA115" s="203" t="s">
        <v>319</v>
      </c>
      <c r="AB115" s="203"/>
      <c r="AC115" s="329"/>
      <c r="AD115" s="325"/>
      <c r="AE115" s="202">
        <f t="shared" si="218"/>
        <v>4</v>
      </c>
      <c r="AF115" s="203" t="s">
        <v>294</v>
      </c>
      <c r="AG115" s="203"/>
      <c r="AH115" s="329"/>
      <c r="AI115" s="325"/>
      <c r="AJ115" s="202">
        <f t="shared" si="219"/>
        <v>1</v>
      </c>
      <c r="AK115" s="203" t="s">
        <v>292</v>
      </c>
      <c r="AL115" s="203" t="s">
        <v>300</v>
      </c>
      <c r="AM115" s="329"/>
      <c r="AN115" s="325"/>
      <c r="AO115" s="202">
        <f t="shared" si="238"/>
        <v>1</v>
      </c>
      <c r="AP115" s="203" t="s">
        <v>614</v>
      </c>
      <c r="AQ115" s="325"/>
      <c r="AR115" s="325"/>
      <c r="AS115" s="327"/>
      <c r="AT115" s="327"/>
      <c r="AU115" s="334"/>
      <c r="AV115" s="343"/>
      <c r="AW115" s="203" t="s">
        <v>89</v>
      </c>
      <c r="AX115" s="203"/>
      <c r="AY115" s="130"/>
      <c r="AZ115" s="131"/>
      <c r="BA115" s="207"/>
      <c r="BB115" s="145"/>
      <c r="BC115" s="145"/>
      <c r="BD115" s="145"/>
      <c r="BE115" s="145"/>
      <c r="BF115" s="145"/>
      <c r="BG115" s="145"/>
      <c r="BH115" s="145"/>
    </row>
    <row r="116" spans="1:60" ht="63.75" hidden="1" customHeight="1" x14ac:dyDescent="0.2">
      <c r="A116" s="324">
        <v>36</v>
      </c>
      <c r="B116" s="324" t="s">
        <v>425</v>
      </c>
      <c r="C116" s="325" t="str">
        <f>+VLOOKUP(B116,$A$568:$B$606,2,0)</f>
        <v>LEONEAL ARIAS MONTOYA</v>
      </c>
      <c r="D116" s="336" t="s">
        <v>164</v>
      </c>
      <c r="E116" s="325" t="str">
        <f>IF(D116=$D$538,$E$538,IF(D116=$D$539,$E$539,IF(D116=$D$540,$E$540,IF(D116=$D$541,$E$541,IF(D116=$D$542,$E$542,IF(D116=$D$543,$E$543,IF(D116=$D$544,$E$544,IF(D116=$D$545,$E$545,IF(D116=$D$546,$E$546,IF(D116=$D$547,$E$547,IF(D116=VICERRECTORÍA_ACADÉMICA_,$BF$538,IF(D116=PLANEACIÓN_,$BF$540, IF(D116=_VICERRECTORÍA_INVESTIGACIONES_INNOVACIÓN_Y_EXTENSIÓN_,$BF$539,IF(D116=VICERRECTORÍA_ADMINISTRATIVA_FINANCIERA_,$BF$541,IF(D116=_VICERRECTORÍA_RESPONSABILIDAD_SOCIAL_Y_BIENESTAR_UNIVERSITARIO_,$BF$542,"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6" s="324" t="s">
        <v>265</v>
      </c>
      <c r="G116" s="203" t="s">
        <v>261</v>
      </c>
      <c r="H116" s="203" t="s">
        <v>262</v>
      </c>
      <c r="I116" s="203" t="s">
        <v>952</v>
      </c>
      <c r="J116" s="324" t="s">
        <v>111</v>
      </c>
      <c r="K116" s="324" t="s">
        <v>963</v>
      </c>
      <c r="L116" s="324" t="s">
        <v>589</v>
      </c>
      <c r="M116" s="324" t="s">
        <v>964</v>
      </c>
      <c r="N116" s="324" t="s">
        <v>104</v>
      </c>
      <c r="O116" s="332">
        <f t="shared" ref="O116" si="443">IF(N116="ALTA",5,IF(N116="MEDIO ALTA",4,IF(N116="MEDIA",3,IF(N116="MEDIO BAJA",2,IF(N116="BAJA",1,0)))))</f>
        <v>3</v>
      </c>
      <c r="P116" s="324" t="s">
        <v>140</v>
      </c>
      <c r="Q116" s="332">
        <f t="shared" ref="Q116" si="444">IF(P116="ALTO",5,IF(P116="MEDIO-ALTO",4,IF(P116="MEDIO",3,IF(P116="MEDIO-BAJO",2,IF(P116="BAJO",1,0)))))</f>
        <v>3</v>
      </c>
      <c r="R116" s="332">
        <f t="shared" ref="R116" si="445">Q116*O116</f>
        <v>9</v>
      </c>
      <c r="S116" s="128" t="s">
        <v>315</v>
      </c>
      <c r="T116" s="129">
        <f t="shared" si="216"/>
        <v>1</v>
      </c>
      <c r="U116" s="325">
        <f t="shared" ref="U116" si="446">ROUND(AVERAGEIF(T116:T118,"&gt;0"),0)</f>
        <v>1</v>
      </c>
      <c r="V116" s="325">
        <f t="shared" ref="V116" si="447">U116*0.6</f>
        <v>0.6</v>
      </c>
      <c r="W116" s="203" t="s">
        <v>598</v>
      </c>
      <c r="X116" s="324">
        <f t="shared" ref="X116" si="448">IF(S116="No_existen",5*$X$10,Y116*$X$10)</f>
        <v>0.1</v>
      </c>
      <c r="Y116" s="329">
        <f t="shared" ref="Y116" si="449">ROUND(AVERAGEIF(Z116:Z118,"&gt;0"),0)</f>
        <v>2</v>
      </c>
      <c r="Z116" s="206">
        <f t="shared" si="217"/>
        <v>2</v>
      </c>
      <c r="AA116" s="203" t="s">
        <v>319</v>
      </c>
      <c r="AB116" s="203"/>
      <c r="AC116" s="329">
        <f t="shared" ref="AC116" si="450">IF(S116="No_existen",5*$AC$10,AD116*$AC$10)</f>
        <v>0.44999999999999996</v>
      </c>
      <c r="AD116" s="325">
        <f t="shared" ref="AD116" si="451">ROUND(AVERAGEIF(AE116:AE118,"&gt;0"),0)</f>
        <v>3</v>
      </c>
      <c r="AE116" s="202">
        <f t="shared" si="218"/>
        <v>4</v>
      </c>
      <c r="AF116" s="203" t="s">
        <v>294</v>
      </c>
      <c r="AG116" s="203"/>
      <c r="AH116" s="329">
        <f t="shared" ref="AH116" si="452">IF(S116="No_existen",5*$AH$10,AI116*$AH$10)</f>
        <v>0.1</v>
      </c>
      <c r="AI116" s="325">
        <f t="shared" ref="AI116" si="453">ROUND(AVERAGEIF(AJ116:AJ118,"&gt;0"),0)</f>
        <v>1</v>
      </c>
      <c r="AJ116" s="202">
        <f t="shared" si="219"/>
        <v>1</v>
      </c>
      <c r="AK116" s="203" t="s">
        <v>292</v>
      </c>
      <c r="AL116" s="203" t="s">
        <v>299</v>
      </c>
      <c r="AM116" s="329">
        <f t="shared" ref="AM116" si="454">IF(S116="No_existen",5*$AM$10,AN116*$AM$10)</f>
        <v>0.2</v>
      </c>
      <c r="AN116" s="325">
        <f t="shared" ref="AN116" si="455">ROUND(AVERAGEIF(AO116:AO118,"&gt;0"),0)</f>
        <v>2</v>
      </c>
      <c r="AO116" s="202">
        <f t="shared" si="238"/>
        <v>4</v>
      </c>
      <c r="AP116" s="203" t="s">
        <v>613</v>
      </c>
      <c r="AQ116" s="325">
        <f t="shared" ref="AQ116" si="456">ROUND(AVERAGE(U116,Y116,AD116,AI116,AN116),0)</f>
        <v>2</v>
      </c>
      <c r="AR116" s="325" t="str">
        <f t="shared" ref="AR116" si="457">IF(AQ116&lt;1.5,"FUERTE",IF(AND(AQ116&gt;=1.5,AQ116&lt;2.5),"ACEPTABLE",IF(AQ116&gt;=5,"INEXISTENTE","DÉBIL")))</f>
        <v>ACEPTABLE</v>
      </c>
      <c r="AS116" s="327">
        <f t="shared" ref="AS116" si="458">IF(R116=0,0,ROUND((R116*AQ116),0))</f>
        <v>18</v>
      </c>
      <c r="AT116" s="327" t="str">
        <f t="shared" ref="AT116" si="459">IF(AS116&gt;=36,"GRAVE", IF(AS116&lt;=10, "LEVE", "MODERADO"))</f>
        <v>MODERADO</v>
      </c>
      <c r="AU116" s="334" t="s">
        <v>989</v>
      </c>
      <c r="AV116" s="343">
        <v>0</v>
      </c>
      <c r="AW116" s="203" t="s">
        <v>90</v>
      </c>
      <c r="AX116" s="203" t="s">
        <v>991</v>
      </c>
      <c r="AY116" s="131">
        <v>45626</v>
      </c>
      <c r="AZ116" s="131"/>
      <c r="BA116" s="207"/>
      <c r="BB116" s="145"/>
      <c r="BC116" s="145"/>
      <c r="BD116" s="145"/>
      <c r="BE116" s="145"/>
      <c r="BF116" s="145"/>
      <c r="BG116" s="145"/>
      <c r="BH116" s="145"/>
    </row>
    <row r="117" spans="1:60" ht="63.75" hidden="1" customHeight="1" x14ac:dyDescent="0.2">
      <c r="A117" s="324"/>
      <c r="B117" s="324"/>
      <c r="C117" s="325"/>
      <c r="D117" s="336"/>
      <c r="E117" s="325"/>
      <c r="F117" s="324"/>
      <c r="G117" s="203" t="s">
        <v>260</v>
      </c>
      <c r="H117" s="203" t="s">
        <v>37</v>
      </c>
      <c r="I117" s="203" t="s">
        <v>953</v>
      </c>
      <c r="J117" s="324"/>
      <c r="K117" s="324"/>
      <c r="L117" s="324"/>
      <c r="M117" s="324"/>
      <c r="N117" s="324"/>
      <c r="O117" s="332"/>
      <c r="P117" s="324"/>
      <c r="Q117" s="332"/>
      <c r="R117" s="332"/>
      <c r="S117" s="128" t="s">
        <v>315</v>
      </c>
      <c r="T117" s="129">
        <f t="shared" si="216"/>
        <v>1</v>
      </c>
      <c r="U117" s="325"/>
      <c r="V117" s="325"/>
      <c r="W117" s="203" t="s">
        <v>975</v>
      </c>
      <c r="X117" s="324"/>
      <c r="Y117" s="329"/>
      <c r="Z117" s="206">
        <f t="shared" si="217"/>
        <v>1</v>
      </c>
      <c r="AA117" s="203" t="s">
        <v>320</v>
      </c>
      <c r="AB117" s="203" t="s">
        <v>980</v>
      </c>
      <c r="AC117" s="329"/>
      <c r="AD117" s="325"/>
      <c r="AE117" s="202">
        <f t="shared" si="218"/>
        <v>4</v>
      </c>
      <c r="AF117" s="203" t="s">
        <v>294</v>
      </c>
      <c r="AG117" s="203"/>
      <c r="AH117" s="329"/>
      <c r="AI117" s="325"/>
      <c r="AJ117" s="202">
        <f t="shared" si="219"/>
        <v>1</v>
      </c>
      <c r="AK117" s="203" t="s">
        <v>292</v>
      </c>
      <c r="AL117" s="203" t="s">
        <v>305</v>
      </c>
      <c r="AM117" s="329"/>
      <c r="AN117" s="325"/>
      <c r="AO117" s="202">
        <f t="shared" si="238"/>
        <v>1</v>
      </c>
      <c r="AP117" s="203" t="s">
        <v>614</v>
      </c>
      <c r="AQ117" s="325"/>
      <c r="AR117" s="325"/>
      <c r="AS117" s="327"/>
      <c r="AT117" s="327"/>
      <c r="AU117" s="334"/>
      <c r="AV117" s="343"/>
      <c r="AW117" s="203" t="s">
        <v>90</v>
      </c>
      <c r="AX117" s="203" t="s">
        <v>992</v>
      </c>
      <c r="AY117" s="131">
        <v>45626</v>
      </c>
      <c r="AZ117" s="131"/>
      <c r="BA117" s="207"/>
      <c r="BB117" s="145"/>
      <c r="BC117" s="145"/>
      <c r="BD117" s="145"/>
      <c r="BE117" s="145"/>
      <c r="BF117" s="145"/>
      <c r="BG117" s="145"/>
      <c r="BH117" s="145"/>
    </row>
    <row r="118" spans="1:60" ht="63.75" hidden="1" customHeight="1" x14ac:dyDescent="0.2">
      <c r="A118" s="324"/>
      <c r="B118" s="324"/>
      <c r="C118" s="325"/>
      <c r="D118" s="336"/>
      <c r="E118" s="325"/>
      <c r="F118" s="324"/>
      <c r="G118" s="203"/>
      <c r="H118" s="203"/>
      <c r="I118" s="127"/>
      <c r="J118" s="324"/>
      <c r="K118" s="324"/>
      <c r="L118" s="324"/>
      <c r="M118" s="324"/>
      <c r="N118" s="324"/>
      <c r="O118" s="332"/>
      <c r="P118" s="324"/>
      <c r="Q118" s="332"/>
      <c r="R118" s="332"/>
      <c r="S118" s="128" t="s">
        <v>315</v>
      </c>
      <c r="T118" s="129">
        <f t="shared" si="216"/>
        <v>1</v>
      </c>
      <c r="U118" s="325"/>
      <c r="V118" s="325"/>
      <c r="W118" s="203" t="s">
        <v>976</v>
      </c>
      <c r="X118" s="324"/>
      <c r="Y118" s="329"/>
      <c r="Z118" s="206">
        <f t="shared" si="217"/>
        <v>4</v>
      </c>
      <c r="AA118" s="203" t="s">
        <v>318</v>
      </c>
      <c r="AB118" s="203"/>
      <c r="AC118" s="329"/>
      <c r="AD118" s="325"/>
      <c r="AE118" s="202">
        <f t="shared" si="218"/>
        <v>1</v>
      </c>
      <c r="AF118" s="203" t="s">
        <v>295</v>
      </c>
      <c r="AG118" s="203" t="s">
        <v>983</v>
      </c>
      <c r="AH118" s="329"/>
      <c r="AI118" s="325"/>
      <c r="AJ118" s="202">
        <f t="shared" si="219"/>
        <v>1</v>
      </c>
      <c r="AK118" s="203" t="s">
        <v>292</v>
      </c>
      <c r="AL118" s="203" t="s">
        <v>307</v>
      </c>
      <c r="AM118" s="329"/>
      <c r="AN118" s="325"/>
      <c r="AO118" s="202">
        <f t="shared" si="238"/>
        <v>1</v>
      </c>
      <c r="AP118" s="203" t="s">
        <v>614</v>
      </c>
      <c r="AQ118" s="325"/>
      <c r="AR118" s="325"/>
      <c r="AS118" s="327"/>
      <c r="AT118" s="327"/>
      <c r="AU118" s="334"/>
      <c r="AV118" s="343"/>
      <c r="AW118" s="203"/>
      <c r="AX118" s="203"/>
      <c r="AY118" s="130"/>
      <c r="AZ118" s="131"/>
      <c r="BA118" s="207"/>
      <c r="BB118" s="145"/>
      <c r="BC118" s="145"/>
      <c r="BD118" s="145"/>
      <c r="BE118" s="145"/>
      <c r="BF118" s="145"/>
      <c r="BG118" s="145"/>
      <c r="BH118" s="145"/>
    </row>
    <row r="119" spans="1:60" ht="63.75" hidden="1" customHeight="1" x14ac:dyDescent="0.2">
      <c r="A119" s="324">
        <v>37</v>
      </c>
      <c r="B119" s="324" t="s">
        <v>425</v>
      </c>
      <c r="C119" s="325" t="str">
        <f>+VLOOKUP(B119,$A$568:$B$606,2,0)</f>
        <v>LEONEAL ARIAS MONTOYA</v>
      </c>
      <c r="D119" s="336" t="s">
        <v>162</v>
      </c>
      <c r="E119" s="325" t="str">
        <f>IF(D119=$D$538,$E$538,IF(D119=$D$539,$E$539,IF(D119=$D$540,$E$540,IF(D119=$D$541,$E$541,IF(D119=$D$542,$E$542,IF(D119=$D$543,$E$543,IF(D119=$D$544,$E$544,IF(D119=$D$545,$E$545,IF(D119=$D$546,$E$546,IF(D119=$D$547,$E$547,IF(D119=VICERRECTORÍA_ACADÉMICA_,$BF$538,IF(D119=PLANEACIÓN_,$BF$540, IF(D119=_VICERRECTORÍA_INVESTIGACIONES_INNOVACIÓN_Y_EXTENSIÓN_,$BF$539,IF(D119=VICERRECTORÍA_ADMINISTRATIVA_FINANCIERA_,$BF$541,IF(D119=_VICERRECTORÍA_RESPONSABILIDAD_SOCIAL_Y_BIENESTAR_UNIVERSITARIO_,$BF$542,"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19" s="324" t="s">
        <v>265</v>
      </c>
      <c r="G119" s="203" t="s">
        <v>260</v>
      </c>
      <c r="H119" s="203" t="s">
        <v>34</v>
      </c>
      <c r="I119" s="203" t="s">
        <v>954</v>
      </c>
      <c r="J119" s="324" t="s">
        <v>105</v>
      </c>
      <c r="K119" s="337" t="s">
        <v>965</v>
      </c>
      <c r="L119" s="337" t="s">
        <v>966</v>
      </c>
      <c r="M119" s="324" t="s">
        <v>967</v>
      </c>
      <c r="N119" s="324" t="s">
        <v>127</v>
      </c>
      <c r="O119" s="332">
        <f t="shared" ref="O119" si="460">IF(N119="ALTA",5,IF(N119="MEDIO ALTA",4,IF(N119="MEDIA",3,IF(N119="MEDIO BAJA",2,IF(N119="BAJA",1,0)))))</f>
        <v>1</v>
      </c>
      <c r="P119" s="324" t="s">
        <v>140</v>
      </c>
      <c r="Q119" s="332">
        <f t="shared" ref="Q119" si="461">IF(P119="ALTO",5,IF(P119="MEDIO-ALTO",4,IF(P119="MEDIO",3,IF(P119="MEDIO-BAJO",2,IF(P119="BAJO",1,0)))))</f>
        <v>3</v>
      </c>
      <c r="R119" s="332">
        <f t="shared" ref="R119" si="462">Q119*O119</f>
        <v>3</v>
      </c>
      <c r="S119" s="128" t="s">
        <v>315</v>
      </c>
      <c r="T119" s="129">
        <f t="shared" si="216"/>
        <v>1</v>
      </c>
      <c r="U119" s="325">
        <f t="shared" ref="U119:U161" si="463">ROUND(AVERAGEIF(T119:T121,"&gt;0"),0)</f>
        <v>1</v>
      </c>
      <c r="V119" s="325">
        <f t="shared" ref="V119:V161" si="464">U119*0.6</f>
        <v>0.6</v>
      </c>
      <c r="W119" s="203" t="s">
        <v>977</v>
      </c>
      <c r="X119" s="324">
        <f t="shared" ref="X119" si="465">IF(S119="No_existen",5*$X$10,Y119*$X$10)</f>
        <v>0.15000000000000002</v>
      </c>
      <c r="Y119" s="329">
        <f t="shared" ref="Y119:Y161" si="466">ROUND(AVERAGEIF(Z119:Z121,"&gt;0"),0)</f>
        <v>3</v>
      </c>
      <c r="Z119" s="206">
        <f t="shared" si="217"/>
        <v>1</v>
      </c>
      <c r="AA119" s="203" t="s">
        <v>320</v>
      </c>
      <c r="AB119" s="203" t="s">
        <v>979</v>
      </c>
      <c r="AC119" s="329">
        <f t="shared" ref="AC119" si="467">IF(S119="No_existen",5*$AC$10,AD119*$AC$10)</f>
        <v>0.44999999999999996</v>
      </c>
      <c r="AD119" s="325">
        <f t="shared" ref="AD119:AD161" si="468">ROUND(AVERAGEIF(AE119:AE121,"&gt;0"),0)</f>
        <v>3</v>
      </c>
      <c r="AE119" s="202">
        <f t="shared" si="218"/>
        <v>4</v>
      </c>
      <c r="AF119" s="203" t="s">
        <v>294</v>
      </c>
      <c r="AG119" s="203"/>
      <c r="AH119" s="329">
        <f t="shared" ref="AH119" si="469">IF(S119="No_existen",5*$AH$10,AI119*$AH$10)</f>
        <v>0.1</v>
      </c>
      <c r="AI119" s="325">
        <f t="shared" ref="AI119:AI161" si="470">ROUND(AVERAGEIF(AJ119:AJ121,"&gt;0"),0)</f>
        <v>1</v>
      </c>
      <c r="AJ119" s="202">
        <f t="shared" si="219"/>
        <v>1</v>
      </c>
      <c r="AK119" s="203" t="s">
        <v>292</v>
      </c>
      <c r="AL119" s="203" t="s">
        <v>300</v>
      </c>
      <c r="AM119" s="329">
        <f t="shared" ref="AM119" si="471">IF(S119="No_existen",5*$AM$10,AN119*$AM$10)</f>
        <v>0.30000000000000004</v>
      </c>
      <c r="AN119" s="325">
        <f t="shared" ref="AN119" si="472">ROUND(AVERAGEIF(AO119:AO121,"&gt;0"),0)</f>
        <v>3</v>
      </c>
      <c r="AO119" s="202">
        <f t="shared" ref="AO119:AO166" si="473">IF(AP119="Preventivo",1,IF(AP119="Detectivo",4, IF(S119="No_existen",5,0)))</f>
        <v>4</v>
      </c>
      <c r="AP119" s="203" t="s">
        <v>613</v>
      </c>
      <c r="AQ119" s="325">
        <f t="shared" ref="AQ119" si="474">ROUND(AVERAGE(U119,Y119,AD119,AI119,AN119),0)</f>
        <v>2</v>
      </c>
      <c r="AR119" s="325" t="str">
        <f t="shared" ref="AR119" si="475">IF(AQ119&lt;1.5,"FUERTE",IF(AND(AQ119&gt;=1.5,AQ119&lt;2.5),"ACEPTABLE",IF(AQ119&gt;=5,"INEXISTENTE","DÉBIL")))</f>
        <v>ACEPTABLE</v>
      </c>
      <c r="AS119" s="327">
        <f t="shared" ref="AS119" si="476">IF(R119=0,0,ROUND((R119*AQ119),0))</f>
        <v>6</v>
      </c>
      <c r="AT119" s="327" t="str">
        <f t="shared" ref="AT119" si="477">IF(AS119&gt;=36,"GRAVE", IF(AS119&lt;=10, "LEVE", "MODERADO"))</f>
        <v>LEVE</v>
      </c>
      <c r="AU119" s="334" t="s">
        <v>990</v>
      </c>
      <c r="AV119" s="335">
        <v>0.8</v>
      </c>
      <c r="AW119" s="203" t="s">
        <v>89</v>
      </c>
      <c r="AX119" s="203"/>
      <c r="AY119" s="130"/>
      <c r="AZ119" s="131"/>
      <c r="BA119" s="207"/>
      <c r="BB119" s="145"/>
      <c r="BC119" s="145"/>
      <c r="BD119" s="145"/>
      <c r="BE119" s="145"/>
      <c r="BF119" s="145"/>
      <c r="BG119" s="145"/>
      <c r="BH119" s="145"/>
    </row>
    <row r="120" spans="1:60" ht="63.75" hidden="1" customHeight="1" x14ac:dyDescent="0.2">
      <c r="A120" s="324"/>
      <c r="B120" s="324"/>
      <c r="C120" s="325"/>
      <c r="D120" s="336"/>
      <c r="E120" s="325"/>
      <c r="F120" s="324"/>
      <c r="G120" s="203" t="s">
        <v>260</v>
      </c>
      <c r="H120" s="203" t="s">
        <v>37</v>
      </c>
      <c r="I120" s="203" t="s">
        <v>955</v>
      </c>
      <c r="J120" s="324"/>
      <c r="K120" s="337"/>
      <c r="L120" s="337"/>
      <c r="M120" s="324"/>
      <c r="N120" s="324"/>
      <c r="O120" s="332"/>
      <c r="P120" s="324"/>
      <c r="Q120" s="332"/>
      <c r="R120" s="332"/>
      <c r="S120" s="128" t="s">
        <v>315</v>
      </c>
      <c r="T120" s="129">
        <f t="shared" si="216"/>
        <v>1</v>
      </c>
      <c r="U120" s="325"/>
      <c r="V120" s="325"/>
      <c r="W120" s="203" t="s">
        <v>978</v>
      </c>
      <c r="X120" s="324"/>
      <c r="Y120" s="329"/>
      <c r="Z120" s="206">
        <f t="shared" si="217"/>
        <v>4</v>
      </c>
      <c r="AA120" s="203" t="s">
        <v>318</v>
      </c>
      <c r="AB120" s="203"/>
      <c r="AC120" s="329"/>
      <c r="AD120" s="325"/>
      <c r="AE120" s="202">
        <f t="shared" si="218"/>
        <v>1</v>
      </c>
      <c r="AF120" s="203" t="s">
        <v>295</v>
      </c>
      <c r="AG120" s="203" t="s">
        <v>982</v>
      </c>
      <c r="AH120" s="329"/>
      <c r="AI120" s="325"/>
      <c r="AJ120" s="202">
        <f t="shared" si="219"/>
        <v>1</v>
      </c>
      <c r="AK120" s="203" t="s">
        <v>292</v>
      </c>
      <c r="AL120" s="203" t="s">
        <v>300</v>
      </c>
      <c r="AM120" s="329"/>
      <c r="AN120" s="325"/>
      <c r="AO120" s="202">
        <f t="shared" si="473"/>
        <v>1</v>
      </c>
      <c r="AP120" s="203" t="s">
        <v>614</v>
      </c>
      <c r="AQ120" s="325"/>
      <c r="AR120" s="325"/>
      <c r="AS120" s="327"/>
      <c r="AT120" s="327"/>
      <c r="AU120" s="334"/>
      <c r="AV120" s="334"/>
      <c r="AW120" s="203" t="s">
        <v>89</v>
      </c>
      <c r="AX120" s="203"/>
      <c r="AY120" s="130"/>
      <c r="AZ120" s="131"/>
      <c r="BA120" s="207"/>
      <c r="BB120" s="145"/>
      <c r="BC120" s="145"/>
      <c r="BD120" s="145"/>
      <c r="BE120" s="145"/>
      <c r="BF120" s="145"/>
      <c r="BG120" s="145"/>
      <c r="BH120" s="145"/>
    </row>
    <row r="121" spans="1:60" ht="63.75" hidden="1" customHeight="1" x14ac:dyDescent="0.2">
      <c r="A121" s="324"/>
      <c r="B121" s="324"/>
      <c r="C121" s="325"/>
      <c r="D121" s="336"/>
      <c r="E121" s="325"/>
      <c r="F121" s="324"/>
      <c r="G121" s="203"/>
      <c r="H121" s="203"/>
      <c r="I121" s="127"/>
      <c r="J121" s="324"/>
      <c r="K121" s="337"/>
      <c r="L121" s="337"/>
      <c r="M121" s="324"/>
      <c r="N121" s="324"/>
      <c r="O121" s="332"/>
      <c r="P121" s="324"/>
      <c r="Q121" s="332"/>
      <c r="R121" s="332"/>
      <c r="S121" s="128"/>
      <c r="T121" s="129">
        <f t="shared" si="216"/>
        <v>0</v>
      </c>
      <c r="U121" s="325"/>
      <c r="V121" s="325"/>
      <c r="W121" s="203"/>
      <c r="X121" s="324"/>
      <c r="Y121" s="329"/>
      <c r="Z121" s="206">
        <f t="shared" si="217"/>
        <v>0</v>
      </c>
      <c r="AA121" s="203"/>
      <c r="AB121" s="203"/>
      <c r="AC121" s="329"/>
      <c r="AD121" s="325"/>
      <c r="AE121" s="202">
        <f t="shared" si="218"/>
        <v>0</v>
      </c>
      <c r="AF121" s="203"/>
      <c r="AG121" s="203"/>
      <c r="AH121" s="329"/>
      <c r="AI121" s="325"/>
      <c r="AJ121" s="202">
        <f t="shared" si="219"/>
        <v>0</v>
      </c>
      <c r="AK121" s="203"/>
      <c r="AL121" s="203"/>
      <c r="AM121" s="329"/>
      <c r="AN121" s="325"/>
      <c r="AO121" s="202">
        <f t="shared" si="473"/>
        <v>0</v>
      </c>
      <c r="AP121" s="203"/>
      <c r="AQ121" s="325"/>
      <c r="AR121" s="325"/>
      <c r="AS121" s="327"/>
      <c r="AT121" s="327"/>
      <c r="AU121" s="334"/>
      <c r="AV121" s="334"/>
      <c r="AW121" s="203" t="s">
        <v>89</v>
      </c>
      <c r="AX121" s="203"/>
      <c r="AY121" s="130"/>
      <c r="AZ121" s="131"/>
      <c r="BA121" s="207"/>
      <c r="BB121" s="145"/>
      <c r="BC121" s="145"/>
      <c r="BD121" s="145"/>
      <c r="BE121" s="145"/>
      <c r="BF121" s="145"/>
      <c r="BG121" s="145"/>
      <c r="BH121" s="145"/>
    </row>
    <row r="122" spans="1:60" ht="63.75" hidden="1" customHeight="1" x14ac:dyDescent="0.2">
      <c r="A122" s="324">
        <v>38</v>
      </c>
      <c r="B122" s="324" t="s">
        <v>184</v>
      </c>
      <c r="C122" s="325" t="str">
        <f>+VLOOKUP(B122,$A$568:$B$606,2,0)</f>
        <v>ALEXANDER MOLINA CABRERA</v>
      </c>
      <c r="D122" s="336" t="s">
        <v>162</v>
      </c>
      <c r="E122" s="325" t="str">
        <f>IF(D122=$D$538,$E$538,IF(D122=$D$539,$E$539,IF(D122=$D$540,$E$540,IF(D122=$D$541,$E$541,IF(D122=$D$542,$E$542,IF(D122=$D$543,$E$543,IF(D122=$D$544,$E$544,IF(D122=$D$545,$E$545,IF(D122=$D$546,$E$546,IF(D122=$D$547,$E$547,IF(D122=VICERRECTORÍA_ACADÉMICA_,$BF$538,IF(D122=PLANEACIÓN_,$BF$540, IF(D122=_VICERRECTORÍA_INVESTIGACIONES_INNOVACIÓN_Y_EXTENSIÓN_,$BF$539,IF(D122=VICERRECTORÍA_ADMINISTRATIVA_FINANCIERA_,$BF$541,IF(D122=_VICERRECTORÍA_RESPONSABILIDAD_SOCIAL_Y_BIENESTAR_UNIVERSITARIO_,$BF$542,"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22" s="324" t="s">
        <v>265</v>
      </c>
      <c r="G122" s="203" t="s">
        <v>260</v>
      </c>
      <c r="H122" s="203" t="s">
        <v>37</v>
      </c>
      <c r="I122" s="127" t="s">
        <v>994</v>
      </c>
      <c r="J122" s="324" t="s">
        <v>107</v>
      </c>
      <c r="K122" s="337" t="s">
        <v>1007</v>
      </c>
      <c r="L122" s="337" t="s">
        <v>1008</v>
      </c>
      <c r="M122" s="337" t="s">
        <v>1009</v>
      </c>
      <c r="N122" s="324" t="s">
        <v>146</v>
      </c>
      <c r="O122" s="332">
        <f t="shared" ref="O122" si="478">IF(N122="ALTA",5,IF(N122="MEDIO ALTA",4,IF(N122="MEDIA",3,IF(N122="MEDIO BAJA",2,IF(N122="BAJA",1,0)))))</f>
        <v>4</v>
      </c>
      <c r="P122" s="324" t="s">
        <v>209</v>
      </c>
      <c r="Q122" s="332">
        <f t="shared" ref="Q122" si="479">IF(P122="ALTO",5,IF(P122="MEDIO-ALTO",4,IF(P122="MEDIO",3,IF(P122="MEDIO-BAJO",2,IF(P122="BAJO",1,0)))))</f>
        <v>4</v>
      </c>
      <c r="R122" s="332">
        <f t="shared" ref="R122" si="480">Q122*O122</f>
        <v>16</v>
      </c>
      <c r="S122" s="128" t="s">
        <v>315</v>
      </c>
      <c r="T122" s="129">
        <f t="shared" si="216"/>
        <v>1</v>
      </c>
      <c r="U122" s="325">
        <f t="shared" si="463"/>
        <v>1</v>
      </c>
      <c r="V122" s="325">
        <f t="shared" si="464"/>
        <v>0.6</v>
      </c>
      <c r="W122" s="203" t="s">
        <v>1025</v>
      </c>
      <c r="X122" s="324">
        <f t="shared" ref="X122" si="481">IF(S122="No_existen",5*$X$10,Y122*$X$10)</f>
        <v>0.15000000000000002</v>
      </c>
      <c r="Y122" s="329">
        <f t="shared" si="466"/>
        <v>3</v>
      </c>
      <c r="Z122" s="206">
        <f t="shared" si="217"/>
        <v>2</v>
      </c>
      <c r="AA122" s="203" t="s">
        <v>319</v>
      </c>
      <c r="AB122" s="203"/>
      <c r="AC122" s="329">
        <f t="shared" ref="AC122" si="482">IF(S122="No_existen",5*$AC$10,AD122*$AC$10)</f>
        <v>0.15</v>
      </c>
      <c r="AD122" s="325">
        <f t="shared" si="468"/>
        <v>1</v>
      </c>
      <c r="AE122" s="202">
        <f t="shared" si="218"/>
        <v>1</v>
      </c>
      <c r="AF122" s="203" t="s">
        <v>295</v>
      </c>
      <c r="AG122" s="203" t="s">
        <v>1043</v>
      </c>
      <c r="AH122" s="329">
        <f t="shared" ref="AH122" si="483">IF(S122="No_existen",5*$AH$10,AI122*$AH$10)</f>
        <v>0.1</v>
      </c>
      <c r="AI122" s="325">
        <f t="shared" si="470"/>
        <v>1</v>
      </c>
      <c r="AJ122" s="202">
        <f t="shared" si="219"/>
        <v>1</v>
      </c>
      <c r="AK122" s="203" t="s">
        <v>292</v>
      </c>
      <c r="AL122" s="203" t="s">
        <v>303</v>
      </c>
      <c r="AM122" s="329">
        <f t="shared" ref="AM122" si="484">IF(S122="No_existen",5*$AM$10,AN122*$AM$10)</f>
        <v>0.1</v>
      </c>
      <c r="AN122" s="325">
        <f t="shared" ref="AN122" si="485">ROUND(AVERAGEIF(AO122:AO124,"&gt;0"),0)</f>
        <v>1</v>
      </c>
      <c r="AO122" s="202">
        <f t="shared" si="473"/>
        <v>1</v>
      </c>
      <c r="AP122" s="203" t="s">
        <v>614</v>
      </c>
      <c r="AQ122" s="325">
        <f t="shared" ref="AQ122" si="486">ROUND(AVERAGE(U122,Y122,AD122,AI122,AN122),0)</f>
        <v>1</v>
      </c>
      <c r="AR122" s="325" t="str">
        <f t="shared" ref="AR122" si="487">IF(AQ122&lt;1.5,"FUERTE",IF(AND(AQ122&gt;=1.5,AQ122&lt;2.5),"ACEPTABLE",IF(AQ122&gt;=5,"INEXISTENTE","DÉBIL")))</f>
        <v>FUERTE</v>
      </c>
      <c r="AS122" s="327">
        <f t="shared" ref="AS122" si="488">IF(R122=0,0,ROUND((R122*AQ122),0))</f>
        <v>16</v>
      </c>
      <c r="AT122" s="327" t="str">
        <f t="shared" ref="AT122" si="489">IF(AS122&gt;=36,"GRAVE", IF(AS122&lt;=10, "LEVE", "MODERADO"))</f>
        <v>MODERADO</v>
      </c>
      <c r="AU122" s="337" t="s">
        <v>1048</v>
      </c>
      <c r="AV122" s="338" t="s">
        <v>1049</v>
      </c>
      <c r="AW122" s="203" t="s">
        <v>90</v>
      </c>
      <c r="AX122" s="203" t="s">
        <v>1060</v>
      </c>
      <c r="AY122" s="131">
        <v>45639</v>
      </c>
      <c r="AZ122" s="131"/>
      <c r="BA122" s="207"/>
      <c r="BB122" s="145"/>
      <c r="BC122" s="145"/>
      <c r="BD122" s="145"/>
      <c r="BE122" s="145"/>
      <c r="BF122" s="145"/>
      <c r="BG122" s="145"/>
      <c r="BH122" s="145"/>
    </row>
    <row r="123" spans="1:60" ht="63.75" hidden="1" customHeight="1" x14ac:dyDescent="0.2">
      <c r="A123" s="324"/>
      <c r="B123" s="324"/>
      <c r="C123" s="325"/>
      <c r="D123" s="336"/>
      <c r="E123" s="325"/>
      <c r="F123" s="324"/>
      <c r="G123" s="203" t="s">
        <v>260</v>
      </c>
      <c r="H123" s="203" t="s">
        <v>35</v>
      </c>
      <c r="I123" s="127" t="s">
        <v>995</v>
      </c>
      <c r="J123" s="324"/>
      <c r="K123" s="337"/>
      <c r="L123" s="337"/>
      <c r="M123" s="337"/>
      <c r="N123" s="324"/>
      <c r="O123" s="332"/>
      <c r="P123" s="324"/>
      <c r="Q123" s="332"/>
      <c r="R123" s="332"/>
      <c r="S123" s="128" t="s">
        <v>315</v>
      </c>
      <c r="T123" s="129">
        <f t="shared" si="216"/>
        <v>1</v>
      </c>
      <c r="U123" s="325"/>
      <c r="V123" s="325"/>
      <c r="W123" s="203" t="s">
        <v>1026</v>
      </c>
      <c r="X123" s="324"/>
      <c r="Y123" s="329"/>
      <c r="Z123" s="206">
        <f t="shared" si="217"/>
        <v>4</v>
      </c>
      <c r="AA123" s="203" t="s">
        <v>318</v>
      </c>
      <c r="AB123" s="203"/>
      <c r="AC123" s="329"/>
      <c r="AD123" s="325"/>
      <c r="AE123" s="202">
        <f t="shared" si="218"/>
        <v>1</v>
      </c>
      <c r="AF123" s="203" t="s">
        <v>295</v>
      </c>
      <c r="AG123" s="203" t="s">
        <v>1044</v>
      </c>
      <c r="AH123" s="329"/>
      <c r="AI123" s="325"/>
      <c r="AJ123" s="202">
        <f t="shared" si="219"/>
        <v>1</v>
      </c>
      <c r="AK123" s="203" t="s">
        <v>292</v>
      </c>
      <c r="AL123" s="203" t="s">
        <v>303</v>
      </c>
      <c r="AM123" s="329"/>
      <c r="AN123" s="325"/>
      <c r="AO123" s="202">
        <f t="shared" si="473"/>
        <v>1</v>
      </c>
      <c r="AP123" s="203" t="s">
        <v>614</v>
      </c>
      <c r="AQ123" s="325"/>
      <c r="AR123" s="325"/>
      <c r="AS123" s="327"/>
      <c r="AT123" s="327"/>
      <c r="AU123" s="337"/>
      <c r="AV123" s="337"/>
      <c r="AW123" s="203" t="s">
        <v>93</v>
      </c>
      <c r="AX123" s="203" t="s">
        <v>1061</v>
      </c>
      <c r="AY123" s="131">
        <v>45639</v>
      </c>
      <c r="AZ123" s="131"/>
      <c r="BA123" s="207"/>
      <c r="BB123" s="145"/>
      <c r="BC123" s="145"/>
      <c r="BD123" s="145"/>
      <c r="BE123" s="145"/>
      <c r="BF123" s="145"/>
      <c r="BG123" s="145"/>
      <c r="BH123" s="145"/>
    </row>
    <row r="124" spans="1:60" ht="63.75" hidden="1" customHeight="1" x14ac:dyDescent="0.2">
      <c r="A124" s="324"/>
      <c r="B124" s="324"/>
      <c r="C124" s="325"/>
      <c r="D124" s="336"/>
      <c r="E124" s="325"/>
      <c r="F124" s="324"/>
      <c r="G124" s="203" t="s">
        <v>260</v>
      </c>
      <c r="H124" s="203" t="s">
        <v>34</v>
      </c>
      <c r="I124" s="128" t="s">
        <v>996</v>
      </c>
      <c r="J124" s="324"/>
      <c r="K124" s="337"/>
      <c r="L124" s="337"/>
      <c r="M124" s="337"/>
      <c r="N124" s="324"/>
      <c r="O124" s="332"/>
      <c r="P124" s="324"/>
      <c r="Q124" s="332"/>
      <c r="R124" s="332"/>
      <c r="S124" s="128" t="s">
        <v>315</v>
      </c>
      <c r="T124" s="129">
        <f t="shared" si="216"/>
        <v>1</v>
      </c>
      <c r="U124" s="325"/>
      <c r="V124" s="325"/>
      <c r="W124" s="203" t="s">
        <v>1027</v>
      </c>
      <c r="X124" s="324"/>
      <c r="Y124" s="329"/>
      <c r="Z124" s="206">
        <f t="shared" si="217"/>
        <v>2</v>
      </c>
      <c r="AA124" s="203" t="s">
        <v>319</v>
      </c>
      <c r="AB124" s="203"/>
      <c r="AC124" s="329"/>
      <c r="AD124" s="325"/>
      <c r="AE124" s="202">
        <f t="shared" si="218"/>
        <v>1</v>
      </c>
      <c r="AF124" s="203" t="s">
        <v>295</v>
      </c>
      <c r="AG124" s="203" t="s">
        <v>1043</v>
      </c>
      <c r="AH124" s="329"/>
      <c r="AI124" s="325"/>
      <c r="AJ124" s="202">
        <f t="shared" si="219"/>
        <v>1</v>
      </c>
      <c r="AK124" s="203" t="s">
        <v>292</v>
      </c>
      <c r="AL124" s="203" t="s">
        <v>301</v>
      </c>
      <c r="AM124" s="329"/>
      <c r="AN124" s="325"/>
      <c r="AO124" s="202">
        <f t="shared" si="473"/>
        <v>1</v>
      </c>
      <c r="AP124" s="203" t="s">
        <v>614</v>
      </c>
      <c r="AQ124" s="325"/>
      <c r="AR124" s="325"/>
      <c r="AS124" s="327"/>
      <c r="AT124" s="327"/>
      <c r="AU124" s="337"/>
      <c r="AV124" s="337"/>
      <c r="AW124" s="203" t="s">
        <v>93</v>
      </c>
      <c r="AX124" s="203" t="s">
        <v>1062</v>
      </c>
      <c r="AY124" s="131">
        <v>45639</v>
      </c>
      <c r="AZ124" s="131"/>
      <c r="BA124" s="207"/>
      <c r="BB124" s="145"/>
      <c r="BC124" s="145"/>
      <c r="BD124" s="145"/>
      <c r="BE124" s="145"/>
      <c r="BF124" s="145"/>
      <c r="BG124" s="145"/>
      <c r="BH124" s="145"/>
    </row>
    <row r="125" spans="1:60" ht="63.75" customHeight="1" x14ac:dyDescent="0.2">
      <c r="A125" s="324">
        <v>39</v>
      </c>
      <c r="B125" s="324" t="s">
        <v>184</v>
      </c>
      <c r="C125" s="325" t="str">
        <f>+VLOOKUP(B125,$A$568:$B$606,2,0)</f>
        <v>ALEXANDER MOLINA CABRERA</v>
      </c>
      <c r="D125" s="336" t="s">
        <v>150</v>
      </c>
      <c r="E125" s="325" t="str">
        <f>IF(D125=$D$538,$E$538,IF(D125=$D$539,$E$539,IF(D125=$D$540,$E$540,IF(D125=$D$541,$E$541,IF(D125=$D$542,$E$542,IF(D125=$D$543,$E$543,IF(D125=$D$544,$E$544,IF(D125=$D$545,$E$545,IF(D125=$D$546,$E$546,IF(D125=$D$547,$E$547,IF(D125=VICERRECTORÍA_ACADÉMICA_,$BF$538,IF(D125=PLANEACIÓN_,$BF$540, IF(D125=_VICERRECTORÍA_INVESTIGACIONES_INNOVACIÓN_Y_EXTENSIÓN_,$BF$539,IF(D125=VICERRECTORÍA_ADMINISTRATIVA_FINANCIERA_,$BF$541,IF(D125=_VICERRECTORÍA_RESPONSABILIDAD_SOCIAL_Y_BIENESTAR_UNIVERSITARIO_,$BF$542,"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25" s="324" t="s">
        <v>265</v>
      </c>
      <c r="G125" s="203" t="s">
        <v>260</v>
      </c>
      <c r="H125" s="203" t="s">
        <v>34</v>
      </c>
      <c r="I125" s="128" t="s">
        <v>997</v>
      </c>
      <c r="J125" s="324" t="s">
        <v>107</v>
      </c>
      <c r="K125" s="324" t="s">
        <v>1010</v>
      </c>
      <c r="L125" s="324" t="s">
        <v>1011</v>
      </c>
      <c r="M125" s="324" t="s">
        <v>1012</v>
      </c>
      <c r="N125" s="324" t="s">
        <v>127</v>
      </c>
      <c r="O125" s="332">
        <f t="shared" ref="O125" si="490">IF(N125="ALTA",5,IF(N125="MEDIO ALTA",4,IF(N125="MEDIA",3,IF(N125="MEDIO BAJA",2,IF(N125="BAJA",1,0)))))</f>
        <v>1</v>
      </c>
      <c r="P125" s="324" t="s">
        <v>140</v>
      </c>
      <c r="Q125" s="332">
        <f t="shared" ref="Q125" si="491">IF(P125="ALTO",5,IF(P125="MEDIO-ALTO",4,IF(P125="MEDIO",3,IF(P125="MEDIO-BAJO",2,IF(P125="BAJO",1,0)))))</f>
        <v>3</v>
      </c>
      <c r="R125" s="332">
        <f t="shared" ref="R125" si="492">Q125*O125</f>
        <v>3</v>
      </c>
      <c r="S125" s="128" t="s">
        <v>315</v>
      </c>
      <c r="T125" s="129">
        <f t="shared" si="216"/>
        <v>1</v>
      </c>
      <c r="U125" s="325">
        <f t="shared" si="463"/>
        <v>1</v>
      </c>
      <c r="V125" s="325">
        <f t="shared" si="464"/>
        <v>0.6</v>
      </c>
      <c r="W125" s="203" t="s">
        <v>1028</v>
      </c>
      <c r="X125" s="324">
        <f t="shared" ref="X125" si="493">IF(S125="No_existen",5*$X$10,Y125*$X$10)</f>
        <v>0.05</v>
      </c>
      <c r="Y125" s="329">
        <f t="shared" si="466"/>
        <v>1</v>
      </c>
      <c r="Z125" s="206">
        <f t="shared" si="217"/>
        <v>1</v>
      </c>
      <c r="AA125" s="203" t="s">
        <v>320</v>
      </c>
      <c r="AB125" s="203" t="s">
        <v>1039</v>
      </c>
      <c r="AC125" s="329">
        <f t="shared" ref="AC125" si="494">IF(S125="No_existen",5*$AC$10,AD125*$AC$10)</f>
        <v>0.15</v>
      </c>
      <c r="AD125" s="325">
        <f t="shared" si="468"/>
        <v>1</v>
      </c>
      <c r="AE125" s="202">
        <f t="shared" si="218"/>
        <v>1</v>
      </c>
      <c r="AF125" s="203" t="s">
        <v>295</v>
      </c>
      <c r="AG125" s="203" t="s">
        <v>1045</v>
      </c>
      <c r="AH125" s="329">
        <f t="shared" ref="AH125" si="495">IF(S125="No_existen",5*$AH$10,AI125*$AH$10)</f>
        <v>0.1</v>
      </c>
      <c r="AI125" s="325">
        <f t="shared" si="470"/>
        <v>1</v>
      </c>
      <c r="AJ125" s="202">
        <f t="shared" si="219"/>
        <v>1</v>
      </c>
      <c r="AK125" s="203" t="s">
        <v>292</v>
      </c>
      <c r="AL125" s="203" t="s">
        <v>299</v>
      </c>
      <c r="AM125" s="329">
        <f t="shared" ref="AM125" si="496">IF(S125="No_existen",5*$AM$10,AN125*$AM$10)</f>
        <v>0.1</v>
      </c>
      <c r="AN125" s="325">
        <f t="shared" ref="AN125" si="497">ROUND(AVERAGEIF(AO125:AO127,"&gt;0"),0)</f>
        <v>1</v>
      </c>
      <c r="AO125" s="202">
        <f t="shared" si="473"/>
        <v>1</v>
      </c>
      <c r="AP125" s="203" t="s">
        <v>614</v>
      </c>
      <c r="AQ125" s="325">
        <f t="shared" ref="AQ125" si="498">ROUND(AVERAGE(U125,Y125,AD125,AI125,AN125),0)</f>
        <v>1</v>
      </c>
      <c r="AR125" s="325" t="str">
        <f t="shared" ref="AR125" si="499">IF(AQ125&lt;1.5,"FUERTE",IF(AND(AQ125&gt;=1.5,AQ125&lt;2.5),"ACEPTABLE",IF(AQ125&gt;=5,"INEXISTENTE","DÉBIL")))</f>
        <v>FUERTE</v>
      </c>
      <c r="AS125" s="327">
        <f t="shared" ref="AS125" si="500">IF(R125=0,0,ROUND((R125*AQ125),0))</f>
        <v>3</v>
      </c>
      <c r="AT125" s="327" t="str">
        <f t="shared" ref="AT125" si="501">IF(AS125&gt;=36,"GRAVE", IF(AS125&lt;=10, "LEVE", "MODERADO"))</f>
        <v>LEVE</v>
      </c>
      <c r="AU125" s="334" t="s">
        <v>1050</v>
      </c>
      <c r="AV125" s="335" t="s">
        <v>1051</v>
      </c>
      <c r="AW125" s="203" t="s">
        <v>89</v>
      </c>
      <c r="AX125" s="203"/>
      <c r="AY125" s="130"/>
      <c r="AZ125" s="131"/>
      <c r="BA125" s="207"/>
      <c r="BB125" s="145"/>
      <c r="BC125" s="145"/>
      <c r="BD125" s="145"/>
      <c r="BE125" s="145"/>
      <c r="BF125" s="145"/>
      <c r="BG125" s="145"/>
      <c r="BH125" s="145"/>
    </row>
    <row r="126" spans="1:60" ht="63.75" hidden="1" customHeight="1" x14ac:dyDescent="0.2">
      <c r="A126" s="324"/>
      <c r="B126" s="324"/>
      <c r="C126" s="325"/>
      <c r="D126" s="336"/>
      <c r="E126" s="325"/>
      <c r="F126" s="324"/>
      <c r="G126" s="203" t="s">
        <v>260</v>
      </c>
      <c r="H126" s="203" t="s">
        <v>35</v>
      </c>
      <c r="I126" s="128" t="s">
        <v>998</v>
      </c>
      <c r="J126" s="324"/>
      <c r="K126" s="324"/>
      <c r="L126" s="324"/>
      <c r="M126" s="324"/>
      <c r="N126" s="324"/>
      <c r="O126" s="332"/>
      <c r="P126" s="324"/>
      <c r="Q126" s="332"/>
      <c r="R126" s="332"/>
      <c r="S126" s="128" t="s">
        <v>315</v>
      </c>
      <c r="T126" s="129">
        <f t="shared" si="216"/>
        <v>1</v>
      </c>
      <c r="U126" s="325"/>
      <c r="V126" s="325"/>
      <c r="W126" s="203" t="s">
        <v>1029</v>
      </c>
      <c r="X126" s="324"/>
      <c r="Y126" s="329"/>
      <c r="Z126" s="206">
        <f t="shared" si="217"/>
        <v>1</v>
      </c>
      <c r="AA126" s="203" t="s">
        <v>320</v>
      </c>
      <c r="AB126" s="203" t="s">
        <v>1040</v>
      </c>
      <c r="AC126" s="329"/>
      <c r="AD126" s="325"/>
      <c r="AE126" s="202">
        <f t="shared" si="218"/>
        <v>1</v>
      </c>
      <c r="AF126" s="203" t="s">
        <v>295</v>
      </c>
      <c r="AG126" s="203" t="s">
        <v>1046</v>
      </c>
      <c r="AH126" s="329"/>
      <c r="AI126" s="325"/>
      <c r="AJ126" s="202">
        <f t="shared" si="219"/>
        <v>1</v>
      </c>
      <c r="AK126" s="203" t="s">
        <v>292</v>
      </c>
      <c r="AL126" s="203" t="s">
        <v>300</v>
      </c>
      <c r="AM126" s="329"/>
      <c r="AN126" s="325"/>
      <c r="AO126" s="202">
        <f t="shared" si="473"/>
        <v>1</v>
      </c>
      <c r="AP126" s="203" t="s">
        <v>614</v>
      </c>
      <c r="AQ126" s="325"/>
      <c r="AR126" s="325"/>
      <c r="AS126" s="327"/>
      <c r="AT126" s="327"/>
      <c r="AU126" s="334"/>
      <c r="AV126" s="334"/>
      <c r="AW126" s="203" t="s">
        <v>89</v>
      </c>
      <c r="AX126" s="203"/>
      <c r="AY126" s="130"/>
      <c r="AZ126" s="131"/>
      <c r="BA126" s="207"/>
      <c r="BB126" s="145"/>
      <c r="BC126" s="145"/>
      <c r="BD126" s="145"/>
      <c r="BE126" s="145"/>
      <c r="BF126" s="145"/>
      <c r="BG126" s="145"/>
      <c r="BH126" s="145"/>
    </row>
    <row r="127" spans="1:60" ht="63.75" hidden="1" customHeight="1" x14ac:dyDescent="0.2">
      <c r="A127" s="324"/>
      <c r="B127" s="324"/>
      <c r="C127" s="325"/>
      <c r="D127" s="336"/>
      <c r="E127" s="325"/>
      <c r="F127" s="324"/>
      <c r="G127" s="203"/>
      <c r="H127" s="203"/>
      <c r="I127" s="127"/>
      <c r="J127" s="324"/>
      <c r="K127" s="324"/>
      <c r="L127" s="324"/>
      <c r="M127" s="324"/>
      <c r="N127" s="324"/>
      <c r="O127" s="332"/>
      <c r="P127" s="324"/>
      <c r="Q127" s="332"/>
      <c r="R127" s="332"/>
      <c r="S127" s="128"/>
      <c r="T127" s="129">
        <f t="shared" si="216"/>
        <v>0</v>
      </c>
      <c r="U127" s="325"/>
      <c r="V127" s="325"/>
      <c r="W127" s="203"/>
      <c r="X127" s="324"/>
      <c r="Y127" s="329"/>
      <c r="Z127" s="206">
        <f t="shared" si="217"/>
        <v>0</v>
      </c>
      <c r="AA127" s="203"/>
      <c r="AB127" s="203"/>
      <c r="AC127" s="329"/>
      <c r="AD127" s="325"/>
      <c r="AE127" s="202">
        <f t="shared" si="218"/>
        <v>0</v>
      </c>
      <c r="AF127" s="203"/>
      <c r="AG127" s="203"/>
      <c r="AH127" s="329"/>
      <c r="AI127" s="325"/>
      <c r="AJ127" s="202">
        <f t="shared" si="219"/>
        <v>0</v>
      </c>
      <c r="AK127" s="203"/>
      <c r="AL127" s="203"/>
      <c r="AM127" s="329"/>
      <c r="AN127" s="325"/>
      <c r="AO127" s="202">
        <f t="shared" si="473"/>
        <v>0</v>
      </c>
      <c r="AP127" s="203"/>
      <c r="AQ127" s="325"/>
      <c r="AR127" s="325"/>
      <c r="AS127" s="327"/>
      <c r="AT127" s="327"/>
      <c r="AU127" s="334"/>
      <c r="AV127" s="334"/>
      <c r="AW127" s="203" t="s">
        <v>89</v>
      </c>
      <c r="AX127" s="203"/>
      <c r="AY127" s="130"/>
      <c r="AZ127" s="131"/>
      <c r="BA127" s="207"/>
      <c r="BB127" s="145"/>
      <c r="BC127" s="145"/>
      <c r="BD127" s="145"/>
      <c r="BE127" s="145"/>
      <c r="BF127" s="145"/>
      <c r="BG127" s="145"/>
      <c r="BH127" s="145"/>
    </row>
    <row r="128" spans="1:60" ht="63.75" customHeight="1" x14ac:dyDescent="0.2">
      <c r="A128" s="324">
        <v>40</v>
      </c>
      <c r="B128" s="324" t="s">
        <v>184</v>
      </c>
      <c r="C128" s="325" t="str">
        <f>+VLOOKUP(B128,$A$568:$B$606,2,0)</f>
        <v>ALEXANDER MOLINA CABRERA</v>
      </c>
      <c r="D128" s="336" t="s">
        <v>150</v>
      </c>
      <c r="E128" s="325" t="str">
        <f>IF(D128=$D$538,$E$538,IF(D128=$D$539,$E$539,IF(D128=$D$540,$E$540,IF(D128=$D$541,$E$541,IF(D128=$D$542,$E$542,IF(D128=$D$543,$E$543,IF(D128=$D$544,$E$544,IF(D128=$D$545,$E$545,IF(D128=$D$546,$E$546,IF(D128=$D$547,$E$547,IF(D128=VICERRECTORÍA_ACADÉMICA_,$BF$538,IF(D128=PLANEACIÓN_,$BF$540, IF(D128=_VICERRECTORÍA_INVESTIGACIONES_INNOVACIÓN_Y_EXTENSIÓN_,$BF$539,IF(D128=VICERRECTORÍA_ADMINISTRATIVA_FINANCIERA_,$BF$541,IF(D128=_VICERRECTORÍA_RESPONSABILIDAD_SOCIAL_Y_BIENESTAR_UNIVERSITARIO_,$BF$542,"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28" s="324" t="s">
        <v>265</v>
      </c>
      <c r="G128" s="203" t="s">
        <v>260</v>
      </c>
      <c r="H128" s="203" t="s">
        <v>35</v>
      </c>
      <c r="I128" s="128" t="s">
        <v>999</v>
      </c>
      <c r="J128" s="324" t="s">
        <v>107</v>
      </c>
      <c r="K128" s="324" t="s">
        <v>1013</v>
      </c>
      <c r="L128" s="324" t="s">
        <v>1014</v>
      </c>
      <c r="M128" s="324" t="s">
        <v>1015</v>
      </c>
      <c r="N128" s="324" t="s">
        <v>104</v>
      </c>
      <c r="O128" s="332">
        <f t="shared" ref="O128" si="502">IF(N128="ALTA",5,IF(N128="MEDIO ALTA",4,IF(N128="MEDIA",3,IF(N128="MEDIO BAJA",2,IF(N128="BAJA",1,0)))))</f>
        <v>3</v>
      </c>
      <c r="P128" s="324" t="s">
        <v>140</v>
      </c>
      <c r="Q128" s="332">
        <f t="shared" ref="Q128" si="503">IF(P128="ALTO",5,IF(P128="MEDIO-ALTO",4,IF(P128="MEDIO",3,IF(P128="MEDIO-BAJO",2,IF(P128="BAJO",1,0)))))</f>
        <v>3</v>
      </c>
      <c r="R128" s="332">
        <f t="shared" ref="R128" si="504">Q128*O128</f>
        <v>9</v>
      </c>
      <c r="S128" s="128" t="s">
        <v>315</v>
      </c>
      <c r="T128" s="129">
        <f t="shared" si="216"/>
        <v>1</v>
      </c>
      <c r="U128" s="325">
        <f t="shared" si="463"/>
        <v>2</v>
      </c>
      <c r="V128" s="325">
        <f t="shared" si="464"/>
        <v>1.2</v>
      </c>
      <c r="W128" s="203" t="s">
        <v>1030</v>
      </c>
      <c r="X128" s="324">
        <f t="shared" ref="X128" si="505">IF(S128="No_existen",5*$X$10,Y128*$X$10)</f>
        <v>0.05</v>
      </c>
      <c r="Y128" s="329">
        <f t="shared" si="466"/>
        <v>1</v>
      </c>
      <c r="Z128" s="206">
        <f t="shared" si="217"/>
        <v>1</v>
      </c>
      <c r="AA128" s="203" t="s">
        <v>320</v>
      </c>
      <c r="AB128" s="203" t="s">
        <v>1040</v>
      </c>
      <c r="AC128" s="329">
        <f t="shared" ref="AC128" si="506">IF(S128="No_existen",5*$AC$10,AD128*$AC$10)</f>
        <v>0.15</v>
      </c>
      <c r="AD128" s="325">
        <f t="shared" si="468"/>
        <v>1</v>
      </c>
      <c r="AE128" s="202">
        <f t="shared" si="218"/>
        <v>1</v>
      </c>
      <c r="AF128" s="203" t="s">
        <v>295</v>
      </c>
      <c r="AG128" s="203" t="s">
        <v>1043</v>
      </c>
      <c r="AH128" s="329">
        <f t="shared" ref="AH128" si="507">IF(S128="No_existen",5*$AH$10,AI128*$AH$10)</f>
        <v>0.1</v>
      </c>
      <c r="AI128" s="325">
        <f t="shared" si="470"/>
        <v>1</v>
      </c>
      <c r="AJ128" s="202">
        <f t="shared" si="219"/>
        <v>1</v>
      </c>
      <c r="AK128" s="203" t="s">
        <v>292</v>
      </c>
      <c r="AL128" s="203" t="s">
        <v>300</v>
      </c>
      <c r="AM128" s="329">
        <f t="shared" ref="AM128" si="508">IF(S128="No_existen",5*$AM$10,AN128*$AM$10)</f>
        <v>0.1</v>
      </c>
      <c r="AN128" s="325">
        <f t="shared" ref="AN128" si="509">ROUND(AVERAGEIF(AO128:AO130,"&gt;0"),0)</f>
        <v>1</v>
      </c>
      <c r="AO128" s="202">
        <f t="shared" si="473"/>
        <v>1</v>
      </c>
      <c r="AP128" s="203" t="s">
        <v>614</v>
      </c>
      <c r="AQ128" s="325">
        <f t="shared" ref="AQ128" si="510">ROUND(AVERAGE(U128,Y128,AD128,AI128,AN128),0)</f>
        <v>1</v>
      </c>
      <c r="AR128" s="325" t="str">
        <f t="shared" ref="AR128" si="511">IF(AQ128&lt;1.5,"FUERTE",IF(AND(AQ128&gt;=1.5,AQ128&lt;2.5),"ACEPTABLE",IF(AQ128&gt;=5,"INEXISTENTE","DÉBIL")))</f>
        <v>FUERTE</v>
      </c>
      <c r="AS128" s="327">
        <f t="shared" ref="AS128" si="512">IF(R128=0,0,ROUND((R128*AQ128),0))</f>
        <v>9</v>
      </c>
      <c r="AT128" s="327" t="str">
        <f t="shared" ref="AT128" si="513">IF(AS128&gt;=36,"GRAVE", IF(AS128&lt;=10, "LEVE", "MODERADO"))</f>
        <v>LEVE</v>
      </c>
      <c r="AU128" s="334" t="s">
        <v>1052</v>
      </c>
      <c r="AV128" s="334" t="s">
        <v>1053</v>
      </c>
      <c r="AW128" s="203" t="s">
        <v>89</v>
      </c>
      <c r="AX128" s="203"/>
      <c r="AY128" s="130"/>
      <c r="AZ128" s="131"/>
      <c r="BA128" s="207"/>
      <c r="BB128" s="145"/>
      <c r="BC128" s="145"/>
      <c r="BD128" s="145"/>
      <c r="BE128" s="145"/>
      <c r="BF128" s="145"/>
      <c r="BG128" s="145"/>
      <c r="BH128" s="145"/>
    </row>
    <row r="129" spans="1:60" ht="63.75" hidden="1" customHeight="1" x14ac:dyDescent="0.2">
      <c r="A129" s="324"/>
      <c r="B129" s="324"/>
      <c r="C129" s="325"/>
      <c r="D129" s="336"/>
      <c r="E129" s="325"/>
      <c r="F129" s="324"/>
      <c r="G129" s="203" t="s">
        <v>260</v>
      </c>
      <c r="H129" s="203" t="s">
        <v>35</v>
      </c>
      <c r="I129" s="128" t="s">
        <v>998</v>
      </c>
      <c r="J129" s="324"/>
      <c r="K129" s="324"/>
      <c r="L129" s="324"/>
      <c r="M129" s="324"/>
      <c r="N129" s="324"/>
      <c r="O129" s="332"/>
      <c r="P129" s="324"/>
      <c r="Q129" s="332"/>
      <c r="R129" s="332"/>
      <c r="S129" s="128" t="s">
        <v>314</v>
      </c>
      <c r="T129" s="129">
        <f t="shared" si="216"/>
        <v>2</v>
      </c>
      <c r="U129" s="325"/>
      <c r="V129" s="325"/>
      <c r="W129" s="203" t="s">
        <v>1031</v>
      </c>
      <c r="X129" s="324"/>
      <c r="Y129" s="329"/>
      <c r="Z129" s="206">
        <f t="shared" si="217"/>
        <v>1</v>
      </c>
      <c r="AA129" s="203" t="s">
        <v>320</v>
      </c>
      <c r="AB129" s="203" t="s">
        <v>1041</v>
      </c>
      <c r="AC129" s="329"/>
      <c r="AD129" s="325"/>
      <c r="AE129" s="202">
        <f t="shared" si="218"/>
        <v>1</v>
      </c>
      <c r="AF129" s="203" t="s">
        <v>295</v>
      </c>
      <c r="AG129" s="203" t="s">
        <v>1043</v>
      </c>
      <c r="AH129" s="329"/>
      <c r="AI129" s="325"/>
      <c r="AJ129" s="202">
        <f t="shared" si="219"/>
        <v>1</v>
      </c>
      <c r="AK129" s="203" t="s">
        <v>292</v>
      </c>
      <c r="AL129" s="203" t="s">
        <v>300</v>
      </c>
      <c r="AM129" s="329"/>
      <c r="AN129" s="325"/>
      <c r="AO129" s="202">
        <f t="shared" si="473"/>
        <v>1</v>
      </c>
      <c r="AP129" s="203" t="s">
        <v>614</v>
      </c>
      <c r="AQ129" s="325"/>
      <c r="AR129" s="325"/>
      <c r="AS129" s="327"/>
      <c r="AT129" s="327"/>
      <c r="AU129" s="334"/>
      <c r="AV129" s="334"/>
      <c r="AW129" s="203" t="s">
        <v>89</v>
      </c>
      <c r="AX129" s="203"/>
      <c r="AY129" s="130"/>
      <c r="AZ129" s="131"/>
      <c r="BA129" s="207"/>
      <c r="BB129" s="145"/>
      <c r="BC129" s="145"/>
      <c r="BD129" s="145"/>
      <c r="BE129" s="145"/>
      <c r="BF129" s="145"/>
      <c r="BG129" s="145"/>
      <c r="BH129" s="145"/>
    </row>
    <row r="130" spans="1:60" ht="63.75" hidden="1" customHeight="1" x14ac:dyDescent="0.2">
      <c r="A130" s="324"/>
      <c r="B130" s="324"/>
      <c r="C130" s="325"/>
      <c r="D130" s="336"/>
      <c r="E130" s="325"/>
      <c r="F130" s="324"/>
      <c r="G130" s="203"/>
      <c r="H130" s="203"/>
      <c r="I130" s="128"/>
      <c r="J130" s="324"/>
      <c r="K130" s="324"/>
      <c r="L130" s="324"/>
      <c r="M130" s="324"/>
      <c r="N130" s="324"/>
      <c r="O130" s="332"/>
      <c r="P130" s="324"/>
      <c r="Q130" s="332"/>
      <c r="R130" s="332"/>
      <c r="S130" s="128"/>
      <c r="T130" s="129">
        <f t="shared" si="216"/>
        <v>0</v>
      </c>
      <c r="U130" s="325"/>
      <c r="V130" s="325"/>
      <c r="W130" s="203"/>
      <c r="X130" s="324"/>
      <c r="Y130" s="329"/>
      <c r="Z130" s="206">
        <f t="shared" si="217"/>
        <v>0</v>
      </c>
      <c r="AA130" s="203"/>
      <c r="AB130" s="203"/>
      <c r="AC130" s="329"/>
      <c r="AD130" s="325"/>
      <c r="AE130" s="202">
        <f t="shared" si="218"/>
        <v>0</v>
      </c>
      <c r="AF130" s="203"/>
      <c r="AG130" s="203"/>
      <c r="AH130" s="329"/>
      <c r="AI130" s="325"/>
      <c r="AJ130" s="202">
        <f t="shared" si="219"/>
        <v>0</v>
      </c>
      <c r="AK130" s="203"/>
      <c r="AL130" s="203"/>
      <c r="AM130" s="329"/>
      <c r="AN130" s="325"/>
      <c r="AO130" s="202">
        <f t="shared" si="473"/>
        <v>0</v>
      </c>
      <c r="AP130" s="203"/>
      <c r="AQ130" s="325"/>
      <c r="AR130" s="325"/>
      <c r="AS130" s="327"/>
      <c r="AT130" s="327"/>
      <c r="AU130" s="334"/>
      <c r="AV130" s="334"/>
      <c r="AW130" s="203" t="s">
        <v>89</v>
      </c>
      <c r="AX130" s="203"/>
      <c r="AY130" s="130"/>
      <c r="AZ130" s="131"/>
      <c r="BA130" s="207"/>
      <c r="BB130" s="145"/>
      <c r="BC130" s="145"/>
      <c r="BD130" s="145"/>
      <c r="BE130" s="145"/>
      <c r="BF130" s="145"/>
      <c r="BG130" s="145"/>
      <c r="BH130" s="145"/>
    </row>
    <row r="131" spans="1:60" ht="63.75" customHeight="1" x14ac:dyDescent="0.2">
      <c r="A131" s="324">
        <v>41</v>
      </c>
      <c r="B131" s="324" t="s">
        <v>184</v>
      </c>
      <c r="C131" s="325" t="str">
        <f>+VLOOKUP(B131,$A$568:$B$606,2,0)</f>
        <v>ALEXANDER MOLINA CABRERA</v>
      </c>
      <c r="D131" s="336" t="s">
        <v>150</v>
      </c>
      <c r="E131" s="325" t="str">
        <f>IF(D131=$D$538,$E$538,IF(D131=$D$539,$E$539,IF(D131=$D$540,$E$540,IF(D131=$D$541,$E$541,IF(D131=$D$542,$E$542,IF(D131=$D$543,$E$543,IF(D131=$D$544,$E$544,IF(D131=$D$545,$E$545,IF(D131=$D$546,$E$546,IF(D131=$D$547,$E$547,IF(D131=VICERRECTORÍA_ACADÉMICA_,$BF$538,IF(D131=PLANEACIÓN_,$BF$540, IF(D131=_VICERRECTORÍA_INVESTIGACIONES_INNOVACIÓN_Y_EXTENSIÓN_,$BF$539,IF(D131=VICERRECTORÍA_ADMINISTRATIVA_FINANCIERA_,$BF$541,IF(D131=_VICERRECTORÍA_RESPONSABILIDAD_SOCIAL_Y_BIENESTAR_UNIVERSITARIO_,$BF$542,"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31" s="324" t="s">
        <v>265</v>
      </c>
      <c r="G131" s="203" t="s">
        <v>260</v>
      </c>
      <c r="H131" s="203" t="s">
        <v>36</v>
      </c>
      <c r="I131" s="209" t="s">
        <v>1000</v>
      </c>
      <c r="J131" s="324" t="s">
        <v>107</v>
      </c>
      <c r="K131" s="337" t="s">
        <v>1016</v>
      </c>
      <c r="L131" s="337" t="s">
        <v>1017</v>
      </c>
      <c r="M131" s="337" t="s">
        <v>1018</v>
      </c>
      <c r="N131" s="324" t="s">
        <v>127</v>
      </c>
      <c r="O131" s="332">
        <f t="shared" ref="O131" si="514">IF(N131="ALTA",5,IF(N131="MEDIO ALTA",4,IF(N131="MEDIA",3,IF(N131="MEDIO BAJA",2,IF(N131="BAJA",1,0)))))</f>
        <v>1</v>
      </c>
      <c r="P131" s="324" t="s">
        <v>208</v>
      </c>
      <c r="Q131" s="332">
        <f t="shared" ref="Q131" si="515">IF(P131="ALTO",5,IF(P131="MEDIO-ALTO",4,IF(P131="MEDIO",3,IF(P131="MEDIO-BAJO",2,IF(P131="BAJO",1,0)))))</f>
        <v>2</v>
      </c>
      <c r="R131" s="332">
        <f t="shared" ref="R131" si="516">Q131*O131</f>
        <v>2</v>
      </c>
      <c r="S131" s="128" t="s">
        <v>315</v>
      </c>
      <c r="T131" s="129">
        <f t="shared" si="216"/>
        <v>1</v>
      </c>
      <c r="U131" s="325">
        <f t="shared" si="463"/>
        <v>2</v>
      </c>
      <c r="V131" s="325">
        <f t="shared" si="464"/>
        <v>1.2</v>
      </c>
      <c r="W131" s="203" t="s">
        <v>1032</v>
      </c>
      <c r="X131" s="324">
        <f t="shared" ref="X131" si="517">IF(S131="No_existen",5*$X$10,Y131*$X$10)</f>
        <v>0.15000000000000002</v>
      </c>
      <c r="Y131" s="329">
        <f t="shared" si="466"/>
        <v>3</v>
      </c>
      <c r="Z131" s="206">
        <f t="shared" si="217"/>
        <v>1</v>
      </c>
      <c r="AA131" s="203" t="s">
        <v>320</v>
      </c>
      <c r="AB131" s="203" t="s">
        <v>1042</v>
      </c>
      <c r="AC131" s="329">
        <f t="shared" ref="AC131" si="518">IF(S131="No_existen",5*$AC$10,AD131*$AC$10)</f>
        <v>0.15</v>
      </c>
      <c r="AD131" s="325">
        <f t="shared" si="468"/>
        <v>1</v>
      </c>
      <c r="AE131" s="202">
        <f t="shared" si="218"/>
        <v>1</v>
      </c>
      <c r="AF131" s="203" t="s">
        <v>295</v>
      </c>
      <c r="AG131" s="203" t="s">
        <v>1047</v>
      </c>
      <c r="AH131" s="329">
        <f t="shared" ref="AH131" si="519">IF(S131="No_existen",5*$AH$10,AI131*$AH$10)</f>
        <v>0.1</v>
      </c>
      <c r="AI131" s="325">
        <f t="shared" si="470"/>
        <v>1</v>
      </c>
      <c r="AJ131" s="202">
        <f t="shared" si="219"/>
        <v>1</v>
      </c>
      <c r="AK131" s="203" t="s">
        <v>292</v>
      </c>
      <c r="AL131" s="203" t="s">
        <v>304</v>
      </c>
      <c r="AM131" s="329">
        <f t="shared" ref="AM131" si="520">IF(S131="No_existen",5*$AM$10,AN131*$AM$10)</f>
        <v>0.1</v>
      </c>
      <c r="AN131" s="325">
        <f t="shared" ref="AN131" si="521">ROUND(AVERAGEIF(AO131:AO133,"&gt;0"),0)</f>
        <v>1</v>
      </c>
      <c r="AO131" s="202">
        <f t="shared" si="473"/>
        <v>1</v>
      </c>
      <c r="AP131" s="203" t="s">
        <v>614</v>
      </c>
      <c r="AQ131" s="325">
        <f t="shared" ref="AQ131" si="522">ROUND(AVERAGE(U131,Y131,AD131,AI131,AN131),0)</f>
        <v>2</v>
      </c>
      <c r="AR131" s="325" t="str">
        <f t="shared" ref="AR131" si="523">IF(AQ131&lt;1.5,"FUERTE",IF(AND(AQ131&gt;=1.5,AQ131&lt;2.5),"ACEPTABLE",IF(AQ131&gt;=5,"INEXISTENTE","DÉBIL")))</f>
        <v>ACEPTABLE</v>
      </c>
      <c r="AS131" s="327">
        <f t="shared" ref="AS131" si="524">IF(R131=0,0,ROUND((R131*AQ131),0))</f>
        <v>4</v>
      </c>
      <c r="AT131" s="327" t="str">
        <f t="shared" ref="AT131" si="525">IF(AS131&gt;=36,"GRAVE", IF(AS131&lt;=10, "LEVE", "MODERADO"))</f>
        <v>LEVE</v>
      </c>
      <c r="AU131" s="334" t="s">
        <v>1054</v>
      </c>
      <c r="AV131" s="334" t="s">
        <v>1055</v>
      </c>
      <c r="AW131" s="203" t="s">
        <v>89</v>
      </c>
      <c r="AX131" s="203"/>
      <c r="AY131" s="130"/>
      <c r="AZ131" s="131"/>
      <c r="BA131" s="207"/>
      <c r="BB131" s="145"/>
      <c r="BC131" s="145"/>
      <c r="BD131" s="145"/>
      <c r="BE131" s="145"/>
      <c r="BF131" s="145"/>
      <c r="BG131" s="145"/>
      <c r="BH131" s="145"/>
    </row>
    <row r="132" spans="1:60" ht="63.75" hidden="1" customHeight="1" x14ac:dyDescent="0.2">
      <c r="A132" s="324"/>
      <c r="B132" s="324"/>
      <c r="C132" s="325"/>
      <c r="D132" s="336"/>
      <c r="E132" s="325"/>
      <c r="F132" s="324"/>
      <c r="G132" s="203" t="s">
        <v>260</v>
      </c>
      <c r="H132" s="203" t="s">
        <v>35</v>
      </c>
      <c r="I132" s="209" t="s">
        <v>1001</v>
      </c>
      <c r="J132" s="324"/>
      <c r="K132" s="337"/>
      <c r="L132" s="337"/>
      <c r="M132" s="337"/>
      <c r="N132" s="324"/>
      <c r="O132" s="332"/>
      <c r="P132" s="324"/>
      <c r="Q132" s="332"/>
      <c r="R132" s="332"/>
      <c r="S132" s="128" t="s">
        <v>315</v>
      </c>
      <c r="T132" s="129">
        <f t="shared" si="216"/>
        <v>1</v>
      </c>
      <c r="U132" s="325"/>
      <c r="V132" s="325"/>
      <c r="W132" s="203" t="s">
        <v>1033</v>
      </c>
      <c r="X132" s="324"/>
      <c r="Y132" s="329"/>
      <c r="Z132" s="206">
        <f t="shared" si="217"/>
        <v>4</v>
      </c>
      <c r="AA132" s="203" t="s">
        <v>318</v>
      </c>
      <c r="AB132" s="203"/>
      <c r="AC132" s="329"/>
      <c r="AD132" s="325"/>
      <c r="AE132" s="202">
        <f t="shared" si="218"/>
        <v>1</v>
      </c>
      <c r="AF132" s="203" t="s">
        <v>295</v>
      </c>
      <c r="AG132" s="203" t="s">
        <v>1044</v>
      </c>
      <c r="AH132" s="329"/>
      <c r="AI132" s="325"/>
      <c r="AJ132" s="202">
        <f t="shared" si="219"/>
        <v>1</v>
      </c>
      <c r="AK132" s="203" t="s">
        <v>292</v>
      </c>
      <c r="AL132" s="203" t="s">
        <v>300</v>
      </c>
      <c r="AM132" s="329"/>
      <c r="AN132" s="325"/>
      <c r="AO132" s="202">
        <f t="shared" si="473"/>
        <v>1</v>
      </c>
      <c r="AP132" s="203" t="s">
        <v>614</v>
      </c>
      <c r="AQ132" s="325"/>
      <c r="AR132" s="325"/>
      <c r="AS132" s="327"/>
      <c r="AT132" s="327"/>
      <c r="AU132" s="334"/>
      <c r="AV132" s="334"/>
      <c r="AW132" s="203" t="s">
        <v>89</v>
      </c>
      <c r="AX132" s="203"/>
      <c r="AY132" s="130"/>
      <c r="AZ132" s="131"/>
      <c r="BA132" s="207"/>
      <c r="BB132" s="145"/>
      <c r="BC132" s="145"/>
      <c r="BD132" s="145"/>
      <c r="BE132" s="145"/>
      <c r="BF132" s="145"/>
      <c r="BG132" s="145"/>
      <c r="BH132" s="145"/>
    </row>
    <row r="133" spans="1:60" ht="63.75" hidden="1" customHeight="1" x14ac:dyDescent="0.2">
      <c r="A133" s="324"/>
      <c r="B133" s="324"/>
      <c r="C133" s="325"/>
      <c r="D133" s="336"/>
      <c r="E133" s="325"/>
      <c r="F133" s="324"/>
      <c r="G133" s="203" t="s">
        <v>260</v>
      </c>
      <c r="H133" s="203" t="s">
        <v>35</v>
      </c>
      <c r="I133" s="203" t="s">
        <v>1002</v>
      </c>
      <c r="J133" s="324"/>
      <c r="K133" s="337"/>
      <c r="L133" s="337"/>
      <c r="M133" s="337"/>
      <c r="N133" s="324"/>
      <c r="O133" s="332"/>
      <c r="P133" s="324"/>
      <c r="Q133" s="332"/>
      <c r="R133" s="332"/>
      <c r="S133" s="128" t="s">
        <v>386</v>
      </c>
      <c r="T133" s="129">
        <f t="shared" si="216"/>
        <v>4</v>
      </c>
      <c r="U133" s="325"/>
      <c r="V133" s="325"/>
      <c r="W133" s="203" t="s">
        <v>1034</v>
      </c>
      <c r="X133" s="324"/>
      <c r="Y133" s="329"/>
      <c r="Z133" s="206">
        <f t="shared" si="217"/>
        <v>4</v>
      </c>
      <c r="AA133" s="203" t="s">
        <v>318</v>
      </c>
      <c r="AB133" s="203"/>
      <c r="AC133" s="329"/>
      <c r="AD133" s="325"/>
      <c r="AE133" s="202">
        <f t="shared" si="218"/>
        <v>1</v>
      </c>
      <c r="AF133" s="203" t="s">
        <v>295</v>
      </c>
      <c r="AG133" s="203" t="s">
        <v>1044</v>
      </c>
      <c r="AH133" s="329"/>
      <c r="AI133" s="325"/>
      <c r="AJ133" s="202">
        <f t="shared" si="219"/>
        <v>1</v>
      </c>
      <c r="AK133" s="203" t="s">
        <v>292</v>
      </c>
      <c r="AL133" s="203" t="s">
        <v>300</v>
      </c>
      <c r="AM133" s="329"/>
      <c r="AN133" s="325"/>
      <c r="AO133" s="202">
        <f t="shared" si="473"/>
        <v>1</v>
      </c>
      <c r="AP133" s="203" t="s">
        <v>614</v>
      </c>
      <c r="AQ133" s="325"/>
      <c r="AR133" s="325"/>
      <c r="AS133" s="327"/>
      <c r="AT133" s="327"/>
      <c r="AU133" s="334"/>
      <c r="AV133" s="334"/>
      <c r="AW133" s="203" t="s">
        <v>89</v>
      </c>
      <c r="AX133" s="203"/>
      <c r="AY133" s="130"/>
      <c r="AZ133" s="131"/>
      <c r="BA133" s="207"/>
      <c r="BB133" s="145"/>
      <c r="BC133" s="145"/>
      <c r="BD133" s="145"/>
      <c r="BE133" s="145"/>
      <c r="BF133" s="145"/>
      <c r="BG133" s="145"/>
      <c r="BH133" s="145"/>
    </row>
    <row r="134" spans="1:60" ht="63.75" hidden="1" customHeight="1" x14ac:dyDescent="0.2">
      <c r="A134" s="324">
        <v>42</v>
      </c>
      <c r="B134" s="324" t="s">
        <v>184</v>
      </c>
      <c r="C134" s="325" t="str">
        <f>+VLOOKUP(B134,$A$568:$B$606,2,0)</f>
        <v>ALEXANDER MOLINA CABRERA</v>
      </c>
      <c r="D134" s="336" t="s">
        <v>167</v>
      </c>
      <c r="E134" s="325" t="str">
        <f>IF(D134=$D$538,$E$538,IF(D134=$D$539,$E$539,IF(D134=$D$540,$E$540,IF(D134=$D$541,$E$541,IF(D134=$D$542,$E$542,IF(D134=$D$543,$E$543,IF(D134=$D$544,$E$544,IF(D134=$D$545,$E$545,IF(D134=$D$546,$E$546,IF(D134=$D$547,$E$547,IF(D134=VICERRECTORÍA_ACADÉMICA_,$BF$538,IF(D134=PLANEACIÓN_,$BF$540, IF(D134=_VICERRECTORÍA_INVESTIGACIONES_INNOVACIÓN_Y_EXTENSIÓN_,$BF$539,IF(D134=VICERRECTORÍA_ADMINISTRATIVA_FINANCIERA_,$BF$541,IF(D134=_VICERRECTORÍA_RESPONSABILIDAD_SOCIAL_Y_BIENESTAR_UNIVERSITARIO_,$BF$542," ")))))))))))))))</f>
        <v>Promover y facilitar la interacción con la sociedad contribuyendo a la satisfacción de sus demandas, mediante servicios especializados, programas de educación continuada y de proyección social.</v>
      </c>
      <c r="F134" s="324" t="s">
        <v>265</v>
      </c>
      <c r="G134" s="203" t="s">
        <v>261</v>
      </c>
      <c r="H134" s="203" t="s">
        <v>41</v>
      </c>
      <c r="I134" s="203" t="s">
        <v>1003</v>
      </c>
      <c r="J134" s="324" t="s">
        <v>107</v>
      </c>
      <c r="K134" s="324" t="s">
        <v>1019</v>
      </c>
      <c r="L134" s="324" t="s">
        <v>1020</v>
      </c>
      <c r="M134" s="324" t="s">
        <v>1021</v>
      </c>
      <c r="N134" s="324" t="s">
        <v>104</v>
      </c>
      <c r="O134" s="332">
        <f t="shared" ref="O134" si="526">IF(N134="ALTA",5,IF(N134="MEDIO ALTA",4,IF(N134="MEDIA",3,IF(N134="MEDIO BAJA",2,IF(N134="BAJA",1,0)))))</f>
        <v>3</v>
      </c>
      <c r="P134" s="324" t="s">
        <v>140</v>
      </c>
      <c r="Q134" s="332">
        <f t="shared" ref="Q134" si="527">IF(P134="ALTO",5,IF(P134="MEDIO-ALTO",4,IF(P134="MEDIO",3,IF(P134="MEDIO-BAJO",2,IF(P134="BAJO",1,0)))))</f>
        <v>3</v>
      </c>
      <c r="R134" s="332">
        <f t="shared" ref="R134" si="528">Q134*O134</f>
        <v>9</v>
      </c>
      <c r="S134" s="128" t="s">
        <v>315</v>
      </c>
      <c r="T134" s="129">
        <f t="shared" si="216"/>
        <v>1</v>
      </c>
      <c r="U134" s="325">
        <f t="shared" si="463"/>
        <v>2</v>
      </c>
      <c r="V134" s="325">
        <f t="shared" si="464"/>
        <v>1.2</v>
      </c>
      <c r="W134" s="203" t="s">
        <v>1035</v>
      </c>
      <c r="X134" s="324">
        <f t="shared" ref="X134" si="529">IF(S134="No_existen",5*$X$10,Y134*$X$10)</f>
        <v>0.15000000000000002</v>
      </c>
      <c r="Y134" s="329">
        <f t="shared" si="466"/>
        <v>3</v>
      </c>
      <c r="Z134" s="206">
        <f t="shared" si="217"/>
        <v>1</v>
      </c>
      <c r="AA134" s="203" t="s">
        <v>320</v>
      </c>
      <c r="AB134" s="203" t="s">
        <v>1040</v>
      </c>
      <c r="AC134" s="329">
        <f t="shared" ref="AC134" si="530">IF(S134="No_existen",5*$AC$10,AD134*$AC$10)</f>
        <v>0.15</v>
      </c>
      <c r="AD134" s="325">
        <f t="shared" si="468"/>
        <v>1</v>
      </c>
      <c r="AE134" s="202">
        <f t="shared" si="218"/>
        <v>1</v>
      </c>
      <c r="AF134" s="203" t="s">
        <v>295</v>
      </c>
      <c r="AG134" s="203" t="s">
        <v>1044</v>
      </c>
      <c r="AH134" s="329">
        <f t="shared" ref="AH134" si="531">IF(S134="No_existen",5*$AH$10,AI134*$AH$10)</f>
        <v>0.1</v>
      </c>
      <c r="AI134" s="325">
        <f t="shared" si="470"/>
        <v>1</v>
      </c>
      <c r="AJ134" s="202">
        <f t="shared" si="219"/>
        <v>1</v>
      </c>
      <c r="AK134" s="203" t="s">
        <v>292</v>
      </c>
      <c r="AL134" s="203" t="s">
        <v>299</v>
      </c>
      <c r="AM134" s="329">
        <f t="shared" ref="AM134" si="532">IF(S134="No_existen",5*$AM$10,AN134*$AM$10)</f>
        <v>0.1</v>
      </c>
      <c r="AN134" s="325">
        <f t="shared" ref="AN134" si="533">ROUND(AVERAGEIF(AO134:AO136,"&gt;0"),0)</f>
        <v>1</v>
      </c>
      <c r="AO134" s="202">
        <f t="shared" si="473"/>
        <v>1</v>
      </c>
      <c r="AP134" s="203" t="s">
        <v>614</v>
      </c>
      <c r="AQ134" s="325">
        <f t="shared" ref="AQ134" si="534">ROUND(AVERAGE(U134,Y134,AD134,AI134,AN134),0)</f>
        <v>2</v>
      </c>
      <c r="AR134" s="325" t="str">
        <f t="shared" ref="AR134" si="535">IF(AQ134&lt;1.5,"FUERTE",IF(AND(AQ134&gt;=1.5,AQ134&lt;2.5),"ACEPTABLE",IF(AQ134&gt;=5,"INEXISTENTE","DÉBIL")))</f>
        <v>ACEPTABLE</v>
      </c>
      <c r="AS134" s="327">
        <f t="shared" ref="AS134" si="536">IF(R134=0,0,ROUND((R134*AQ134),0))</f>
        <v>18</v>
      </c>
      <c r="AT134" s="327" t="str">
        <f t="shared" ref="AT134" si="537">IF(AS134&gt;=36,"GRAVE", IF(AS134&lt;=10, "LEVE", "MODERADO"))</f>
        <v>MODERADO</v>
      </c>
      <c r="AU134" s="336" t="s">
        <v>1056</v>
      </c>
      <c r="AV134" s="336" t="s">
        <v>1057</v>
      </c>
      <c r="AW134" s="203" t="s">
        <v>90</v>
      </c>
      <c r="AX134" s="203" t="s">
        <v>1063</v>
      </c>
      <c r="AY134" s="131">
        <v>45639</v>
      </c>
      <c r="AZ134" s="131"/>
      <c r="BA134" s="207"/>
      <c r="BB134" s="145"/>
      <c r="BC134" s="145"/>
      <c r="BD134" s="145"/>
      <c r="BE134" s="145"/>
      <c r="BF134" s="145"/>
      <c r="BG134" s="145"/>
      <c r="BH134" s="145"/>
    </row>
    <row r="135" spans="1:60" ht="63.75" hidden="1" customHeight="1" x14ac:dyDescent="0.2">
      <c r="A135" s="324"/>
      <c r="B135" s="324"/>
      <c r="C135" s="325"/>
      <c r="D135" s="336"/>
      <c r="E135" s="325"/>
      <c r="F135" s="324"/>
      <c r="G135" s="203" t="s">
        <v>260</v>
      </c>
      <c r="H135" s="203" t="s">
        <v>37</v>
      </c>
      <c r="I135" s="203" t="s">
        <v>1004</v>
      </c>
      <c r="J135" s="324"/>
      <c r="K135" s="324"/>
      <c r="L135" s="324"/>
      <c r="M135" s="324"/>
      <c r="N135" s="324"/>
      <c r="O135" s="332"/>
      <c r="P135" s="324"/>
      <c r="Q135" s="332"/>
      <c r="R135" s="332"/>
      <c r="S135" s="128" t="s">
        <v>314</v>
      </c>
      <c r="T135" s="129">
        <f t="shared" si="216"/>
        <v>2</v>
      </c>
      <c r="U135" s="325"/>
      <c r="V135" s="325"/>
      <c r="W135" s="203" t="s">
        <v>1036</v>
      </c>
      <c r="X135" s="324"/>
      <c r="Y135" s="329"/>
      <c r="Z135" s="206">
        <f t="shared" si="217"/>
        <v>4</v>
      </c>
      <c r="AA135" s="203" t="s">
        <v>318</v>
      </c>
      <c r="AB135" s="203"/>
      <c r="AC135" s="329"/>
      <c r="AD135" s="325"/>
      <c r="AE135" s="202">
        <f t="shared" si="218"/>
        <v>1</v>
      </c>
      <c r="AF135" s="203" t="s">
        <v>295</v>
      </c>
      <c r="AG135" s="203" t="s">
        <v>1044</v>
      </c>
      <c r="AH135" s="329"/>
      <c r="AI135" s="325"/>
      <c r="AJ135" s="202">
        <f t="shared" si="219"/>
        <v>1</v>
      </c>
      <c r="AK135" s="203" t="s">
        <v>292</v>
      </c>
      <c r="AL135" s="203" t="s">
        <v>301</v>
      </c>
      <c r="AM135" s="329"/>
      <c r="AN135" s="325"/>
      <c r="AO135" s="202">
        <f t="shared" si="473"/>
        <v>1</v>
      </c>
      <c r="AP135" s="203" t="s">
        <v>614</v>
      </c>
      <c r="AQ135" s="325"/>
      <c r="AR135" s="325"/>
      <c r="AS135" s="327"/>
      <c r="AT135" s="327"/>
      <c r="AU135" s="336"/>
      <c r="AV135" s="336"/>
      <c r="AW135" s="203" t="s">
        <v>90</v>
      </c>
      <c r="AX135" s="203" t="s">
        <v>1064</v>
      </c>
      <c r="AY135" s="131">
        <v>45639</v>
      </c>
      <c r="AZ135" s="131"/>
      <c r="BA135" s="207"/>
      <c r="BB135" s="145"/>
      <c r="BC135" s="145"/>
      <c r="BD135" s="145"/>
      <c r="BE135" s="145"/>
      <c r="BF135" s="145"/>
      <c r="BG135" s="145"/>
      <c r="BH135" s="145"/>
    </row>
    <row r="136" spans="1:60" ht="63.75" hidden="1" customHeight="1" x14ac:dyDescent="0.2">
      <c r="A136" s="324"/>
      <c r="B136" s="324"/>
      <c r="C136" s="325"/>
      <c r="D136" s="336"/>
      <c r="E136" s="325"/>
      <c r="F136" s="324"/>
      <c r="G136" s="203" t="s">
        <v>260</v>
      </c>
      <c r="H136" s="203" t="s">
        <v>37</v>
      </c>
      <c r="I136" s="127" t="s">
        <v>1005</v>
      </c>
      <c r="J136" s="324"/>
      <c r="K136" s="324"/>
      <c r="L136" s="324"/>
      <c r="M136" s="324"/>
      <c r="N136" s="324"/>
      <c r="O136" s="332"/>
      <c r="P136" s="324"/>
      <c r="Q136" s="332"/>
      <c r="R136" s="332"/>
      <c r="S136" s="128" t="s">
        <v>314</v>
      </c>
      <c r="T136" s="129">
        <f t="shared" si="216"/>
        <v>2</v>
      </c>
      <c r="U136" s="325"/>
      <c r="V136" s="325"/>
      <c r="W136" s="203" t="s">
        <v>1037</v>
      </c>
      <c r="X136" s="324"/>
      <c r="Y136" s="329"/>
      <c r="Z136" s="206">
        <f t="shared" si="217"/>
        <v>4</v>
      </c>
      <c r="AA136" s="203" t="s">
        <v>318</v>
      </c>
      <c r="AB136" s="203"/>
      <c r="AC136" s="329"/>
      <c r="AD136" s="325"/>
      <c r="AE136" s="202">
        <f t="shared" si="218"/>
        <v>1</v>
      </c>
      <c r="AF136" s="203" t="s">
        <v>295</v>
      </c>
      <c r="AG136" s="203" t="s">
        <v>1044</v>
      </c>
      <c r="AH136" s="329"/>
      <c r="AI136" s="325"/>
      <c r="AJ136" s="202">
        <f t="shared" si="219"/>
        <v>1</v>
      </c>
      <c r="AK136" s="203" t="s">
        <v>292</v>
      </c>
      <c r="AL136" s="203" t="s">
        <v>301</v>
      </c>
      <c r="AM136" s="329"/>
      <c r="AN136" s="325"/>
      <c r="AO136" s="202">
        <f t="shared" si="473"/>
        <v>1</v>
      </c>
      <c r="AP136" s="203" t="s">
        <v>614</v>
      </c>
      <c r="AQ136" s="325"/>
      <c r="AR136" s="325"/>
      <c r="AS136" s="327"/>
      <c r="AT136" s="327"/>
      <c r="AU136" s="336"/>
      <c r="AV136" s="336"/>
      <c r="AW136" s="203" t="s">
        <v>90</v>
      </c>
      <c r="AX136" s="203" t="s">
        <v>1065</v>
      </c>
      <c r="AY136" s="130">
        <v>45639</v>
      </c>
      <c r="AZ136" s="131"/>
      <c r="BA136" s="207"/>
      <c r="BB136" s="145"/>
      <c r="BC136" s="145"/>
      <c r="BD136" s="145"/>
      <c r="BE136" s="145"/>
      <c r="BF136" s="145"/>
      <c r="BG136" s="145"/>
      <c r="BH136" s="145"/>
    </row>
    <row r="137" spans="1:60" ht="63.75" hidden="1" customHeight="1" x14ac:dyDescent="0.2">
      <c r="A137" s="324">
        <v>43</v>
      </c>
      <c r="B137" s="324" t="s">
        <v>184</v>
      </c>
      <c r="C137" s="325" t="str">
        <f>+VLOOKUP(B137,$A$568:$B$606,2,0)</f>
        <v>ALEXANDER MOLINA CABRERA</v>
      </c>
      <c r="D137" s="336" t="s">
        <v>162</v>
      </c>
      <c r="E137" s="325" t="str">
        <f>IF(D137=$D$538,$E$538,IF(D137=$D$539,$E$539,IF(D137=$D$540,$E$540,IF(D137=$D$541,$E$541,IF(D137=$D$542,$E$542,IF(D137=$D$543,$E$543,IF(D137=$D$544,$E$544,IF(D137=$D$545,$E$545,IF(D137=$D$546,$E$546,IF(D137=$D$547,$E$547,IF(D137=VICERRECTORÍA_ACADÉMICA_,$BF$538,IF(D137=PLANEACIÓN_,$BF$540, IF(D137=_VICERRECTORÍA_INVESTIGACIONES_INNOVACIÓN_Y_EXTENSIÓN_,$BF$539,IF(D137=VICERRECTORÍA_ADMINISTRATIVA_FINANCIERA_,$BF$541,IF(D137=_VICERRECTORÍA_RESPONSABILIDAD_SOCIAL_Y_BIENESTAR_UNIVERSITARIO_,$BF$542,"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37" s="324" t="s">
        <v>265</v>
      </c>
      <c r="G137" s="203" t="s">
        <v>260</v>
      </c>
      <c r="H137" s="203" t="s">
        <v>37</v>
      </c>
      <c r="I137" s="127" t="s">
        <v>1006</v>
      </c>
      <c r="J137" s="324" t="s">
        <v>109</v>
      </c>
      <c r="K137" s="324" t="s">
        <v>1022</v>
      </c>
      <c r="L137" s="324" t="s">
        <v>1023</v>
      </c>
      <c r="M137" s="324" t="s">
        <v>1024</v>
      </c>
      <c r="N137" s="324" t="s">
        <v>104</v>
      </c>
      <c r="O137" s="332">
        <f t="shared" ref="O137" si="538">IF(N137="ALTA",5,IF(N137="MEDIO ALTA",4,IF(N137="MEDIA",3,IF(N137="MEDIO BAJA",2,IF(N137="BAJA",1,0)))))</f>
        <v>3</v>
      </c>
      <c r="P137" s="324" t="s">
        <v>209</v>
      </c>
      <c r="Q137" s="332">
        <f t="shared" ref="Q137" si="539">IF(P137="ALTO",5,IF(P137="MEDIO-ALTO",4,IF(P137="MEDIO",3,IF(P137="MEDIO-BAJO",2,IF(P137="BAJO",1,0)))))</f>
        <v>4</v>
      </c>
      <c r="R137" s="332">
        <f t="shared" ref="R137" si="540">Q137*O137</f>
        <v>12</v>
      </c>
      <c r="S137" s="128" t="s">
        <v>386</v>
      </c>
      <c r="T137" s="129">
        <f t="shared" si="216"/>
        <v>4</v>
      </c>
      <c r="U137" s="325">
        <f t="shared" si="463"/>
        <v>4</v>
      </c>
      <c r="V137" s="325">
        <f t="shared" si="464"/>
        <v>2.4</v>
      </c>
      <c r="W137" s="203" t="s">
        <v>1038</v>
      </c>
      <c r="X137" s="324">
        <f t="shared" ref="X137" si="541">IF(S137="No_existen",5*$X$10,Y137*$X$10)</f>
        <v>0.2</v>
      </c>
      <c r="Y137" s="329">
        <f t="shared" si="466"/>
        <v>4</v>
      </c>
      <c r="Z137" s="206">
        <f t="shared" si="217"/>
        <v>4</v>
      </c>
      <c r="AA137" s="203" t="s">
        <v>318</v>
      </c>
      <c r="AB137" s="203"/>
      <c r="AC137" s="329">
        <f t="shared" ref="AC137" si="542">IF(S137="No_existen",5*$AC$10,AD137*$AC$10)</f>
        <v>0.15</v>
      </c>
      <c r="AD137" s="325">
        <f t="shared" si="468"/>
        <v>1</v>
      </c>
      <c r="AE137" s="202">
        <f t="shared" si="218"/>
        <v>1</v>
      </c>
      <c r="AF137" s="203" t="s">
        <v>295</v>
      </c>
      <c r="AG137" s="203" t="s">
        <v>1044</v>
      </c>
      <c r="AH137" s="329">
        <f t="shared" ref="AH137" si="543">IF(S137="No_existen",5*$AH$10,AI137*$AH$10)</f>
        <v>0.1</v>
      </c>
      <c r="AI137" s="325">
        <f t="shared" si="470"/>
        <v>1</v>
      </c>
      <c r="AJ137" s="202">
        <f t="shared" si="219"/>
        <v>1</v>
      </c>
      <c r="AK137" s="203" t="s">
        <v>292</v>
      </c>
      <c r="AL137" s="203" t="s">
        <v>307</v>
      </c>
      <c r="AM137" s="329">
        <f t="shared" ref="AM137" si="544">IF(S137="No_existen",5*$AM$10,AN137*$AM$10)</f>
        <v>0.1</v>
      </c>
      <c r="AN137" s="325">
        <f t="shared" ref="AN137" si="545">ROUND(AVERAGEIF(AO137:AO139,"&gt;0"),0)</f>
        <v>1</v>
      </c>
      <c r="AO137" s="202">
        <f t="shared" si="473"/>
        <v>1</v>
      </c>
      <c r="AP137" s="203" t="s">
        <v>614</v>
      </c>
      <c r="AQ137" s="325">
        <f t="shared" ref="AQ137" si="546">ROUND(AVERAGE(U137,Y137,AD137,AI137,AN137),0)</f>
        <v>2</v>
      </c>
      <c r="AR137" s="325" t="str">
        <f t="shared" ref="AR137" si="547">IF(AQ137&lt;1.5,"FUERTE",IF(AND(AQ137&gt;=1.5,AQ137&lt;2.5),"ACEPTABLE",IF(AQ137&gt;=5,"INEXISTENTE","DÉBIL")))</f>
        <v>ACEPTABLE</v>
      </c>
      <c r="AS137" s="327">
        <f t="shared" ref="AS137" si="548">IF(R137=0,0,ROUND((R137*AQ137),0))</f>
        <v>24</v>
      </c>
      <c r="AT137" s="327" t="str">
        <f t="shared" ref="AT137" si="549">IF(AS137&gt;=36,"GRAVE", IF(AS137&lt;=10, "LEVE", "MODERADO"))</f>
        <v>MODERADO</v>
      </c>
      <c r="AU137" s="336" t="s">
        <v>1058</v>
      </c>
      <c r="AV137" s="336" t="s">
        <v>1059</v>
      </c>
      <c r="AW137" s="203" t="s">
        <v>93</v>
      </c>
      <c r="AX137" s="203" t="s">
        <v>1066</v>
      </c>
      <c r="AY137" s="130">
        <v>45639</v>
      </c>
      <c r="AZ137" s="131"/>
      <c r="BA137" s="207"/>
      <c r="BB137" s="145"/>
      <c r="BC137" s="145"/>
      <c r="BD137" s="145"/>
      <c r="BE137" s="145"/>
      <c r="BF137" s="145"/>
      <c r="BG137" s="145"/>
      <c r="BH137" s="145"/>
    </row>
    <row r="138" spans="1:60" ht="63.75" hidden="1" customHeight="1" x14ac:dyDescent="0.2">
      <c r="A138" s="324"/>
      <c r="B138" s="324"/>
      <c r="C138" s="325"/>
      <c r="D138" s="336"/>
      <c r="E138" s="325"/>
      <c r="F138" s="324"/>
      <c r="G138" s="203"/>
      <c r="H138" s="203"/>
      <c r="I138" s="127"/>
      <c r="J138" s="324"/>
      <c r="K138" s="324"/>
      <c r="L138" s="324"/>
      <c r="M138" s="324"/>
      <c r="N138" s="324"/>
      <c r="O138" s="332"/>
      <c r="P138" s="324"/>
      <c r="Q138" s="332"/>
      <c r="R138" s="332"/>
      <c r="S138" s="128"/>
      <c r="T138" s="129">
        <f t="shared" si="216"/>
        <v>0</v>
      </c>
      <c r="U138" s="325"/>
      <c r="V138" s="325"/>
      <c r="W138" s="203"/>
      <c r="X138" s="324"/>
      <c r="Y138" s="329"/>
      <c r="Z138" s="206">
        <f t="shared" si="217"/>
        <v>0</v>
      </c>
      <c r="AA138" s="203"/>
      <c r="AB138" s="203"/>
      <c r="AC138" s="329"/>
      <c r="AD138" s="325"/>
      <c r="AE138" s="202">
        <f t="shared" si="218"/>
        <v>0</v>
      </c>
      <c r="AF138" s="203"/>
      <c r="AG138" s="203"/>
      <c r="AH138" s="329"/>
      <c r="AI138" s="325"/>
      <c r="AJ138" s="202">
        <f t="shared" si="219"/>
        <v>0</v>
      </c>
      <c r="AK138" s="203"/>
      <c r="AL138" s="203"/>
      <c r="AM138" s="329"/>
      <c r="AN138" s="325"/>
      <c r="AO138" s="202">
        <f t="shared" si="473"/>
        <v>0</v>
      </c>
      <c r="AP138" s="203"/>
      <c r="AQ138" s="325"/>
      <c r="AR138" s="325"/>
      <c r="AS138" s="327"/>
      <c r="AT138" s="327"/>
      <c r="AU138" s="336"/>
      <c r="AV138" s="336"/>
      <c r="AW138" s="203" t="s">
        <v>90</v>
      </c>
      <c r="AX138" s="203" t="s">
        <v>1067</v>
      </c>
      <c r="AY138" s="130">
        <v>45639</v>
      </c>
      <c r="AZ138" s="131"/>
      <c r="BA138" s="207"/>
      <c r="BB138" s="145"/>
      <c r="BC138" s="145"/>
      <c r="BD138" s="145"/>
      <c r="BE138" s="145"/>
      <c r="BF138" s="145"/>
      <c r="BG138" s="145"/>
      <c r="BH138" s="145"/>
    </row>
    <row r="139" spans="1:60" ht="63.75" hidden="1" customHeight="1" x14ac:dyDescent="0.2">
      <c r="A139" s="324"/>
      <c r="B139" s="324"/>
      <c r="C139" s="325"/>
      <c r="D139" s="336"/>
      <c r="E139" s="325"/>
      <c r="F139" s="324"/>
      <c r="G139" s="203"/>
      <c r="H139" s="203"/>
      <c r="I139" s="127"/>
      <c r="J139" s="324"/>
      <c r="K139" s="324"/>
      <c r="L139" s="324"/>
      <c r="M139" s="324"/>
      <c r="N139" s="324"/>
      <c r="O139" s="332"/>
      <c r="P139" s="324"/>
      <c r="Q139" s="332"/>
      <c r="R139" s="332"/>
      <c r="S139" s="128"/>
      <c r="T139" s="129">
        <f t="shared" ref="T139:T202" si="550">IF(S139=$S$542,1,IF(S139=$S$538,5,IF(S139=$S$539,4,IF(S139=$S$540,3,IF(S139=$S$541,2,0)))))</f>
        <v>0</v>
      </c>
      <c r="U139" s="325"/>
      <c r="V139" s="325"/>
      <c r="W139" s="203"/>
      <c r="X139" s="324"/>
      <c r="Y139" s="329"/>
      <c r="Z139" s="206">
        <f t="shared" ref="Z139:Z202" si="551">IF(AA139=$AA$540,1,IF(AA139=$AA$539,2,IF(AA139=$AA$538,4,IF(S139="No_existen",5,0))))</f>
        <v>0</v>
      </c>
      <c r="AA139" s="203"/>
      <c r="AB139" s="203"/>
      <c r="AC139" s="329"/>
      <c r="AD139" s="325"/>
      <c r="AE139" s="202">
        <f t="shared" ref="AE139:AE202" si="552">IF(AF139=$AG$539,1,IF(AF139=$AG$538,4,IF(S139="No_existen",5,0)))</f>
        <v>0</v>
      </c>
      <c r="AF139" s="203"/>
      <c r="AG139" s="203"/>
      <c r="AH139" s="329"/>
      <c r="AI139" s="325"/>
      <c r="AJ139" s="202">
        <f t="shared" ref="AJ139:AJ202" si="553">IF(AK139=$AK$538,1,IF(AK139=$AK$539,4,IF(S139="No_existen",5,0)))</f>
        <v>0</v>
      </c>
      <c r="AK139" s="203"/>
      <c r="AL139" s="203"/>
      <c r="AM139" s="329"/>
      <c r="AN139" s="325"/>
      <c r="AO139" s="202">
        <f t="shared" si="473"/>
        <v>0</v>
      </c>
      <c r="AP139" s="203"/>
      <c r="AQ139" s="325"/>
      <c r="AR139" s="325"/>
      <c r="AS139" s="327"/>
      <c r="AT139" s="327"/>
      <c r="AU139" s="336"/>
      <c r="AV139" s="336"/>
      <c r="AW139" s="203"/>
      <c r="AX139" s="203"/>
      <c r="AY139" s="130"/>
      <c r="AZ139" s="131"/>
      <c r="BA139" s="207"/>
      <c r="BB139" s="145"/>
      <c r="BC139" s="145"/>
      <c r="BD139" s="145"/>
      <c r="BE139" s="145"/>
      <c r="BF139" s="145"/>
      <c r="BG139" s="145"/>
      <c r="BH139" s="145"/>
    </row>
    <row r="140" spans="1:60" ht="63.75" customHeight="1" x14ac:dyDescent="0.2">
      <c r="A140" s="324">
        <v>44</v>
      </c>
      <c r="B140" s="324" t="s">
        <v>552</v>
      </c>
      <c r="C140" s="325" t="str">
        <f>+VLOOKUP(B140,$A$568:$B$606,2,0)</f>
        <v>VALENTINA KALLEWAARD ECHEVERRI</v>
      </c>
      <c r="D140" s="336" t="s">
        <v>150</v>
      </c>
      <c r="E140" s="325" t="str">
        <f>IF(D140=$D$538,$E$538,IF(D140=$D$539,$E$539,IF(D140=$D$540,$E$540,IF(D140=$D$541,$E$541,IF(D140=$D$542,$E$542,IF(D140=$D$543,$E$543,IF(D140=$D$544,$E$544,IF(D140=$D$545,$E$545,IF(D140=$D$546,$E$546,IF(D140=$D$547,$E$547,IF(D140=VICERRECTORÍA_ACADÉMICA_,$BF$538,IF(D140=PLANEACIÓN_,$BF$540, IF(D140=_VICERRECTORÍA_INVESTIGACIONES_INNOVACIÓN_Y_EXTENSIÓN_,$BF$539,IF(D140=VICERRECTORÍA_ADMINISTRATIVA_FINANCIERA_,$BF$541,IF(D140=_VICERRECTORÍA_RESPONSABILIDAD_SOCIAL_Y_BIENESTAR_UNIVERSITARIO_,$BF$542,"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0" s="324" t="s">
        <v>265</v>
      </c>
      <c r="G140" s="203" t="s">
        <v>261</v>
      </c>
      <c r="H140" s="203" t="s">
        <v>262</v>
      </c>
      <c r="I140" s="226" t="s">
        <v>1068</v>
      </c>
      <c r="J140" s="324" t="s">
        <v>107</v>
      </c>
      <c r="K140" s="337" t="s">
        <v>2261</v>
      </c>
      <c r="L140" s="337" t="s">
        <v>1077</v>
      </c>
      <c r="M140" s="337" t="s">
        <v>1078</v>
      </c>
      <c r="N140" s="324" t="s">
        <v>104</v>
      </c>
      <c r="O140" s="332">
        <f t="shared" ref="O140" si="554">IF(N140="ALTA",5,IF(N140="MEDIO ALTA",4,IF(N140="MEDIA",3,IF(N140="MEDIO BAJA",2,IF(N140="BAJA",1,0)))))</f>
        <v>3</v>
      </c>
      <c r="P140" s="324" t="s">
        <v>140</v>
      </c>
      <c r="Q140" s="332">
        <f t="shared" ref="Q140" si="555">IF(P140="ALTO",5,IF(P140="MEDIO-ALTO",4,IF(P140="MEDIO",3,IF(P140="MEDIO-BAJO",2,IF(P140="BAJO",1,0)))))</f>
        <v>3</v>
      </c>
      <c r="R140" s="332">
        <f t="shared" ref="R140" si="556">Q140*O140</f>
        <v>9</v>
      </c>
      <c r="S140" s="128" t="s">
        <v>315</v>
      </c>
      <c r="T140" s="129">
        <f t="shared" si="550"/>
        <v>1</v>
      </c>
      <c r="U140" s="325">
        <f t="shared" si="463"/>
        <v>2</v>
      </c>
      <c r="V140" s="325">
        <f t="shared" si="464"/>
        <v>1.2</v>
      </c>
      <c r="W140" s="227" t="s">
        <v>1084</v>
      </c>
      <c r="X140" s="324">
        <f t="shared" ref="X140" si="557">IF(S140="No_existen",5*$X$10,Y140*$X$10)</f>
        <v>0.15000000000000002</v>
      </c>
      <c r="Y140" s="329">
        <f t="shared" si="466"/>
        <v>3</v>
      </c>
      <c r="Z140" s="206">
        <f t="shared" si="551"/>
        <v>2</v>
      </c>
      <c r="AA140" s="203" t="s">
        <v>319</v>
      </c>
      <c r="AB140" s="203"/>
      <c r="AC140" s="329">
        <f t="shared" ref="AC140" si="558">IF(S140="No_existen",5*$AC$10,AD140*$AC$10)</f>
        <v>0.15</v>
      </c>
      <c r="AD140" s="325">
        <f t="shared" si="468"/>
        <v>1</v>
      </c>
      <c r="AE140" s="202">
        <f t="shared" si="552"/>
        <v>1</v>
      </c>
      <c r="AF140" s="203" t="s">
        <v>295</v>
      </c>
      <c r="AG140" s="227" t="s">
        <v>1093</v>
      </c>
      <c r="AH140" s="329">
        <f t="shared" ref="AH140" si="559">IF(S140="No_existen",5*$AH$10,AI140*$AH$10)</f>
        <v>0.1</v>
      </c>
      <c r="AI140" s="325">
        <f t="shared" si="470"/>
        <v>1</v>
      </c>
      <c r="AJ140" s="202">
        <f t="shared" si="553"/>
        <v>1</v>
      </c>
      <c r="AK140" s="203" t="s">
        <v>292</v>
      </c>
      <c r="AL140" s="203" t="s">
        <v>299</v>
      </c>
      <c r="AM140" s="329">
        <f t="shared" ref="AM140" si="560">IF(S140="No_existen",5*$AM$10,AN140*$AM$10)</f>
        <v>0.1</v>
      </c>
      <c r="AN140" s="325">
        <f t="shared" ref="AN140" si="561">ROUND(AVERAGEIF(AO140:AO142,"&gt;0"),0)</f>
        <v>1</v>
      </c>
      <c r="AO140" s="202">
        <f t="shared" si="473"/>
        <v>1</v>
      </c>
      <c r="AP140" s="203" t="s">
        <v>614</v>
      </c>
      <c r="AQ140" s="325">
        <f t="shared" ref="AQ140" si="562">ROUND(AVERAGE(U140,Y140,AD140,AI140,AN140),0)</f>
        <v>2</v>
      </c>
      <c r="AR140" s="325" t="str">
        <f t="shared" ref="AR140" si="563">IF(AQ140&lt;1.5,"FUERTE",IF(AND(AQ140&gt;=1.5,AQ140&lt;2.5),"ACEPTABLE",IF(AQ140&gt;=5,"INEXISTENTE","DÉBIL")))</f>
        <v>ACEPTABLE</v>
      </c>
      <c r="AS140" s="327">
        <f t="shared" ref="AS140" si="564">IF(R140=0,0,ROUND((R140*AQ140),0))</f>
        <v>18</v>
      </c>
      <c r="AT140" s="327" t="str">
        <f t="shared" ref="AT140" si="565">IF(AS140&gt;=36,"GRAVE", IF(AS140&lt;=10, "LEVE", "MODERADO"))</f>
        <v>MODERADO</v>
      </c>
      <c r="AU140" s="337" t="s">
        <v>1097</v>
      </c>
      <c r="AV140" s="338" t="s">
        <v>1098</v>
      </c>
      <c r="AW140" s="203" t="s">
        <v>90</v>
      </c>
      <c r="AX140" s="203" t="s">
        <v>90</v>
      </c>
      <c r="AY140" s="227" t="s">
        <v>1101</v>
      </c>
      <c r="AZ140" s="228">
        <v>45641</v>
      </c>
      <c r="BA140" s="207"/>
      <c r="BB140" s="145"/>
      <c r="BC140" s="145"/>
      <c r="BD140" s="145"/>
      <c r="BE140" s="145"/>
      <c r="BF140" s="145"/>
      <c r="BG140" s="145"/>
      <c r="BH140" s="145"/>
    </row>
    <row r="141" spans="1:60" ht="63.75" hidden="1" customHeight="1" x14ac:dyDescent="0.2">
      <c r="A141" s="324"/>
      <c r="B141" s="324"/>
      <c r="C141" s="325"/>
      <c r="D141" s="336"/>
      <c r="E141" s="325"/>
      <c r="F141" s="324"/>
      <c r="G141" s="203" t="s">
        <v>261</v>
      </c>
      <c r="H141" s="203" t="s">
        <v>262</v>
      </c>
      <c r="I141" s="226" t="s">
        <v>1069</v>
      </c>
      <c r="J141" s="324"/>
      <c r="K141" s="337"/>
      <c r="L141" s="337"/>
      <c r="M141" s="337"/>
      <c r="N141" s="324"/>
      <c r="O141" s="332"/>
      <c r="P141" s="324"/>
      <c r="Q141" s="332"/>
      <c r="R141" s="332"/>
      <c r="S141" s="128" t="s">
        <v>315</v>
      </c>
      <c r="T141" s="129">
        <f t="shared" si="550"/>
        <v>1</v>
      </c>
      <c r="U141" s="325"/>
      <c r="V141" s="325"/>
      <c r="W141" s="227" t="s">
        <v>1085</v>
      </c>
      <c r="X141" s="324"/>
      <c r="Y141" s="329"/>
      <c r="Z141" s="206">
        <f t="shared" si="551"/>
        <v>4</v>
      </c>
      <c r="AA141" s="203" t="s">
        <v>318</v>
      </c>
      <c r="AB141" s="203"/>
      <c r="AC141" s="329"/>
      <c r="AD141" s="325"/>
      <c r="AE141" s="202">
        <f t="shared" si="552"/>
        <v>1</v>
      </c>
      <c r="AF141" s="203" t="s">
        <v>295</v>
      </c>
      <c r="AG141" s="227" t="s">
        <v>1093</v>
      </c>
      <c r="AH141" s="329"/>
      <c r="AI141" s="325"/>
      <c r="AJ141" s="202">
        <f t="shared" si="553"/>
        <v>1</v>
      </c>
      <c r="AK141" s="203" t="s">
        <v>292</v>
      </c>
      <c r="AL141" s="203" t="s">
        <v>299</v>
      </c>
      <c r="AM141" s="329"/>
      <c r="AN141" s="325"/>
      <c r="AO141" s="202">
        <f t="shared" si="473"/>
        <v>1</v>
      </c>
      <c r="AP141" s="203" t="s">
        <v>614</v>
      </c>
      <c r="AQ141" s="325"/>
      <c r="AR141" s="325"/>
      <c r="AS141" s="327"/>
      <c r="AT141" s="327"/>
      <c r="AU141" s="337"/>
      <c r="AV141" s="337"/>
      <c r="AW141" s="203" t="s">
        <v>90</v>
      </c>
      <c r="AX141" s="203" t="s">
        <v>90</v>
      </c>
      <c r="AY141" s="227" t="s">
        <v>1102</v>
      </c>
      <c r="AZ141" s="228">
        <v>45641</v>
      </c>
      <c r="BA141" s="207"/>
      <c r="BB141" s="145"/>
      <c r="BC141" s="145"/>
      <c r="BD141" s="145"/>
      <c r="BE141" s="145"/>
      <c r="BF141" s="145"/>
      <c r="BG141" s="145"/>
      <c r="BH141" s="145"/>
    </row>
    <row r="142" spans="1:60" ht="63.75" hidden="1" customHeight="1" x14ac:dyDescent="0.2">
      <c r="A142" s="324"/>
      <c r="B142" s="324"/>
      <c r="C142" s="325"/>
      <c r="D142" s="336"/>
      <c r="E142" s="325"/>
      <c r="F142" s="324"/>
      <c r="G142" s="203" t="s">
        <v>260</v>
      </c>
      <c r="H142" s="203" t="s">
        <v>36</v>
      </c>
      <c r="I142" s="226" t="s">
        <v>1070</v>
      </c>
      <c r="J142" s="324"/>
      <c r="K142" s="337"/>
      <c r="L142" s="337"/>
      <c r="M142" s="337"/>
      <c r="N142" s="324"/>
      <c r="O142" s="332"/>
      <c r="P142" s="324"/>
      <c r="Q142" s="332"/>
      <c r="R142" s="332"/>
      <c r="S142" s="128" t="s">
        <v>386</v>
      </c>
      <c r="T142" s="129">
        <f t="shared" si="550"/>
        <v>4</v>
      </c>
      <c r="U142" s="325"/>
      <c r="V142" s="325"/>
      <c r="W142" s="227" t="s">
        <v>1086</v>
      </c>
      <c r="X142" s="324"/>
      <c r="Y142" s="329"/>
      <c r="Z142" s="206">
        <f t="shared" si="551"/>
        <v>4</v>
      </c>
      <c r="AA142" s="203" t="s">
        <v>318</v>
      </c>
      <c r="AB142" s="203"/>
      <c r="AC142" s="329"/>
      <c r="AD142" s="325"/>
      <c r="AE142" s="202">
        <f t="shared" si="552"/>
        <v>1</v>
      </c>
      <c r="AF142" s="203" t="s">
        <v>295</v>
      </c>
      <c r="AG142" s="227" t="s">
        <v>1093</v>
      </c>
      <c r="AH142" s="329"/>
      <c r="AI142" s="325"/>
      <c r="AJ142" s="202">
        <f t="shared" si="553"/>
        <v>1</v>
      </c>
      <c r="AK142" s="203" t="s">
        <v>292</v>
      </c>
      <c r="AL142" s="203" t="s">
        <v>299</v>
      </c>
      <c r="AM142" s="329"/>
      <c r="AN142" s="325"/>
      <c r="AO142" s="202">
        <f t="shared" si="473"/>
        <v>1</v>
      </c>
      <c r="AP142" s="203" t="s">
        <v>614</v>
      </c>
      <c r="AQ142" s="325"/>
      <c r="AR142" s="325"/>
      <c r="AS142" s="327"/>
      <c r="AT142" s="327"/>
      <c r="AU142" s="337"/>
      <c r="AV142" s="337"/>
      <c r="AW142" s="203" t="s">
        <v>90</v>
      </c>
      <c r="AX142" s="203" t="s">
        <v>90</v>
      </c>
      <c r="AY142" s="227" t="s">
        <v>1103</v>
      </c>
      <c r="AZ142" s="228">
        <v>45641</v>
      </c>
      <c r="BA142" s="207"/>
      <c r="BB142" s="145"/>
      <c r="BC142" s="145"/>
      <c r="BD142" s="145"/>
      <c r="BE142" s="145"/>
      <c r="BF142" s="145"/>
      <c r="BG142" s="145"/>
      <c r="BH142" s="145"/>
    </row>
    <row r="143" spans="1:60" ht="63.75" hidden="1" customHeight="1" x14ac:dyDescent="0.2">
      <c r="A143" s="324">
        <v>45</v>
      </c>
      <c r="B143" s="324" t="s">
        <v>552</v>
      </c>
      <c r="C143" s="325" t="str">
        <f>+VLOOKUP(B143,$A$568:$B$606,2,0)</f>
        <v>VALENTINA KALLEWAARD ECHEVERRI</v>
      </c>
      <c r="D143" s="336" t="s">
        <v>162</v>
      </c>
      <c r="E143" s="325" t="str">
        <f>IF(D143=$D$538,$E$538,IF(D143=$D$539,$E$539,IF(D143=$D$540,$E$540,IF(D143=$D$541,$E$541,IF(D143=$D$542,$E$542,IF(D143=$D$543,$E$543,IF(D143=$D$544,$E$544,IF(D143=$D$545,$E$545,IF(D143=$D$546,$E$546,IF(D143=$D$547,$E$547,IF(D143=VICERRECTORÍA_ACADÉMICA_,$BF$538,IF(D143=PLANEACIÓN_,$BF$540, IF(D143=_VICERRECTORÍA_INVESTIGACIONES_INNOVACIÓN_Y_EXTENSIÓN_,$BF$539,IF(D143=VICERRECTORÍA_ADMINISTRATIVA_FINANCIERA_,$BF$541,IF(D143=_VICERRECTORÍA_RESPONSABILIDAD_SOCIAL_Y_BIENESTAR_UNIVERSITARIO_,$BF$542,"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43" s="324" t="s">
        <v>265</v>
      </c>
      <c r="G143" s="203" t="s">
        <v>260</v>
      </c>
      <c r="H143" s="203" t="s">
        <v>35</v>
      </c>
      <c r="I143" s="226" t="s">
        <v>1071</v>
      </c>
      <c r="J143" s="324" t="s">
        <v>112</v>
      </c>
      <c r="K143" s="324" t="s">
        <v>2262</v>
      </c>
      <c r="L143" s="324" t="s">
        <v>1079</v>
      </c>
      <c r="M143" s="324" t="s">
        <v>1080</v>
      </c>
      <c r="N143" s="324" t="s">
        <v>147</v>
      </c>
      <c r="O143" s="332">
        <f t="shared" ref="O143" si="566">IF(N143="ALTA",5,IF(N143="MEDIO ALTA",4,IF(N143="MEDIA",3,IF(N143="MEDIO BAJA",2,IF(N143="BAJA",1,0)))))</f>
        <v>2</v>
      </c>
      <c r="P143" s="324" t="s">
        <v>209</v>
      </c>
      <c r="Q143" s="332">
        <f t="shared" ref="Q143" si="567">IF(P143="ALTO",5,IF(P143="MEDIO-ALTO",4,IF(P143="MEDIO",3,IF(P143="MEDIO-BAJO",2,IF(P143="BAJO",1,0)))))</f>
        <v>4</v>
      </c>
      <c r="R143" s="332">
        <f t="shared" ref="R143" si="568">Q143*O143</f>
        <v>8</v>
      </c>
      <c r="S143" s="128" t="s">
        <v>315</v>
      </c>
      <c r="T143" s="129">
        <f t="shared" si="550"/>
        <v>1</v>
      </c>
      <c r="U143" s="325">
        <f t="shared" si="463"/>
        <v>1</v>
      </c>
      <c r="V143" s="325">
        <f t="shared" si="464"/>
        <v>0.6</v>
      </c>
      <c r="W143" s="227" t="s">
        <v>1087</v>
      </c>
      <c r="X143" s="324">
        <f t="shared" ref="X143" si="569">IF(S143="No_existen",5*$X$10,Y143*$X$10)</f>
        <v>0.2</v>
      </c>
      <c r="Y143" s="329">
        <f t="shared" si="466"/>
        <v>4</v>
      </c>
      <c r="Z143" s="206">
        <f t="shared" si="551"/>
        <v>4</v>
      </c>
      <c r="AA143" s="203" t="s">
        <v>318</v>
      </c>
      <c r="AB143" s="203"/>
      <c r="AC143" s="329">
        <f t="shared" ref="AC143" si="570">IF(S143="No_existen",5*$AC$10,AD143*$AC$10)</f>
        <v>0.15</v>
      </c>
      <c r="AD143" s="325">
        <f t="shared" si="468"/>
        <v>1</v>
      </c>
      <c r="AE143" s="202">
        <f t="shared" si="552"/>
        <v>1</v>
      </c>
      <c r="AF143" s="203" t="s">
        <v>295</v>
      </c>
      <c r="AG143" s="227" t="s">
        <v>1094</v>
      </c>
      <c r="AH143" s="329">
        <f t="shared" ref="AH143" si="571">IF(S143="No_existen",5*$AH$10,AI143*$AH$10)</f>
        <v>0.1</v>
      </c>
      <c r="AI143" s="325">
        <f t="shared" si="470"/>
        <v>1</v>
      </c>
      <c r="AJ143" s="202">
        <f t="shared" si="553"/>
        <v>1</v>
      </c>
      <c r="AK143" s="203" t="s">
        <v>292</v>
      </c>
      <c r="AL143" s="203" t="s">
        <v>307</v>
      </c>
      <c r="AM143" s="329">
        <f t="shared" ref="AM143" si="572">IF(S143="No_existen",5*$AM$10,AN143*$AM$10)</f>
        <v>0.2</v>
      </c>
      <c r="AN143" s="325">
        <f t="shared" ref="AN143" si="573">ROUND(AVERAGEIF(AO143:AO145,"&gt;0"),0)</f>
        <v>2</v>
      </c>
      <c r="AO143" s="202">
        <f t="shared" si="473"/>
        <v>4</v>
      </c>
      <c r="AP143" s="203" t="s">
        <v>613</v>
      </c>
      <c r="AQ143" s="325">
        <f t="shared" ref="AQ143" si="574">ROUND(AVERAGE(U143,Y143,AD143,AI143,AN143),0)</f>
        <v>2</v>
      </c>
      <c r="AR143" s="325" t="str">
        <f t="shared" ref="AR143" si="575">IF(AQ143&lt;1.5,"FUERTE",IF(AND(AQ143&gt;=1.5,AQ143&lt;2.5),"ACEPTABLE",IF(AQ143&gt;=5,"INEXISTENTE","DÉBIL")))</f>
        <v>ACEPTABLE</v>
      </c>
      <c r="AS143" s="327">
        <f t="shared" ref="AS143" si="576">IF(R143=0,0,ROUND((R143*AQ143),0))</f>
        <v>16</v>
      </c>
      <c r="AT143" s="327" t="str">
        <f t="shared" ref="AT143" si="577">IF(AS143&gt;=36,"GRAVE", IF(AS143&lt;=10, "LEVE", "MODERADO"))</f>
        <v>MODERADO</v>
      </c>
      <c r="AU143" s="334" t="s">
        <v>1099</v>
      </c>
      <c r="AV143" s="335">
        <v>0</v>
      </c>
      <c r="AW143" s="203" t="s">
        <v>90</v>
      </c>
      <c r="AX143" s="203" t="s">
        <v>90</v>
      </c>
      <c r="AY143" s="227" t="s">
        <v>1104</v>
      </c>
      <c r="AZ143" s="228">
        <v>45641</v>
      </c>
      <c r="BA143" s="207"/>
      <c r="BB143" s="145"/>
      <c r="BC143" s="145"/>
      <c r="BD143" s="145"/>
      <c r="BE143" s="145"/>
      <c r="BF143" s="145"/>
      <c r="BG143" s="145"/>
      <c r="BH143" s="145"/>
    </row>
    <row r="144" spans="1:60" ht="63.75" hidden="1" customHeight="1" x14ac:dyDescent="0.2">
      <c r="A144" s="324"/>
      <c r="B144" s="324"/>
      <c r="C144" s="325"/>
      <c r="D144" s="336"/>
      <c r="E144" s="325"/>
      <c r="F144" s="324"/>
      <c r="G144" s="203" t="s">
        <v>261</v>
      </c>
      <c r="H144" s="203" t="s">
        <v>225</v>
      </c>
      <c r="I144" s="226" t="s">
        <v>1072</v>
      </c>
      <c r="J144" s="324"/>
      <c r="K144" s="324"/>
      <c r="L144" s="324"/>
      <c r="M144" s="324"/>
      <c r="N144" s="324"/>
      <c r="O144" s="332"/>
      <c r="P144" s="324"/>
      <c r="Q144" s="332"/>
      <c r="R144" s="332"/>
      <c r="S144" s="128" t="s">
        <v>315</v>
      </c>
      <c r="T144" s="129">
        <f t="shared" si="550"/>
        <v>1</v>
      </c>
      <c r="U144" s="325"/>
      <c r="V144" s="325"/>
      <c r="W144" s="227" t="s">
        <v>1088</v>
      </c>
      <c r="X144" s="324"/>
      <c r="Y144" s="329"/>
      <c r="Z144" s="206">
        <f t="shared" si="551"/>
        <v>4</v>
      </c>
      <c r="AA144" s="203" t="s">
        <v>318</v>
      </c>
      <c r="AB144" s="203"/>
      <c r="AC144" s="329"/>
      <c r="AD144" s="325"/>
      <c r="AE144" s="202">
        <f t="shared" si="552"/>
        <v>1</v>
      </c>
      <c r="AF144" s="203" t="s">
        <v>295</v>
      </c>
      <c r="AG144" s="227" t="s">
        <v>1095</v>
      </c>
      <c r="AH144" s="329"/>
      <c r="AI144" s="325"/>
      <c r="AJ144" s="202">
        <f t="shared" si="553"/>
        <v>1</v>
      </c>
      <c r="AK144" s="203" t="s">
        <v>292</v>
      </c>
      <c r="AL144" s="203" t="s">
        <v>307</v>
      </c>
      <c r="AM144" s="329"/>
      <c r="AN144" s="325"/>
      <c r="AO144" s="202">
        <f t="shared" si="473"/>
        <v>1</v>
      </c>
      <c r="AP144" s="203" t="s">
        <v>614</v>
      </c>
      <c r="AQ144" s="325"/>
      <c r="AR144" s="325"/>
      <c r="AS144" s="327"/>
      <c r="AT144" s="327"/>
      <c r="AU144" s="334"/>
      <c r="AV144" s="334"/>
      <c r="AW144" s="203"/>
      <c r="AX144" s="203"/>
      <c r="AY144" s="227"/>
      <c r="AZ144" s="228"/>
      <c r="BA144" s="207"/>
      <c r="BB144" s="145"/>
      <c r="BC144" s="145"/>
      <c r="BD144" s="145"/>
      <c r="BE144" s="145"/>
      <c r="BF144" s="145"/>
      <c r="BG144" s="145"/>
      <c r="BH144" s="145"/>
    </row>
    <row r="145" spans="1:60" ht="63.75" hidden="1" customHeight="1" x14ac:dyDescent="0.2">
      <c r="A145" s="324"/>
      <c r="B145" s="324"/>
      <c r="C145" s="325"/>
      <c r="D145" s="336"/>
      <c r="E145" s="325"/>
      <c r="F145" s="324"/>
      <c r="G145" s="203" t="s">
        <v>261</v>
      </c>
      <c r="H145" s="203" t="s">
        <v>225</v>
      </c>
      <c r="I145" s="226" t="s">
        <v>1073</v>
      </c>
      <c r="J145" s="324"/>
      <c r="K145" s="324"/>
      <c r="L145" s="324"/>
      <c r="M145" s="324"/>
      <c r="N145" s="324"/>
      <c r="O145" s="332"/>
      <c r="P145" s="324"/>
      <c r="Q145" s="332"/>
      <c r="R145" s="332"/>
      <c r="S145" s="128" t="s">
        <v>315</v>
      </c>
      <c r="T145" s="129">
        <f t="shared" si="550"/>
        <v>1</v>
      </c>
      <c r="U145" s="325"/>
      <c r="V145" s="325"/>
      <c r="W145" s="227" t="s">
        <v>1089</v>
      </c>
      <c r="X145" s="324"/>
      <c r="Y145" s="329"/>
      <c r="Z145" s="206">
        <f t="shared" si="551"/>
        <v>4</v>
      </c>
      <c r="AA145" s="203" t="s">
        <v>318</v>
      </c>
      <c r="AB145" s="203"/>
      <c r="AC145" s="329"/>
      <c r="AD145" s="325"/>
      <c r="AE145" s="202">
        <f t="shared" si="552"/>
        <v>1</v>
      </c>
      <c r="AF145" s="203" t="s">
        <v>295</v>
      </c>
      <c r="AG145" s="227" t="s">
        <v>1095</v>
      </c>
      <c r="AH145" s="329"/>
      <c r="AI145" s="325"/>
      <c r="AJ145" s="202">
        <f t="shared" si="553"/>
        <v>1</v>
      </c>
      <c r="AK145" s="203" t="s">
        <v>292</v>
      </c>
      <c r="AL145" s="203" t="s">
        <v>307</v>
      </c>
      <c r="AM145" s="329"/>
      <c r="AN145" s="325"/>
      <c r="AO145" s="202">
        <f t="shared" si="473"/>
        <v>1</v>
      </c>
      <c r="AP145" s="203" t="s">
        <v>614</v>
      </c>
      <c r="AQ145" s="325"/>
      <c r="AR145" s="325"/>
      <c r="AS145" s="327"/>
      <c r="AT145" s="327"/>
      <c r="AU145" s="334"/>
      <c r="AV145" s="334"/>
      <c r="AW145" s="203"/>
      <c r="AX145" s="203"/>
      <c r="AY145" s="227"/>
      <c r="AZ145" s="228"/>
      <c r="BA145" s="207"/>
      <c r="BB145" s="145"/>
      <c r="BC145" s="145"/>
      <c r="BD145" s="145"/>
      <c r="BE145" s="145"/>
      <c r="BF145" s="145"/>
      <c r="BG145" s="145"/>
      <c r="BH145" s="145"/>
    </row>
    <row r="146" spans="1:60" ht="63.75" customHeight="1" x14ac:dyDescent="0.2">
      <c r="A146" s="324">
        <v>46</v>
      </c>
      <c r="B146" s="324" t="s">
        <v>552</v>
      </c>
      <c r="C146" s="325" t="str">
        <f>+VLOOKUP(B146,$A$568:$B$606,2,0)</f>
        <v>VALENTINA KALLEWAARD ECHEVERRI</v>
      </c>
      <c r="D146" s="336" t="s">
        <v>150</v>
      </c>
      <c r="E146" s="325" t="str">
        <f>IF(D146=$D$538,$E$538,IF(D146=$D$539,$E$539,IF(D146=$D$540,$E$540,IF(D146=$D$541,$E$541,IF(D146=$D$542,$E$542,IF(D146=$D$543,$E$543,IF(D146=$D$544,$E$544,IF(D146=$D$545,$E$545,IF(D146=$D$546,$E$546,IF(D146=$D$547,$E$547,IF(D146=VICERRECTORÍA_ACADÉMICA_,$BF$538,IF(D146=PLANEACIÓN_,$BF$540, IF(D146=_VICERRECTORÍA_INVESTIGACIONES_INNOVACIÓN_Y_EXTENSIÓN_,$BF$539,IF(D146=VICERRECTORÍA_ADMINISTRATIVA_FINANCIERA_,$BF$541,IF(D146=_VICERRECTORÍA_RESPONSABILIDAD_SOCIAL_Y_BIENESTAR_UNIVERSITARIO_,$BF$542,"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6" s="324" t="s">
        <v>265</v>
      </c>
      <c r="G146" s="203" t="s">
        <v>260</v>
      </c>
      <c r="H146" s="203" t="s">
        <v>38</v>
      </c>
      <c r="I146" s="226" t="s">
        <v>1074</v>
      </c>
      <c r="J146" s="324" t="s">
        <v>105</v>
      </c>
      <c r="K146" s="324" t="s">
        <v>1081</v>
      </c>
      <c r="L146" s="324" t="s">
        <v>1082</v>
      </c>
      <c r="M146" s="324" t="s">
        <v>1083</v>
      </c>
      <c r="N146" s="324" t="s">
        <v>104</v>
      </c>
      <c r="O146" s="332">
        <f t="shared" ref="O146" si="578">IF(N146="ALTA",5,IF(N146="MEDIO ALTA",4,IF(N146="MEDIA",3,IF(N146="MEDIO BAJA",2,IF(N146="BAJA",1,0)))))</f>
        <v>3</v>
      </c>
      <c r="P146" s="324" t="s">
        <v>140</v>
      </c>
      <c r="Q146" s="332">
        <f t="shared" ref="Q146" si="579">IF(P146="ALTO",5,IF(P146="MEDIO-ALTO",4,IF(P146="MEDIO",3,IF(P146="MEDIO-BAJO",2,IF(P146="BAJO",1,0)))))</f>
        <v>3</v>
      </c>
      <c r="R146" s="332">
        <f t="shared" ref="R146" si="580">Q146*O146</f>
        <v>9</v>
      </c>
      <c r="S146" s="128" t="s">
        <v>315</v>
      </c>
      <c r="T146" s="129">
        <f t="shared" si="550"/>
        <v>1</v>
      </c>
      <c r="U146" s="325">
        <f t="shared" si="463"/>
        <v>1</v>
      </c>
      <c r="V146" s="325">
        <f t="shared" si="464"/>
        <v>0.6</v>
      </c>
      <c r="W146" s="227" t="s">
        <v>1090</v>
      </c>
      <c r="X146" s="324">
        <f t="shared" ref="X146" si="581">IF(S146="No_existen",5*$X$10,Y146*$X$10)</f>
        <v>0.2</v>
      </c>
      <c r="Y146" s="329">
        <f t="shared" si="466"/>
        <v>4</v>
      </c>
      <c r="Z146" s="206">
        <f t="shared" si="551"/>
        <v>4</v>
      </c>
      <c r="AA146" s="203" t="s">
        <v>318</v>
      </c>
      <c r="AB146" s="203"/>
      <c r="AC146" s="329">
        <f t="shared" ref="AC146" si="582">IF(S146="No_existen",5*$AC$10,AD146*$AC$10)</f>
        <v>0.15</v>
      </c>
      <c r="AD146" s="325">
        <f t="shared" si="468"/>
        <v>1</v>
      </c>
      <c r="AE146" s="202">
        <f t="shared" si="552"/>
        <v>1</v>
      </c>
      <c r="AF146" s="203" t="s">
        <v>295</v>
      </c>
      <c r="AG146" s="227" t="s">
        <v>1096</v>
      </c>
      <c r="AH146" s="329">
        <f t="shared" ref="AH146" si="583">IF(S146="No_existen",5*$AH$10,AI146*$AH$10)</f>
        <v>0.1</v>
      </c>
      <c r="AI146" s="325">
        <f t="shared" si="470"/>
        <v>1</v>
      </c>
      <c r="AJ146" s="202">
        <f t="shared" si="553"/>
        <v>1</v>
      </c>
      <c r="AK146" s="203" t="s">
        <v>292</v>
      </c>
      <c r="AL146" s="203" t="s">
        <v>300</v>
      </c>
      <c r="AM146" s="329">
        <f t="shared" ref="AM146" si="584">IF(S146="No_existen",5*$AM$10,AN146*$AM$10)</f>
        <v>0.1</v>
      </c>
      <c r="AN146" s="325">
        <f t="shared" ref="AN146" si="585">ROUND(AVERAGEIF(AO146:AO148,"&gt;0"),0)</f>
        <v>1</v>
      </c>
      <c r="AO146" s="202">
        <f t="shared" si="473"/>
        <v>1</v>
      </c>
      <c r="AP146" s="203" t="s">
        <v>614</v>
      </c>
      <c r="AQ146" s="325">
        <f t="shared" ref="AQ146" si="586">ROUND(AVERAGE(U146,Y146,AD146,AI146,AN146),0)</f>
        <v>2</v>
      </c>
      <c r="AR146" s="325" t="str">
        <f t="shared" ref="AR146" si="587">IF(AQ146&lt;1.5,"FUERTE",IF(AND(AQ146&gt;=1.5,AQ146&lt;2.5),"ACEPTABLE",IF(AQ146&gt;=5,"INEXISTENTE","DÉBIL")))</f>
        <v>ACEPTABLE</v>
      </c>
      <c r="AS146" s="327">
        <f t="shared" ref="AS146" si="588">IF(R146=0,0,ROUND((R146*AQ146),0))</f>
        <v>18</v>
      </c>
      <c r="AT146" s="327" t="str">
        <f t="shared" ref="AT146" si="589">IF(AS146&gt;=36,"GRAVE", IF(AS146&lt;=10, "LEVE", "MODERADO"))</f>
        <v>MODERADO</v>
      </c>
      <c r="AU146" s="334" t="s">
        <v>1100</v>
      </c>
      <c r="AV146" s="334">
        <v>0</v>
      </c>
      <c r="AW146" s="203" t="s">
        <v>92</v>
      </c>
      <c r="AX146" s="203" t="s">
        <v>92</v>
      </c>
      <c r="AY146" s="227" t="s">
        <v>1105</v>
      </c>
      <c r="AZ146" s="228">
        <v>45641</v>
      </c>
      <c r="BA146" s="207" t="s">
        <v>831</v>
      </c>
      <c r="BB146" s="145"/>
      <c r="BC146" s="145"/>
      <c r="BD146" s="145"/>
      <c r="BE146" s="145"/>
      <c r="BF146" s="145"/>
      <c r="BG146" s="145"/>
      <c r="BH146" s="145"/>
    </row>
    <row r="147" spans="1:60" ht="63.75" hidden="1" customHeight="1" x14ac:dyDescent="0.2">
      <c r="A147" s="324"/>
      <c r="B147" s="324"/>
      <c r="C147" s="325"/>
      <c r="D147" s="336"/>
      <c r="E147" s="325"/>
      <c r="F147" s="324"/>
      <c r="G147" s="203" t="s">
        <v>260</v>
      </c>
      <c r="H147" s="203" t="s">
        <v>38</v>
      </c>
      <c r="I147" s="226" t="s">
        <v>1075</v>
      </c>
      <c r="J147" s="324"/>
      <c r="K147" s="324"/>
      <c r="L147" s="324"/>
      <c r="M147" s="324"/>
      <c r="N147" s="324"/>
      <c r="O147" s="332"/>
      <c r="P147" s="324"/>
      <c r="Q147" s="332"/>
      <c r="R147" s="332"/>
      <c r="S147" s="128" t="s">
        <v>315</v>
      </c>
      <c r="T147" s="129">
        <f t="shared" si="550"/>
        <v>1</v>
      </c>
      <c r="U147" s="325"/>
      <c r="V147" s="325"/>
      <c r="W147" s="227" t="s">
        <v>1091</v>
      </c>
      <c r="X147" s="324"/>
      <c r="Y147" s="329"/>
      <c r="Z147" s="206">
        <f t="shared" si="551"/>
        <v>4</v>
      </c>
      <c r="AA147" s="203" t="s">
        <v>318</v>
      </c>
      <c r="AB147" s="203"/>
      <c r="AC147" s="329"/>
      <c r="AD147" s="325"/>
      <c r="AE147" s="202">
        <f t="shared" si="552"/>
        <v>1</v>
      </c>
      <c r="AF147" s="203" t="s">
        <v>295</v>
      </c>
      <c r="AG147" s="227" t="s">
        <v>1095</v>
      </c>
      <c r="AH147" s="329"/>
      <c r="AI147" s="325"/>
      <c r="AJ147" s="202">
        <f t="shared" si="553"/>
        <v>1</v>
      </c>
      <c r="AK147" s="203" t="s">
        <v>292</v>
      </c>
      <c r="AL147" s="203" t="s">
        <v>300</v>
      </c>
      <c r="AM147" s="329"/>
      <c r="AN147" s="325"/>
      <c r="AO147" s="202">
        <f t="shared" si="473"/>
        <v>1</v>
      </c>
      <c r="AP147" s="203" t="s">
        <v>614</v>
      </c>
      <c r="AQ147" s="325"/>
      <c r="AR147" s="325"/>
      <c r="AS147" s="327"/>
      <c r="AT147" s="327"/>
      <c r="AU147" s="334"/>
      <c r="AV147" s="334"/>
      <c r="AW147" s="203"/>
      <c r="AX147" s="203"/>
      <c r="AY147" s="130"/>
      <c r="AZ147" s="131"/>
      <c r="BA147" s="207"/>
      <c r="BB147" s="145"/>
      <c r="BC147" s="145"/>
      <c r="BD147" s="145"/>
      <c r="BE147" s="145"/>
      <c r="BF147" s="145"/>
      <c r="BG147" s="145"/>
      <c r="BH147" s="145"/>
    </row>
    <row r="148" spans="1:60" ht="63.75" hidden="1" customHeight="1" x14ac:dyDescent="0.2">
      <c r="A148" s="324"/>
      <c r="B148" s="324"/>
      <c r="C148" s="325"/>
      <c r="D148" s="336"/>
      <c r="E148" s="325"/>
      <c r="F148" s="324"/>
      <c r="G148" s="203" t="s">
        <v>260</v>
      </c>
      <c r="H148" s="203" t="s">
        <v>37</v>
      </c>
      <c r="I148" s="226" t="s">
        <v>1076</v>
      </c>
      <c r="J148" s="324"/>
      <c r="K148" s="324"/>
      <c r="L148" s="324"/>
      <c r="M148" s="324"/>
      <c r="N148" s="324"/>
      <c r="O148" s="332"/>
      <c r="P148" s="324"/>
      <c r="Q148" s="332"/>
      <c r="R148" s="332"/>
      <c r="S148" s="128" t="s">
        <v>314</v>
      </c>
      <c r="T148" s="129">
        <f t="shared" si="550"/>
        <v>2</v>
      </c>
      <c r="U148" s="325"/>
      <c r="V148" s="325"/>
      <c r="W148" s="227" t="s">
        <v>1092</v>
      </c>
      <c r="X148" s="324"/>
      <c r="Y148" s="329"/>
      <c r="Z148" s="206">
        <f t="shared" si="551"/>
        <v>4</v>
      </c>
      <c r="AA148" s="203" t="s">
        <v>318</v>
      </c>
      <c r="AB148" s="203"/>
      <c r="AC148" s="329"/>
      <c r="AD148" s="325"/>
      <c r="AE148" s="202">
        <f t="shared" si="552"/>
        <v>1</v>
      </c>
      <c r="AF148" s="203" t="s">
        <v>295</v>
      </c>
      <c r="AG148" s="227" t="s">
        <v>1095</v>
      </c>
      <c r="AH148" s="329"/>
      <c r="AI148" s="325"/>
      <c r="AJ148" s="202">
        <f t="shared" si="553"/>
        <v>1</v>
      </c>
      <c r="AK148" s="203" t="s">
        <v>292</v>
      </c>
      <c r="AL148" s="203" t="s">
        <v>300</v>
      </c>
      <c r="AM148" s="329"/>
      <c r="AN148" s="325"/>
      <c r="AO148" s="202">
        <f t="shared" si="473"/>
        <v>1</v>
      </c>
      <c r="AP148" s="203" t="s">
        <v>614</v>
      </c>
      <c r="AQ148" s="325"/>
      <c r="AR148" s="325"/>
      <c r="AS148" s="327"/>
      <c r="AT148" s="327"/>
      <c r="AU148" s="334"/>
      <c r="AV148" s="334"/>
      <c r="AW148" s="203"/>
      <c r="AX148" s="203"/>
      <c r="AY148" s="130"/>
      <c r="AZ148" s="131"/>
      <c r="BA148" s="207"/>
      <c r="BB148" s="145"/>
      <c r="BC148" s="145"/>
      <c r="BD148" s="145"/>
      <c r="BE148" s="145"/>
      <c r="BF148" s="145"/>
      <c r="BG148" s="145"/>
      <c r="BH148" s="145"/>
    </row>
    <row r="149" spans="1:60" ht="63.75" customHeight="1" x14ac:dyDescent="0.2">
      <c r="A149" s="324">
        <v>47</v>
      </c>
      <c r="B149" s="324" t="s">
        <v>185</v>
      </c>
      <c r="C149" s="325" t="str">
        <f>+VLOOKUP(B149,$A$568:$B$606,2,0)</f>
        <v>EDGAR ALONSON SAZALAR MARIN</v>
      </c>
      <c r="D149" s="336" t="s">
        <v>150</v>
      </c>
      <c r="E149" s="325" t="str">
        <f>IF(D149=$D$538,$E$538,IF(D149=$D$539,$E$539,IF(D149=$D$540,$E$540,IF(D149=$D$541,$E$541,IF(D149=$D$542,$E$542,IF(D149=$D$543,$E$543,IF(D149=$D$544,$E$544,IF(D149=$D$545,$E$545,IF(D149=$D$546,$E$546,IF(D149=$D$547,$E$547,IF(D149=VICERRECTORÍA_ACADÉMICA_,$BF$538,IF(D149=PLANEACIÓN_,$BF$540, IF(D149=_VICERRECTORÍA_INVESTIGACIONES_INNOVACIÓN_Y_EXTENSIÓN_,$BF$539,IF(D149=VICERRECTORÍA_ADMINISTRATIVA_FINANCIERA_,$BF$541,IF(D149=_VICERRECTORÍA_RESPONSABILIDAD_SOCIAL_Y_BIENESTAR_UNIVERSITARIO_,$BF$542,"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9" s="324" t="s">
        <v>265</v>
      </c>
      <c r="G149" s="203" t="s">
        <v>260</v>
      </c>
      <c r="H149" s="203" t="s">
        <v>37</v>
      </c>
      <c r="I149" s="127" t="s">
        <v>1106</v>
      </c>
      <c r="J149" s="324" t="s">
        <v>111</v>
      </c>
      <c r="K149" s="337" t="s">
        <v>579</v>
      </c>
      <c r="L149" s="337" t="s">
        <v>1114</v>
      </c>
      <c r="M149" s="337" t="s">
        <v>1115</v>
      </c>
      <c r="N149" s="324" t="s">
        <v>146</v>
      </c>
      <c r="O149" s="332">
        <f t="shared" ref="O149" si="590">IF(N149="ALTA",5,IF(N149="MEDIO ALTA",4,IF(N149="MEDIA",3,IF(N149="MEDIO BAJA",2,IF(N149="BAJA",1,0)))))</f>
        <v>4</v>
      </c>
      <c r="P149" s="324" t="s">
        <v>140</v>
      </c>
      <c r="Q149" s="332">
        <f t="shared" ref="Q149" si="591">IF(P149="ALTO",5,IF(P149="MEDIO-ALTO",4,IF(P149="MEDIO",3,IF(P149="MEDIO-BAJO",2,IF(P149="BAJO",1,0)))))</f>
        <v>3</v>
      </c>
      <c r="R149" s="332">
        <f t="shared" ref="R149" si="592">Q149*O149</f>
        <v>12</v>
      </c>
      <c r="S149" s="128" t="s">
        <v>386</v>
      </c>
      <c r="T149" s="129">
        <f t="shared" si="550"/>
        <v>4</v>
      </c>
      <c r="U149" s="325">
        <f t="shared" si="463"/>
        <v>4</v>
      </c>
      <c r="V149" s="325">
        <f t="shared" si="464"/>
        <v>2.4</v>
      </c>
      <c r="W149" s="203" t="s">
        <v>1122</v>
      </c>
      <c r="X149" s="324">
        <f t="shared" ref="X149" si="593">IF(S149="No_existen",5*$X$10,Y149*$X$10)</f>
        <v>0.1</v>
      </c>
      <c r="Y149" s="329">
        <f t="shared" si="466"/>
        <v>2</v>
      </c>
      <c r="Z149" s="206">
        <f t="shared" si="551"/>
        <v>2</v>
      </c>
      <c r="AA149" s="203" t="s">
        <v>319</v>
      </c>
      <c r="AB149" s="203"/>
      <c r="AC149" s="329">
        <f t="shared" ref="AC149" si="594">IF(S149="No_existen",5*$AC$10,AD149*$AC$10)</f>
        <v>0.15</v>
      </c>
      <c r="AD149" s="325">
        <f t="shared" si="468"/>
        <v>1</v>
      </c>
      <c r="AE149" s="202">
        <f t="shared" si="552"/>
        <v>1</v>
      </c>
      <c r="AF149" s="203" t="s">
        <v>295</v>
      </c>
      <c r="AG149" s="203" t="s">
        <v>1127</v>
      </c>
      <c r="AH149" s="329">
        <f t="shared" ref="AH149" si="595">IF(S149="No_existen",5*$AH$10,AI149*$AH$10)</f>
        <v>0.1</v>
      </c>
      <c r="AI149" s="325">
        <f t="shared" si="470"/>
        <v>1</v>
      </c>
      <c r="AJ149" s="202">
        <f t="shared" si="553"/>
        <v>1</v>
      </c>
      <c r="AK149" s="203" t="s">
        <v>292</v>
      </c>
      <c r="AL149" s="203" t="s">
        <v>299</v>
      </c>
      <c r="AM149" s="329">
        <f t="shared" ref="AM149" si="596">IF(S149="No_existen",5*$AM$10,AN149*$AM$10)</f>
        <v>0.1</v>
      </c>
      <c r="AN149" s="325">
        <f t="shared" ref="AN149" si="597">ROUND(AVERAGEIF(AO149:AO151,"&gt;0"),0)</f>
        <v>1</v>
      </c>
      <c r="AO149" s="202">
        <f t="shared" si="473"/>
        <v>1</v>
      </c>
      <c r="AP149" s="203" t="s">
        <v>614</v>
      </c>
      <c r="AQ149" s="325">
        <f t="shared" ref="AQ149" si="598">ROUND(AVERAGE(U149,Y149,AD149,AI149,AN149),0)</f>
        <v>2</v>
      </c>
      <c r="AR149" s="325" t="str">
        <f t="shared" ref="AR149" si="599">IF(AQ149&lt;1.5,"FUERTE",IF(AND(AQ149&gt;=1.5,AQ149&lt;2.5),"ACEPTABLE",IF(AQ149&gt;=5,"INEXISTENTE","DÉBIL")))</f>
        <v>ACEPTABLE</v>
      </c>
      <c r="AS149" s="327">
        <f t="shared" ref="AS149" si="600">IF(R149=0,0,ROUND((R149*AQ149),0))</f>
        <v>24</v>
      </c>
      <c r="AT149" s="327" t="str">
        <f t="shared" ref="AT149" si="601">IF(AS149&gt;=36,"GRAVE", IF(AS149&lt;=10, "LEVE", "MODERADO"))</f>
        <v>MODERADO</v>
      </c>
      <c r="AU149" s="337" t="s">
        <v>1128</v>
      </c>
      <c r="AV149" s="338">
        <v>0</v>
      </c>
      <c r="AW149" s="203" t="s">
        <v>92</v>
      </c>
      <c r="AX149" s="203" t="s">
        <v>1131</v>
      </c>
      <c r="AY149" s="130">
        <v>45015</v>
      </c>
      <c r="AZ149" s="131"/>
      <c r="BA149" s="207" t="s">
        <v>1132</v>
      </c>
      <c r="BB149" s="145"/>
      <c r="BC149" s="145"/>
      <c r="BD149" s="145"/>
      <c r="BE149" s="145"/>
      <c r="BF149" s="145"/>
      <c r="BG149" s="145"/>
      <c r="BH149" s="145"/>
    </row>
    <row r="150" spans="1:60" ht="63.75" hidden="1" customHeight="1" x14ac:dyDescent="0.2">
      <c r="A150" s="324"/>
      <c r="B150" s="324"/>
      <c r="C150" s="325"/>
      <c r="D150" s="336"/>
      <c r="E150" s="325"/>
      <c r="F150" s="324"/>
      <c r="G150" s="203" t="s">
        <v>260</v>
      </c>
      <c r="H150" s="203" t="s">
        <v>37</v>
      </c>
      <c r="I150" s="127" t="s">
        <v>1107</v>
      </c>
      <c r="J150" s="324"/>
      <c r="K150" s="337"/>
      <c r="L150" s="337"/>
      <c r="M150" s="337"/>
      <c r="N150" s="324"/>
      <c r="O150" s="332"/>
      <c r="P150" s="324"/>
      <c r="Q150" s="332"/>
      <c r="R150" s="332"/>
      <c r="S150" s="128" t="s">
        <v>386</v>
      </c>
      <c r="T150" s="129">
        <f t="shared" si="550"/>
        <v>4</v>
      </c>
      <c r="U150" s="325"/>
      <c r="V150" s="325"/>
      <c r="W150" s="203" t="s">
        <v>1123</v>
      </c>
      <c r="X150" s="324"/>
      <c r="Y150" s="329"/>
      <c r="Z150" s="206">
        <f t="shared" si="551"/>
        <v>2</v>
      </c>
      <c r="AA150" s="203" t="s">
        <v>319</v>
      </c>
      <c r="AB150" s="203"/>
      <c r="AC150" s="329"/>
      <c r="AD150" s="325"/>
      <c r="AE150" s="202">
        <f t="shared" si="552"/>
        <v>1</v>
      </c>
      <c r="AF150" s="203" t="s">
        <v>295</v>
      </c>
      <c r="AG150" s="203" t="s">
        <v>1127</v>
      </c>
      <c r="AH150" s="329"/>
      <c r="AI150" s="325"/>
      <c r="AJ150" s="202">
        <f t="shared" si="553"/>
        <v>1</v>
      </c>
      <c r="AK150" s="203" t="s">
        <v>292</v>
      </c>
      <c r="AL150" s="203" t="s">
        <v>299</v>
      </c>
      <c r="AM150" s="329"/>
      <c r="AN150" s="325"/>
      <c r="AO150" s="202">
        <f t="shared" si="473"/>
        <v>1</v>
      </c>
      <c r="AP150" s="203" t="s">
        <v>614</v>
      </c>
      <c r="AQ150" s="325"/>
      <c r="AR150" s="325"/>
      <c r="AS150" s="327"/>
      <c r="AT150" s="327"/>
      <c r="AU150" s="337"/>
      <c r="AV150" s="337"/>
      <c r="AW150" s="203"/>
      <c r="AX150" s="203"/>
      <c r="AY150" s="130"/>
      <c r="AZ150" s="131"/>
      <c r="BA150" s="207"/>
      <c r="BB150" s="145"/>
      <c r="BC150" s="145"/>
      <c r="BD150" s="145"/>
      <c r="BE150" s="145"/>
      <c r="BF150" s="145"/>
      <c r="BG150" s="145"/>
      <c r="BH150" s="145"/>
    </row>
    <row r="151" spans="1:60" ht="63.75" hidden="1" customHeight="1" x14ac:dyDescent="0.2">
      <c r="A151" s="324"/>
      <c r="B151" s="324"/>
      <c r="C151" s="325"/>
      <c r="D151" s="336"/>
      <c r="E151" s="325"/>
      <c r="F151" s="324"/>
      <c r="G151" s="203"/>
      <c r="H151" s="203"/>
      <c r="I151" s="127"/>
      <c r="J151" s="324"/>
      <c r="K151" s="337"/>
      <c r="L151" s="337"/>
      <c r="M151" s="337"/>
      <c r="N151" s="324"/>
      <c r="O151" s="332"/>
      <c r="P151" s="324"/>
      <c r="Q151" s="332"/>
      <c r="R151" s="332"/>
      <c r="S151" s="128"/>
      <c r="T151" s="129">
        <f t="shared" si="550"/>
        <v>0</v>
      </c>
      <c r="U151" s="325"/>
      <c r="V151" s="325"/>
      <c r="W151" s="203"/>
      <c r="X151" s="324"/>
      <c r="Y151" s="329"/>
      <c r="Z151" s="206">
        <f t="shared" si="551"/>
        <v>0</v>
      </c>
      <c r="AA151" s="203"/>
      <c r="AB151" s="203"/>
      <c r="AC151" s="329"/>
      <c r="AD151" s="325"/>
      <c r="AE151" s="202">
        <f t="shared" si="552"/>
        <v>0</v>
      </c>
      <c r="AF151" s="203"/>
      <c r="AG151" s="203"/>
      <c r="AH151" s="329"/>
      <c r="AI151" s="325"/>
      <c r="AJ151" s="202">
        <f t="shared" si="553"/>
        <v>0</v>
      </c>
      <c r="AK151" s="203"/>
      <c r="AL151" s="203"/>
      <c r="AM151" s="329"/>
      <c r="AN151" s="325"/>
      <c r="AO151" s="202">
        <f t="shared" si="473"/>
        <v>0</v>
      </c>
      <c r="AP151" s="203"/>
      <c r="AQ151" s="325"/>
      <c r="AR151" s="325"/>
      <c r="AS151" s="327"/>
      <c r="AT151" s="327"/>
      <c r="AU151" s="337"/>
      <c r="AV151" s="337"/>
      <c r="AW151" s="203"/>
      <c r="AX151" s="203"/>
      <c r="AY151" s="130"/>
      <c r="AZ151" s="131"/>
      <c r="BA151" s="207"/>
      <c r="BB151" s="145"/>
      <c r="BC151" s="145"/>
      <c r="BD151" s="145"/>
      <c r="BE151" s="145"/>
      <c r="BF151" s="145"/>
      <c r="BG151" s="145"/>
      <c r="BH151" s="145"/>
    </row>
    <row r="152" spans="1:60" ht="63.75" customHeight="1" x14ac:dyDescent="0.2">
      <c r="A152" s="324">
        <v>48</v>
      </c>
      <c r="B152" s="324" t="s">
        <v>185</v>
      </c>
      <c r="C152" s="325" t="str">
        <f>+VLOOKUP(B152,$A$568:$B$606,2,0)</f>
        <v>EDGAR ALONSON SAZALAR MARIN</v>
      </c>
      <c r="D152" s="336" t="s">
        <v>150</v>
      </c>
      <c r="E152" s="325" t="str">
        <f>IF(D152=$D$538,$E$538,IF(D152=$D$539,$E$539,IF(D152=$D$540,$E$540,IF(D152=$D$541,$E$541,IF(D152=$D$542,$E$542,IF(D152=$D$543,$E$543,IF(D152=$D$544,$E$544,IF(D152=$D$545,$E$545,IF(D152=$D$546,$E$546,IF(D152=$D$547,$E$547,IF(D152=VICERRECTORÍA_ACADÉMICA_,$BF$538,IF(D152=PLANEACIÓN_,$BF$540, IF(D152=_VICERRECTORÍA_INVESTIGACIONES_INNOVACIÓN_Y_EXTENSIÓN_,$BF$539,IF(D152=VICERRECTORÍA_ADMINISTRATIVA_FINANCIERA_,$BF$541,IF(D152=_VICERRECTORÍA_RESPONSABILIDAD_SOCIAL_Y_BIENESTAR_UNIVERSITARIO_,$BF$542,"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52" s="324" t="s">
        <v>265</v>
      </c>
      <c r="G152" s="203" t="s">
        <v>260</v>
      </c>
      <c r="H152" s="203" t="s">
        <v>37</v>
      </c>
      <c r="I152" s="128" t="s">
        <v>1108</v>
      </c>
      <c r="J152" s="324" t="s">
        <v>105</v>
      </c>
      <c r="K152" s="324" t="s">
        <v>1116</v>
      </c>
      <c r="L152" s="324" t="s">
        <v>1117</v>
      </c>
      <c r="M152" s="324" t="s">
        <v>1118</v>
      </c>
      <c r="N152" s="324" t="s">
        <v>127</v>
      </c>
      <c r="O152" s="332">
        <f t="shared" ref="O152" si="602">IF(N152="ALTA",5,IF(N152="MEDIO ALTA",4,IF(N152="MEDIA",3,IF(N152="MEDIO BAJA",2,IF(N152="BAJA",1,0)))))</f>
        <v>1</v>
      </c>
      <c r="P152" s="324" t="s">
        <v>208</v>
      </c>
      <c r="Q152" s="332">
        <f t="shared" ref="Q152" si="603">IF(P152="ALTO",5,IF(P152="MEDIO-ALTO",4,IF(P152="MEDIO",3,IF(P152="MEDIO-BAJO",2,IF(P152="BAJO",1,0)))))</f>
        <v>2</v>
      </c>
      <c r="R152" s="332">
        <f t="shared" ref="R152" si="604">Q152*O152</f>
        <v>2</v>
      </c>
      <c r="S152" s="128" t="s">
        <v>386</v>
      </c>
      <c r="T152" s="129">
        <f t="shared" si="550"/>
        <v>4</v>
      </c>
      <c r="U152" s="325">
        <f t="shared" si="463"/>
        <v>4</v>
      </c>
      <c r="V152" s="325">
        <f t="shared" si="464"/>
        <v>2.4</v>
      </c>
      <c r="W152" s="203" t="s">
        <v>1124</v>
      </c>
      <c r="X152" s="324">
        <f t="shared" ref="X152" si="605">IF(S152="No_existen",5*$X$10,Y152*$X$10)</f>
        <v>0.15000000000000002</v>
      </c>
      <c r="Y152" s="329">
        <f t="shared" si="466"/>
        <v>3</v>
      </c>
      <c r="Z152" s="206">
        <f t="shared" si="551"/>
        <v>2</v>
      </c>
      <c r="AA152" s="203" t="s">
        <v>319</v>
      </c>
      <c r="AB152" s="203"/>
      <c r="AC152" s="329">
        <f t="shared" ref="AC152" si="606">IF(S152="No_existen",5*$AC$10,AD152*$AC$10)</f>
        <v>0.15</v>
      </c>
      <c r="AD152" s="325">
        <f t="shared" si="468"/>
        <v>1</v>
      </c>
      <c r="AE152" s="202">
        <f t="shared" si="552"/>
        <v>1</v>
      </c>
      <c r="AF152" s="203" t="s">
        <v>295</v>
      </c>
      <c r="AG152" s="203" t="s">
        <v>1127</v>
      </c>
      <c r="AH152" s="329">
        <f t="shared" ref="AH152" si="607">IF(S152="No_existen",5*$AH$10,AI152*$AH$10)</f>
        <v>0.1</v>
      </c>
      <c r="AI152" s="325">
        <f t="shared" si="470"/>
        <v>1</v>
      </c>
      <c r="AJ152" s="202">
        <f t="shared" si="553"/>
        <v>1</v>
      </c>
      <c r="AK152" s="203" t="s">
        <v>292</v>
      </c>
      <c r="AL152" s="203" t="s">
        <v>307</v>
      </c>
      <c r="AM152" s="329">
        <f t="shared" ref="AM152" si="608">IF(S152="No_existen",5*$AM$10,AN152*$AM$10)</f>
        <v>0.1</v>
      </c>
      <c r="AN152" s="325">
        <f t="shared" ref="AN152" si="609">ROUND(AVERAGEIF(AO152:AO154,"&gt;0"),0)</f>
        <v>1</v>
      </c>
      <c r="AO152" s="202">
        <f t="shared" si="473"/>
        <v>1</v>
      </c>
      <c r="AP152" s="203" t="s">
        <v>614</v>
      </c>
      <c r="AQ152" s="325">
        <f t="shared" ref="AQ152" si="610">ROUND(AVERAGE(U152,Y152,AD152,AI152,AN152),0)</f>
        <v>2</v>
      </c>
      <c r="AR152" s="325" t="str">
        <f t="shared" ref="AR152" si="611">IF(AQ152&lt;1.5,"FUERTE",IF(AND(AQ152&gt;=1.5,AQ152&lt;2.5),"ACEPTABLE",IF(AQ152&gt;=5,"INEXISTENTE","DÉBIL")))</f>
        <v>ACEPTABLE</v>
      </c>
      <c r="AS152" s="327">
        <f t="shared" ref="AS152" si="612">IF(R152=0,0,ROUND((R152*AQ152),0))</f>
        <v>4</v>
      </c>
      <c r="AT152" s="327" t="str">
        <f t="shared" ref="AT152" si="613">IF(AS152&gt;=36,"GRAVE", IF(AS152&lt;=10, "LEVE", "MODERADO"))</f>
        <v>LEVE</v>
      </c>
      <c r="AU152" s="334" t="s">
        <v>1129</v>
      </c>
      <c r="AV152" s="335">
        <v>0</v>
      </c>
      <c r="AW152" s="203" t="s">
        <v>89</v>
      </c>
      <c r="AX152" s="203"/>
      <c r="AY152" s="130"/>
      <c r="AZ152" s="131"/>
      <c r="BA152" s="207"/>
      <c r="BB152" s="145"/>
      <c r="BC152" s="145"/>
      <c r="BD152" s="145"/>
      <c r="BE152" s="145"/>
      <c r="BF152" s="145"/>
      <c r="BG152" s="145"/>
      <c r="BH152" s="145"/>
    </row>
    <row r="153" spans="1:60" ht="63.75" hidden="1" customHeight="1" x14ac:dyDescent="0.2">
      <c r="A153" s="324"/>
      <c r="B153" s="324"/>
      <c r="C153" s="325"/>
      <c r="D153" s="336"/>
      <c r="E153" s="325"/>
      <c r="F153" s="324"/>
      <c r="G153" s="203" t="s">
        <v>260</v>
      </c>
      <c r="H153" s="203" t="s">
        <v>34</v>
      </c>
      <c r="I153" s="128" t="s">
        <v>1109</v>
      </c>
      <c r="J153" s="324"/>
      <c r="K153" s="324"/>
      <c r="L153" s="324"/>
      <c r="M153" s="324"/>
      <c r="N153" s="324"/>
      <c r="O153" s="332"/>
      <c r="P153" s="324"/>
      <c r="Q153" s="332"/>
      <c r="R153" s="332"/>
      <c r="S153" s="128" t="s">
        <v>386</v>
      </c>
      <c r="T153" s="129">
        <f t="shared" si="550"/>
        <v>4</v>
      </c>
      <c r="U153" s="325"/>
      <c r="V153" s="325"/>
      <c r="W153" s="203" t="s">
        <v>1125</v>
      </c>
      <c r="X153" s="324"/>
      <c r="Y153" s="329"/>
      <c r="Z153" s="206">
        <f t="shared" si="551"/>
        <v>4</v>
      </c>
      <c r="AA153" s="203" t="s">
        <v>318</v>
      </c>
      <c r="AB153" s="203"/>
      <c r="AC153" s="329"/>
      <c r="AD153" s="325"/>
      <c r="AE153" s="202">
        <f t="shared" si="552"/>
        <v>1</v>
      </c>
      <c r="AF153" s="203" t="s">
        <v>295</v>
      </c>
      <c r="AG153" s="203" t="s">
        <v>1127</v>
      </c>
      <c r="AH153" s="329"/>
      <c r="AI153" s="325"/>
      <c r="AJ153" s="202">
        <f t="shared" si="553"/>
        <v>1</v>
      </c>
      <c r="AK153" s="203" t="s">
        <v>292</v>
      </c>
      <c r="AL153" s="203" t="s">
        <v>299</v>
      </c>
      <c r="AM153" s="329"/>
      <c r="AN153" s="325"/>
      <c r="AO153" s="202">
        <f t="shared" si="473"/>
        <v>1</v>
      </c>
      <c r="AP153" s="203" t="s">
        <v>614</v>
      </c>
      <c r="AQ153" s="325"/>
      <c r="AR153" s="325"/>
      <c r="AS153" s="327"/>
      <c r="AT153" s="327"/>
      <c r="AU153" s="334"/>
      <c r="AV153" s="334"/>
      <c r="AW153" s="203" t="s">
        <v>89</v>
      </c>
      <c r="AX153" s="203"/>
      <c r="AY153" s="130"/>
      <c r="AZ153" s="131"/>
      <c r="BA153" s="207"/>
      <c r="BB153" s="145"/>
      <c r="BC153" s="145"/>
      <c r="BD153" s="145"/>
      <c r="BE153" s="145"/>
      <c r="BF153" s="145"/>
      <c r="BG153" s="145"/>
      <c r="BH153" s="145"/>
    </row>
    <row r="154" spans="1:60" ht="63.75" hidden="1" customHeight="1" x14ac:dyDescent="0.2">
      <c r="A154" s="324"/>
      <c r="B154" s="324"/>
      <c r="C154" s="325"/>
      <c r="D154" s="336"/>
      <c r="E154" s="325"/>
      <c r="F154" s="324"/>
      <c r="G154" s="203" t="s">
        <v>260</v>
      </c>
      <c r="H154" s="203" t="s">
        <v>34</v>
      </c>
      <c r="I154" s="128" t="s">
        <v>1110</v>
      </c>
      <c r="J154" s="324"/>
      <c r="K154" s="324"/>
      <c r="L154" s="324"/>
      <c r="M154" s="324"/>
      <c r="N154" s="324"/>
      <c r="O154" s="332"/>
      <c r="P154" s="324"/>
      <c r="Q154" s="332"/>
      <c r="R154" s="332"/>
      <c r="S154" s="128"/>
      <c r="T154" s="129">
        <f t="shared" si="550"/>
        <v>0</v>
      </c>
      <c r="U154" s="325"/>
      <c r="V154" s="325"/>
      <c r="W154" s="203"/>
      <c r="X154" s="324"/>
      <c r="Y154" s="329"/>
      <c r="Z154" s="206">
        <f t="shared" si="551"/>
        <v>0</v>
      </c>
      <c r="AA154" s="203"/>
      <c r="AB154" s="203"/>
      <c r="AC154" s="329"/>
      <c r="AD154" s="325"/>
      <c r="AE154" s="202">
        <f t="shared" si="552"/>
        <v>0</v>
      </c>
      <c r="AF154" s="203"/>
      <c r="AG154" s="203"/>
      <c r="AH154" s="329"/>
      <c r="AI154" s="325"/>
      <c r="AJ154" s="202">
        <f t="shared" si="553"/>
        <v>0</v>
      </c>
      <c r="AK154" s="203"/>
      <c r="AL154" s="203"/>
      <c r="AM154" s="329"/>
      <c r="AN154" s="325"/>
      <c r="AO154" s="202">
        <f t="shared" si="473"/>
        <v>0</v>
      </c>
      <c r="AP154" s="203"/>
      <c r="AQ154" s="325"/>
      <c r="AR154" s="325"/>
      <c r="AS154" s="327"/>
      <c r="AT154" s="327"/>
      <c r="AU154" s="334"/>
      <c r="AV154" s="334"/>
      <c r="AW154" s="203" t="s">
        <v>89</v>
      </c>
      <c r="AX154" s="203"/>
      <c r="AY154" s="130"/>
      <c r="AZ154" s="131"/>
      <c r="BA154" s="207"/>
      <c r="BB154" s="145"/>
      <c r="BC154" s="145"/>
      <c r="BD154" s="145"/>
      <c r="BE154" s="145"/>
      <c r="BF154" s="145"/>
      <c r="BG154" s="145"/>
      <c r="BH154" s="145"/>
    </row>
    <row r="155" spans="1:60" ht="63.75" hidden="1" customHeight="1" x14ac:dyDescent="0.2">
      <c r="A155" s="324">
        <v>49</v>
      </c>
      <c r="B155" s="324" t="s">
        <v>185</v>
      </c>
      <c r="C155" s="325" t="str">
        <f>+VLOOKUP(B155,$A$568:$B$606,2,0)</f>
        <v>EDGAR ALONSON SAZALAR MARIN</v>
      </c>
      <c r="D155" s="336" t="s">
        <v>164</v>
      </c>
      <c r="E155" s="325" t="str">
        <f>IF(D155=$D$538,$E$538,IF(D155=$D$539,$E$539,IF(D155=$D$540,$E$540,IF(D155=$D$541,$E$541,IF(D155=$D$542,$E$542,IF(D155=$D$543,$E$543,IF(D155=$D$544,$E$544,IF(D155=$D$545,$E$545,IF(D155=$D$546,$E$546,IF(D155=$D$547,$E$547,IF(D155=VICERRECTORÍA_ACADÉMICA_,$BF$538,IF(D155=PLANEACIÓN_,$BF$540, IF(D155=_VICERRECTORÍA_INVESTIGACIONES_INNOVACIÓN_Y_EXTENSIÓN_,$BF$539,IF(D155=VICERRECTORÍA_ADMINISTRATIVA_FINANCIERA_,$BF$541,IF(D155=_VICERRECTORÍA_RESPONSABILIDAD_SOCIAL_Y_BIENESTAR_UNIVERSITARIO_,$BF$542,"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55" s="324" t="s">
        <v>265</v>
      </c>
      <c r="G155" s="203" t="s">
        <v>261</v>
      </c>
      <c r="H155" s="203" t="s">
        <v>262</v>
      </c>
      <c r="I155" s="203" t="s">
        <v>1111</v>
      </c>
      <c r="J155" s="324" t="s">
        <v>107</v>
      </c>
      <c r="K155" s="324" t="s">
        <v>1119</v>
      </c>
      <c r="L155" s="324" t="s">
        <v>1120</v>
      </c>
      <c r="M155" s="324" t="s">
        <v>1121</v>
      </c>
      <c r="N155" s="324" t="s">
        <v>147</v>
      </c>
      <c r="O155" s="332">
        <f t="shared" ref="O155" si="614">IF(N155="ALTA",5,IF(N155="MEDIO ALTA",4,IF(N155="MEDIA",3,IF(N155="MEDIO BAJA",2,IF(N155="BAJA",1,0)))))</f>
        <v>2</v>
      </c>
      <c r="P155" s="324" t="s">
        <v>141</v>
      </c>
      <c r="Q155" s="332">
        <f t="shared" ref="Q155" si="615">IF(P155="ALTO",5,IF(P155="MEDIO-ALTO",4,IF(P155="MEDIO",3,IF(P155="MEDIO-BAJO",2,IF(P155="BAJO",1,0)))))</f>
        <v>1</v>
      </c>
      <c r="R155" s="332">
        <f t="shared" ref="R155" si="616">Q155*O155</f>
        <v>2</v>
      </c>
      <c r="S155" s="128" t="s">
        <v>386</v>
      </c>
      <c r="T155" s="129">
        <f t="shared" si="550"/>
        <v>4</v>
      </c>
      <c r="U155" s="325">
        <f t="shared" si="463"/>
        <v>4</v>
      </c>
      <c r="V155" s="325">
        <f t="shared" si="464"/>
        <v>2.4</v>
      </c>
      <c r="W155" s="203" t="s">
        <v>1126</v>
      </c>
      <c r="X155" s="324">
        <f t="shared" ref="X155" si="617">IF(S155="No_existen",5*$X$10,Y155*$X$10)</f>
        <v>0.1</v>
      </c>
      <c r="Y155" s="329">
        <f t="shared" si="466"/>
        <v>2</v>
      </c>
      <c r="Z155" s="206">
        <f t="shared" si="551"/>
        <v>2</v>
      </c>
      <c r="AA155" s="203" t="s">
        <v>319</v>
      </c>
      <c r="AB155" s="203"/>
      <c r="AC155" s="329">
        <f t="shared" ref="AC155" si="618">IF(S155="No_existen",5*$AC$10,AD155*$AC$10)</f>
        <v>0.15</v>
      </c>
      <c r="AD155" s="325">
        <f t="shared" si="468"/>
        <v>1</v>
      </c>
      <c r="AE155" s="202">
        <f t="shared" si="552"/>
        <v>1</v>
      </c>
      <c r="AF155" s="203" t="s">
        <v>295</v>
      </c>
      <c r="AG155" s="203" t="s">
        <v>1127</v>
      </c>
      <c r="AH155" s="329">
        <f t="shared" ref="AH155" si="619">IF(S155="No_existen",5*$AH$10,AI155*$AH$10)</f>
        <v>0.1</v>
      </c>
      <c r="AI155" s="325">
        <f t="shared" si="470"/>
        <v>1</v>
      </c>
      <c r="AJ155" s="202">
        <f t="shared" si="553"/>
        <v>1</v>
      </c>
      <c r="AK155" s="203" t="s">
        <v>292</v>
      </c>
      <c r="AL155" s="203" t="s">
        <v>299</v>
      </c>
      <c r="AM155" s="329">
        <f t="shared" ref="AM155" si="620">IF(S155="No_existen",5*$AM$10,AN155*$AM$10)</f>
        <v>0.1</v>
      </c>
      <c r="AN155" s="325">
        <f t="shared" ref="AN155" si="621">ROUND(AVERAGEIF(AO155:AO157,"&gt;0"),0)</f>
        <v>1</v>
      </c>
      <c r="AO155" s="202">
        <f t="shared" si="473"/>
        <v>1</v>
      </c>
      <c r="AP155" s="203" t="s">
        <v>614</v>
      </c>
      <c r="AQ155" s="325">
        <f t="shared" ref="AQ155" si="622">ROUND(AVERAGE(U155,Y155,AD155,AI155,AN155),0)</f>
        <v>2</v>
      </c>
      <c r="AR155" s="325" t="str">
        <f t="shared" ref="AR155" si="623">IF(AQ155&lt;1.5,"FUERTE",IF(AND(AQ155&gt;=1.5,AQ155&lt;2.5),"ACEPTABLE",IF(AQ155&gt;=5,"INEXISTENTE","DÉBIL")))</f>
        <v>ACEPTABLE</v>
      </c>
      <c r="AS155" s="327">
        <f t="shared" ref="AS155" si="624">IF(R155=0,0,ROUND((R155*AQ155),0))</f>
        <v>4</v>
      </c>
      <c r="AT155" s="327" t="str">
        <f t="shared" ref="AT155" si="625">IF(AS155&gt;=36,"GRAVE", IF(AS155&lt;=10, "LEVE", "MODERADO"))</f>
        <v>LEVE</v>
      </c>
      <c r="AU155" s="334" t="s">
        <v>1130</v>
      </c>
      <c r="AV155" s="335">
        <v>0.01</v>
      </c>
      <c r="AW155" s="203" t="s">
        <v>89</v>
      </c>
      <c r="AX155" s="203"/>
      <c r="AY155" s="130"/>
      <c r="AZ155" s="131"/>
      <c r="BA155" s="207"/>
      <c r="BB155" s="145"/>
      <c r="BC155" s="145"/>
      <c r="BD155" s="145"/>
      <c r="BE155" s="145"/>
      <c r="BF155" s="145"/>
      <c r="BG155" s="145"/>
      <c r="BH155" s="145"/>
    </row>
    <row r="156" spans="1:60" ht="63.75" hidden="1" customHeight="1" x14ac:dyDescent="0.2">
      <c r="A156" s="324"/>
      <c r="B156" s="324"/>
      <c r="C156" s="325"/>
      <c r="D156" s="336"/>
      <c r="E156" s="325"/>
      <c r="F156" s="324"/>
      <c r="G156" s="203" t="s">
        <v>261</v>
      </c>
      <c r="H156" s="203" t="s">
        <v>41</v>
      </c>
      <c r="I156" s="203" t="s">
        <v>1112</v>
      </c>
      <c r="J156" s="324"/>
      <c r="K156" s="324"/>
      <c r="L156" s="324"/>
      <c r="M156" s="324"/>
      <c r="N156" s="324"/>
      <c r="O156" s="332"/>
      <c r="P156" s="324"/>
      <c r="Q156" s="332"/>
      <c r="R156" s="332"/>
      <c r="S156" s="128"/>
      <c r="T156" s="129">
        <f t="shared" si="550"/>
        <v>0</v>
      </c>
      <c r="U156" s="325"/>
      <c r="V156" s="325"/>
      <c r="W156" s="203"/>
      <c r="X156" s="324"/>
      <c r="Y156" s="329"/>
      <c r="Z156" s="206">
        <f t="shared" si="551"/>
        <v>0</v>
      </c>
      <c r="AA156" s="203"/>
      <c r="AB156" s="203"/>
      <c r="AC156" s="329"/>
      <c r="AD156" s="325"/>
      <c r="AE156" s="202">
        <f t="shared" si="552"/>
        <v>0</v>
      </c>
      <c r="AF156" s="203"/>
      <c r="AG156" s="203"/>
      <c r="AH156" s="329"/>
      <c r="AI156" s="325"/>
      <c r="AJ156" s="202">
        <f t="shared" si="553"/>
        <v>0</v>
      </c>
      <c r="AK156" s="203"/>
      <c r="AL156" s="203"/>
      <c r="AM156" s="329"/>
      <c r="AN156" s="325"/>
      <c r="AO156" s="202">
        <f t="shared" si="473"/>
        <v>0</v>
      </c>
      <c r="AP156" s="203"/>
      <c r="AQ156" s="325"/>
      <c r="AR156" s="325"/>
      <c r="AS156" s="327"/>
      <c r="AT156" s="327"/>
      <c r="AU156" s="334"/>
      <c r="AV156" s="334"/>
      <c r="AW156" s="203" t="s">
        <v>89</v>
      </c>
      <c r="AX156" s="203"/>
      <c r="AY156" s="130"/>
      <c r="AZ156" s="131"/>
      <c r="BA156" s="207"/>
      <c r="BB156" s="145"/>
      <c r="BC156" s="145"/>
      <c r="BD156" s="145"/>
      <c r="BE156" s="145"/>
      <c r="BF156" s="145"/>
      <c r="BG156" s="145"/>
      <c r="BH156" s="145"/>
    </row>
    <row r="157" spans="1:60" ht="63.75" hidden="1" customHeight="1" x14ac:dyDescent="0.2">
      <c r="A157" s="324"/>
      <c r="B157" s="324"/>
      <c r="C157" s="325"/>
      <c r="D157" s="336"/>
      <c r="E157" s="325"/>
      <c r="F157" s="324"/>
      <c r="G157" s="203" t="s">
        <v>260</v>
      </c>
      <c r="H157" s="203" t="s">
        <v>38</v>
      </c>
      <c r="I157" s="203" t="s">
        <v>1113</v>
      </c>
      <c r="J157" s="324"/>
      <c r="K157" s="324"/>
      <c r="L157" s="324"/>
      <c r="M157" s="324"/>
      <c r="N157" s="324"/>
      <c r="O157" s="332"/>
      <c r="P157" s="324"/>
      <c r="Q157" s="332"/>
      <c r="R157" s="332"/>
      <c r="S157" s="128"/>
      <c r="T157" s="129">
        <f t="shared" si="550"/>
        <v>0</v>
      </c>
      <c r="U157" s="325"/>
      <c r="V157" s="325"/>
      <c r="W157" s="203"/>
      <c r="X157" s="324"/>
      <c r="Y157" s="329"/>
      <c r="Z157" s="206">
        <f t="shared" si="551"/>
        <v>0</v>
      </c>
      <c r="AA157" s="203"/>
      <c r="AB157" s="203"/>
      <c r="AC157" s="329"/>
      <c r="AD157" s="325"/>
      <c r="AE157" s="202">
        <f t="shared" si="552"/>
        <v>0</v>
      </c>
      <c r="AF157" s="203"/>
      <c r="AG157" s="203"/>
      <c r="AH157" s="329"/>
      <c r="AI157" s="325"/>
      <c r="AJ157" s="202">
        <f t="shared" si="553"/>
        <v>0</v>
      </c>
      <c r="AK157" s="203"/>
      <c r="AL157" s="203"/>
      <c r="AM157" s="329"/>
      <c r="AN157" s="325"/>
      <c r="AO157" s="202">
        <f t="shared" si="473"/>
        <v>0</v>
      </c>
      <c r="AP157" s="203"/>
      <c r="AQ157" s="325"/>
      <c r="AR157" s="325"/>
      <c r="AS157" s="327"/>
      <c r="AT157" s="327"/>
      <c r="AU157" s="334"/>
      <c r="AV157" s="334"/>
      <c r="AW157" s="203" t="s">
        <v>89</v>
      </c>
      <c r="AX157" s="203"/>
      <c r="AY157" s="130"/>
      <c r="AZ157" s="131"/>
      <c r="BA157" s="207"/>
      <c r="BB157" s="145"/>
      <c r="BC157" s="145"/>
      <c r="BD157" s="145"/>
      <c r="BE157" s="145"/>
      <c r="BF157" s="145"/>
      <c r="BG157" s="145"/>
      <c r="BH157" s="145"/>
    </row>
    <row r="158" spans="1:60" ht="63.75" hidden="1" customHeight="1" x14ac:dyDescent="0.2">
      <c r="A158" s="324">
        <v>50</v>
      </c>
      <c r="B158" s="324" t="s">
        <v>250</v>
      </c>
      <c r="C158" s="325" t="str">
        <f>+VLOOKUP(B158,$A$568:$B$606,2,0)</f>
        <v>JOSE LUIS TRISTANCHO REYES</v>
      </c>
      <c r="D158" s="336" t="s">
        <v>167</v>
      </c>
      <c r="E158" s="325" t="str">
        <f>IF(D158=$D$538,$E$538,IF(D158=$D$539,$E$539,IF(D158=$D$540,$E$540,IF(D158=$D$541,$E$541,IF(D158=$D$542,$E$542,IF(D158=$D$543,$E$543,IF(D158=$D$544,$E$544,IF(D158=$D$545,$E$545,IF(D158=$D$546,$E$546,IF(D158=$D$547,$E$547,IF(D158=VICERRECTORÍA_ACADÉMICA_,$BF$538,IF(D158=PLANEACIÓN_,$BF$540, IF(D158=_VICERRECTORÍA_INVESTIGACIONES_INNOVACIÓN_Y_EXTENSIÓN_,$BF$539,IF(D158=VICERRECTORÍA_ADMINISTRATIVA_FINANCIERA_,$BF$541,IF(D158=_VICERRECTORÍA_RESPONSABILIDAD_SOCIAL_Y_BIENESTAR_UNIVERSITARIO_,$BF$542," ")))))))))))))))</f>
        <v>Promover y facilitar la interacción con la sociedad contribuyendo a la satisfacción de sus demandas, mediante servicios especializados, programas de educación continuada y de proyección social.</v>
      </c>
      <c r="F158" s="324" t="s">
        <v>265</v>
      </c>
      <c r="G158" s="203" t="s">
        <v>260</v>
      </c>
      <c r="H158" s="203" t="s">
        <v>37</v>
      </c>
      <c r="I158" s="203" t="s">
        <v>1133</v>
      </c>
      <c r="J158" s="324" t="s">
        <v>142</v>
      </c>
      <c r="K158" s="337" t="s">
        <v>1142</v>
      </c>
      <c r="L158" s="337" t="s">
        <v>1143</v>
      </c>
      <c r="M158" s="337" t="s">
        <v>1144</v>
      </c>
      <c r="N158" s="324" t="s">
        <v>127</v>
      </c>
      <c r="O158" s="332">
        <f t="shared" ref="O158" si="626">IF(N158="ALTA",5,IF(N158="MEDIO ALTA",4,IF(N158="MEDIA",3,IF(N158="MEDIO BAJA",2,IF(N158="BAJA",1,0)))))</f>
        <v>1</v>
      </c>
      <c r="P158" s="324" t="s">
        <v>140</v>
      </c>
      <c r="Q158" s="332">
        <f t="shared" ref="Q158" si="627">IF(P158="ALTO",5,IF(P158="MEDIO-ALTO",4,IF(P158="MEDIO",3,IF(P158="MEDIO-BAJO",2,IF(P158="BAJO",1,0)))))</f>
        <v>3</v>
      </c>
      <c r="R158" s="332">
        <f t="shared" ref="R158" si="628">Q158*O158</f>
        <v>3</v>
      </c>
      <c r="S158" s="128" t="s">
        <v>315</v>
      </c>
      <c r="T158" s="129">
        <f t="shared" si="550"/>
        <v>1</v>
      </c>
      <c r="U158" s="325">
        <f t="shared" si="463"/>
        <v>1</v>
      </c>
      <c r="V158" s="325">
        <f t="shared" si="464"/>
        <v>0.6</v>
      </c>
      <c r="W158" s="203" t="s">
        <v>1163</v>
      </c>
      <c r="X158" s="324">
        <f t="shared" ref="X158" si="629">IF(S158="No_existen",5*$X$10,Y158*$X$10)</f>
        <v>0.2</v>
      </c>
      <c r="Y158" s="329">
        <f t="shared" si="466"/>
        <v>4</v>
      </c>
      <c r="Z158" s="206">
        <f t="shared" si="551"/>
        <v>4</v>
      </c>
      <c r="AA158" s="203" t="s">
        <v>318</v>
      </c>
      <c r="AB158" s="203"/>
      <c r="AC158" s="329">
        <f t="shared" ref="AC158" si="630">IF(S158="No_existen",5*$AC$10,AD158*$AC$10)</f>
        <v>0.15</v>
      </c>
      <c r="AD158" s="325">
        <f t="shared" si="468"/>
        <v>1</v>
      </c>
      <c r="AE158" s="202">
        <f t="shared" si="552"/>
        <v>1</v>
      </c>
      <c r="AF158" s="203" t="s">
        <v>295</v>
      </c>
      <c r="AG158" s="203" t="s">
        <v>1172</v>
      </c>
      <c r="AH158" s="329">
        <f t="shared" ref="AH158" si="631">IF(S158="No_existen",5*$AH$10,AI158*$AH$10)</f>
        <v>0.1</v>
      </c>
      <c r="AI158" s="325">
        <f t="shared" si="470"/>
        <v>1</v>
      </c>
      <c r="AJ158" s="202">
        <f t="shared" si="553"/>
        <v>1</v>
      </c>
      <c r="AK158" s="203" t="s">
        <v>292</v>
      </c>
      <c r="AL158" s="203" t="s">
        <v>307</v>
      </c>
      <c r="AM158" s="329">
        <f t="shared" ref="AM158" si="632">IF(S158="No_existen",5*$AM$10,AN158*$AM$10)</f>
        <v>0.1</v>
      </c>
      <c r="AN158" s="325">
        <f t="shared" ref="AN158" si="633">ROUND(AVERAGEIF(AO158:AO160,"&gt;0"),0)</f>
        <v>1</v>
      </c>
      <c r="AO158" s="202">
        <f t="shared" si="473"/>
        <v>1</v>
      </c>
      <c r="AP158" s="203" t="s">
        <v>614</v>
      </c>
      <c r="AQ158" s="325">
        <f t="shared" ref="AQ158" si="634">ROUND(AVERAGE(U158,Y158,AD158,AI158,AN158),0)</f>
        <v>2</v>
      </c>
      <c r="AR158" s="325" t="str">
        <f t="shared" ref="AR158" si="635">IF(AQ158&lt;1.5,"FUERTE",IF(AND(AQ158&gt;=1.5,AQ158&lt;2.5),"ACEPTABLE",IF(AQ158&gt;=5,"INEXISTENTE","DÉBIL")))</f>
        <v>ACEPTABLE</v>
      </c>
      <c r="AS158" s="327">
        <f t="shared" ref="AS158" si="636">IF(R158=0,0,ROUND((R158*AQ158),0))</f>
        <v>6</v>
      </c>
      <c r="AT158" s="327" t="str">
        <f t="shared" ref="AT158" si="637">IF(AS158&gt;=36,"GRAVE", IF(AS158&lt;=10, "LEVE", "MODERADO"))</f>
        <v>LEVE</v>
      </c>
      <c r="AU158" s="337" t="s">
        <v>1173</v>
      </c>
      <c r="AV158" s="338">
        <v>0</v>
      </c>
      <c r="AW158" s="203" t="s">
        <v>89</v>
      </c>
      <c r="AX158" s="203"/>
      <c r="AY158" s="130"/>
      <c r="AZ158" s="131"/>
      <c r="BA158" s="207"/>
      <c r="BB158" s="145"/>
      <c r="BC158" s="145"/>
      <c r="BD158" s="145"/>
      <c r="BE158" s="145"/>
      <c r="BF158" s="145"/>
      <c r="BG158" s="145"/>
      <c r="BH158" s="145"/>
    </row>
    <row r="159" spans="1:60" ht="63.75" hidden="1" customHeight="1" x14ac:dyDescent="0.2">
      <c r="A159" s="324"/>
      <c r="B159" s="324"/>
      <c r="C159" s="325"/>
      <c r="D159" s="336"/>
      <c r="E159" s="325"/>
      <c r="F159" s="324"/>
      <c r="G159" s="203" t="s">
        <v>260</v>
      </c>
      <c r="H159" s="203" t="s">
        <v>37</v>
      </c>
      <c r="I159" s="203" t="s">
        <v>1134</v>
      </c>
      <c r="J159" s="324"/>
      <c r="K159" s="337"/>
      <c r="L159" s="337"/>
      <c r="M159" s="337"/>
      <c r="N159" s="324"/>
      <c r="O159" s="332"/>
      <c r="P159" s="324"/>
      <c r="Q159" s="332"/>
      <c r="R159" s="332"/>
      <c r="S159" s="128"/>
      <c r="T159" s="129">
        <f t="shared" si="550"/>
        <v>0</v>
      </c>
      <c r="U159" s="325"/>
      <c r="V159" s="325"/>
      <c r="W159" s="203"/>
      <c r="X159" s="324"/>
      <c r="Y159" s="329"/>
      <c r="Z159" s="206">
        <f t="shared" si="551"/>
        <v>0</v>
      </c>
      <c r="AA159" s="203"/>
      <c r="AB159" s="203"/>
      <c r="AC159" s="329"/>
      <c r="AD159" s="325"/>
      <c r="AE159" s="202">
        <f t="shared" si="552"/>
        <v>0</v>
      </c>
      <c r="AF159" s="203"/>
      <c r="AG159" s="203"/>
      <c r="AH159" s="329"/>
      <c r="AI159" s="325"/>
      <c r="AJ159" s="202">
        <f t="shared" si="553"/>
        <v>0</v>
      </c>
      <c r="AK159" s="203"/>
      <c r="AL159" s="203"/>
      <c r="AM159" s="329"/>
      <c r="AN159" s="325"/>
      <c r="AO159" s="202">
        <f t="shared" si="473"/>
        <v>0</v>
      </c>
      <c r="AP159" s="203"/>
      <c r="AQ159" s="325"/>
      <c r="AR159" s="325"/>
      <c r="AS159" s="327"/>
      <c r="AT159" s="327"/>
      <c r="AU159" s="337"/>
      <c r="AV159" s="337"/>
      <c r="AW159" s="203" t="s">
        <v>89</v>
      </c>
      <c r="AX159" s="203"/>
      <c r="AY159" s="130"/>
      <c r="AZ159" s="131"/>
      <c r="BA159" s="207"/>
      <c r="BB159" s="145"/>
      <c r="BC159" s="145"/>
      <c r="BD159" s="145"/>
      <c r="BE159" s="145"/>
      <c r="BF159" s="145"/>
      <c r="BG159" s="145"/>
      <c r="BH159" s="145"/>
    </row>
    <row r="160" spans="1:60" ht="63.75" hidden="1" customHeight="1" x14ac:dyDescent="0.2">
      <c r="A160" s="324"/>
      <c r="B160" s="324"/>
      <c r="C160" s="325"/>
      <c r="D160" s="336"/>
      <c r="E160" s="325"/>
      <c r="F160" s="324"/>
      <c r="G160" s="203"/>
      <c r="H160" s="203"/>
      <c r="I160" s="128"/>
      <c r="J160" s="324"/>
      <c r="K160" s="337"/>
      <c r="L160" s="337"/>
      <c r="M160" s="337"/>
      <c r="N160" s="324"/>
      <c r="O160" s="332"/>
      <c r="P160" s="324"/>
      <c r="Q160" s="332"/>
      <c r="R160" s="332"/>
      <c r="S160" s="128"/>
      <c r="T160" s="129">
        <f t="shared" si="550"/>
        <v>0</v>
      </c>
      <c r="U160" s="325"/>
      <c r="V160" s="325"/>
      <c r="W160" s="203"/>
      <c r="X160" s="324"/>
      <c r="Y160" s="329"/>
      <c r="Z160" s="206">
        <f t="shared" si="551"/>
        <v>0</v>
      </c>
      <c r="AA160" s="203"/>
      <c r="AB160" s="203"/>
      <c r="AC160" s="329"/>
      <c r="AD160" s="325"/>
      <c r="AE160" s="202">
        <f t="shared" si="552"/>
        <v>0</v>
      </c>
      <c r="AF160" s="203"/>
      <c r="AG160" s="203"/>
      <c r="AH160" s="329"/>
      <c r="AI160" s="325"/>
      <c r="AJ160" s="202">
        <f t="shared" si="553"/>
        <v>0</v>
      </c>
      <c r="AK160" s="203"/>
      <c r="AL160" s="203"/>
      <c r="AM160" s="329"/>
      <c r="AN160" s="325"/>
      <c r="AO160" s="202">
        <f t="shared" si="473"/>
        <v>0</v>
      </c>
      <c r="AP160" s="203"/>
      <c r="AQ160" s="325"/>
      <c r="AR160" s="325"/>
      <c r="AS160" s="327"/>
      <c r="AT160" s="327"/>
      <c r="AU160" s="337"/>
      <c r="AV160" s="337"/>
      <c r="AW160" s="203" t="s">
        <v>89</v>
      </c>
      <c r="AX160" s="203"/>
      <c r="AY160" s="130"/>
      <c r="AZ160" s="131"/>
      <c r="BA160" s="207"/>
      <c r="BB160" s="145"/>
      <c r="BC160" s="145"/>
      <c r="BD160" s="145"/>
      <c r="BE160" s="145"/>
      <c r="BF160" s="145"/>
      <c r="BG160" s="145"/>
      <c r="BH160" s="145"/>
    </row>
    <row r="161" spans="1:60" ht="63.75" hidden="1" customHeight="1" x14ac:dyDescent="0.2">
      <c r="A161" s="324">
        <v>51</v>
      </c>
      <c r="B161" s="324" t="s">
        <v>250</v>
      </c>
      <c r="C161" s="325" t="str">
        <f>+VLOOKUP(B161,$A$568:$B$606,2,0)</f>
        <v>JOSE LUIS TRISTANCHO REYES</v>
      </c>
      <c r="D161" s="336" t="s">
        <v>167</v>
      </c>
      <c r="E161" s="325" t="str">
        <f>IF(D161=$D$538,$E$538,IF(D161=$D$539,$E$539,IF(D161=$D$540,$E$540,IF(D161=$D$541,$E$541,IF(D161=$D$542,$E$542,IF(D161=$D$543,$E$543,IF(D161=$D$544,$E$544,IF(D161=$D$545,$E$545,IF(D161=$D$546,$E$546,IF(D161=$D$547,$E$547,IF(D161=VICERRECTORÍA_ACADÉMICA_,$BF$538,IF(D161=PLANEACIÓN_,$BF$540, IF(D161=_VICERRECTORÍA_INVESTIGACIONES_INNOVACIÓN_Y_EXTENSIÓN_,$BF$539,IF(D161=VICERRECTORÍA_ADMINISTRATIVA_FINANCIERA_,$BF$541,IF(D161=_VICERRECTORÍA_RESPONSABILIDAD_SOCIAL_Y_BIENESTAR_UNIVERSITARIO_,$BF$542," ")))))))))))))))</f>
        <v>Promover y facilitar la interacción con la sociedad contribuyendo a la satisfacción de sus demandas, mediante servicios especializados, programas de educación continuada y de proyección social.</v>
      </c>
      <c r="F161" s="324" t="s">
        <v>265</v>
      </c>
      <c r="G161" s="203" t="s">
        <v>260</v>
      </c>
      <c r="H161" s="203" t="s">
        <v>38</v>
      </c>
      <c r="I161" s="128" t="s">
        <v>1135</v>
      </c>
      <c r="J161" s="324" t="s">
        <v>105</v>
      </c>
      <c r="K161" s="324" t="s">
        <v>1145</v>
      </c>
      <c r="L161" s="324" t="s">
        <v>1146</v>
      </c>
      <c r="M161" s="324" t="s">
        <v>1147</v>
      </c>
      <c r="N161" s="324" t="s">
        <v>127</v>
      </c>
      <c r="O161" s="332">
        <f t="shared" ref="O161" si="638">IF(N161="ALTA",5,IF(N161="MEDIO ALTA",4,IF(N161="MEDIA",3,IF(N161="MEDIO BAJA",2,IF(N161="BAJA",1,0)))))</f>
        <v>1</v>
      </c>
      <c r="P161" s="324" t="s">
        <v>141</v>
      </c>
      <c r="Q161" s="332">
        <f t="shared" ref="Q161" si="639">IF(P161="ALTO",5,IF(P161="MEDIO-ALTO",4,IF(P161="MEDIO",3,IF(P161="MEDIO-BAJO",2,IF(P161="BAJO",1,0)))))</f>
        <v>1</v>
      </c>
      <c r="R161" s="332">
        <f t="shared" ref="R161" si="640">Q161*O161</f>
        <v>1</v>
      </c>
      <c r="S161" s="128" t="s">
        <v>315</v>
      </c>
      <c r="T161" s="129">
        <f t="shared" si="550"/>
        <v>1</v>
      </c>
      <c r="U161" s="325">
        <f t="shared" si="463"/>
        <v>1</v>
      </c>
      <c r="V161" s="325">
        <f t="shared" si="464"/>
        <v>0.6</v>
      </c>
      <c r="W161" s="203" t="s">
        <v>1164</v>
      </c>
      <c r="X161" s="324">
        <f t="shared" ref="X161" si="641">IF(S161="No_existen",5*$X$10,Y161*$X$10)</f>
        <v>0.2</v>
      </c>
      <c r="Y161" s="329">
        <f t="shared" si="466"/>
        <v>4</v>
      </c>
      <c r="Z161" s="206">
        <f t="shared" si="551"/>
        <v>4</v>
      </c>
      <c r="AA161" s="203" t="s">
        <v>318</v>
      </c>
      <c r="AB161" s="203"/>
      <c r="AC161" s="329">
        <f t="shared" ref="AC161" si="642">IF(S161="No_existen",5*$AC$10,AD161*$AC$10)</f>
        <v>0.6</v>
      </c>
      <c r="AD161" s="325">
        <f t="shared" si="468"/>
        <v>4</v>
      </c>
      <c r="AE161" s="202">
        <f t="shared" si="552"/>
        <v>4</v>
      </c>
      <c r="AF161" s="203" t="s">
        <v>294</v>
      </c>
      <c r="AG161" s="203"/>
      <c r="AH161" s="329">
        <f t="shared" ref="AH161" si="643">IF(S161="No_existen",5*$AH$10,AI161*$AH$10)</f>
        <v>0.1</v>
      </c>
      <c r="AI161" s="325">
        <f t="shared" si="470"/>
        <v>1</v>
      </c>
      <c r="AJ161" s="202">
        <f t="shared" si="553"/>
        <v>1</v>
      </c>
      <c r="AK161" s="203" t="s">
        <v>292</v>
      </c>
      <c r="AL161" s="203" t="s">
        <v>307</v>
      </c>
      <c r="AM161" s="329">
        <f t="shared" ref="AM161" si="644">IF(S161="No_existen",5*$AM$10,AN161*$AM$10)</f>
        <v>0.1</v>
      </c>
      <c r="AN161" s="325">
        <f t="shared" ref="AN161" si="645">ROUND(AVERAGEIF(AO161:AO163,"&gt;0"),0)</f>
        <v>1</v>
      </c>
      <c r="AO161" s="202">
        <f t="shared" si="473"/>
        <v>1</v>
      </c>
      <c r="AP161" s="203" t="s">
        <v>614</v>
      </c>
      <c r="AQ161" s="325">
        <f t="shared" ref="AQ161" si="646">ROUND(AVERAGE(U161,Y161,AD161,AI161,AN161),0)</f>
        <v>2</v>
      </c>
      <c r="AR161" s="325" t="str">
        <f t="shared" ref="AR161" si="647">IF(AQ161&lt;1.5,"FUERTE",IF(AND(AQ161&gt;=1.5,AQ161&lt;2.5),"ACEPTABLE",IF(AQ161&gt;=5,"INEXISTENTE","DÉBIL")))</f>
        <v>ACEPTABLE</v>
      </c>
      <c r="AS161" s="327">
        <f t="shared" ref="AS161" si="648">IF(R161=0,0,ROUND((R161*AQ161),0))</f>
        <v>2</v>
      </c>
      <c r="AT161" s="327" t="str">
        <f t="shared" ref="AT161" si="649">IF(AS161&gt;=36,"GRAVE", IF(AS161&lt;=10, "LEVE", "MODERADO"))</f>
        <v>LEVE</v>
      </c>
      <c r="AU161" s="334" t="s">
        <v>1174</v>
      </c>
      <c r="AV161" s="343">
        <v>0</v>
      </c>
      <c r="AW161" s="203" t="s">
        <v>89</v>
      </c>
      <c r="AX161" s="203"/>
      <c r="AY161" s="130"/>
      <c r="AZ161" s="131"/>
      <c r="BA161" s="207"/>
      <c r="BB161" s="145"/>
      <c r="BC161" s="145"/>
      <c r="BD161" s="145"/>
      <c r="BE161" s="145"/>
      <c r="BF161" s="145"/>
      <c r="BG161" s="145"/>
      <c r="BH161" s="145"/>
    </row>
    <row r="162" spans="1:60" ht="63.75" hidden="1" customHeight="1" x14ac:dyDescent="0.2">
      <c r="A162" s="324"/>
      <c r="B162" s="324"/>
      <c r="C162" s="325"/>
      <c r="D162" s="336"/>
      <c r="E162" s="325"/>
      <c r="F162" s="324"/>
      <c r="G162" s="203"/>
      <c r="H162" s="203"/>
      <c r="I162" s="128"/>
      <c r="J162" s="324"/>
      <c r="K162" s="324"/>
      <c r="L162" s="324"/>
      <c r="M162" s="324"/>
      <c r="N162" s="324"/>
      <c r="O162" s="332"/>
      <c r="P162" s="324"/>
      <c r="Q162" s="332"/>
      <c r="R162" s="332"/>
      <c r="S162" s="128"/>
      <c r="T162" s="129">
        <f t="shared" si="550"/>
        <v>0</v>
      </c>
      <c r="U162" s="325"/>
      <c r="V162" s="325"/>
      <c r="W162" s="203"/>
      <c r="X162" s="324"/>
      <c r="Y162" s="329"/>
      <c r="Z162" s="206">
        <f t="shared" si="551"/>
        <v>0</v>
      </c>
      <c r="AA162" s="203"/>
      <c r="AB162" s="203"/>
      <c r="AC162" s="329"/>
      <c r="AD162" s="325"/>
      <c r="AE162" s="202">
        <f t="shared" si="552"/>
        <v>0</v>
      </c>
      <c r="AF162" s="203"/>
      <c r="AG162" s="203"/>
      <c r="AH162" s="329"/>
      <c r="AI162" s="325"/>
      <c r="AJ162" s="202">
        <f t="shared" si="553"/>
        <v>0</v>
      </c>
      <c r="AK162" s="203"/>
      <c r="AL162" s="203"/>
      <c r="AM162" s="329"/>
      <c r="AN162" s="325"/>
      <c r="AO162" s="202">
        <f t="shared" si="473"/>
        <v>0</v>
      </c>
      <c r="AP162" s="203"/>
      <c r="AQ162" s="325"/>
      <c r="AR162" s="325"/>
      <c r="AS162" s="327"/>
      <c r="AT162" s="327"/>
      <c r="AU162" s="334"/>
      <c r="AV162" s="343"/>
      <c r="AW162" s="203" t="s">
        <v>89</v>
      </c>
      <c r="AX162" s="203"/>
      <c r="AY162" s="130"/>
      <c r="AZ162" s="131"/>
      <c r="BA162" s="207"/>
      <c r="BB162" s="145"/>
      <c r="BC162" s="145"/>
      <c r="BD162" s="145"/>
      <c r="BE162" s="145"/>
      <c r="BF162" s="145"/>
      <c r="BG162" s="145"/>
      <c r="BH162" s="145"/>
    </row>
    <row r="163" spans="1:60" ht="63.75" hidden="1" customHeight="1" x14ac:dyDescent="0.2">
      <c r="A163" s="324"/>
      <c r="B163" s="324"/>
      <c r="C163" s="325"/>
      <c r="D163" s="336"/>
      <c r="E163" s="325"/>
      <c r="F163" s="324"/>
      <c r="G163" s="203"/>
      <c r="H163" s="203"/>
      <c r="I163" s="128"/>
      <c r="J163" s="324"/>
      <c r="K163" s="324"/>
      <c r="L163" s="324"/>
      <c r="M163" s="324"/>
      <c r="N163" s="324"/>
      <c r="O163" s="332"/>
      <c r="P163" s="324"/>
      <c r="Q163" s="332"/>
      <c r="R163" s="332"/>
      <c r="S163" s="128"/>
      <c r="T163" s="129">
        <f t="shared" si="550"/>
        <v>0</v>
      </c>
      <c r="U163" s="325"/>
      <c r="V163" s="325"/>
      <c r="W163" s="203"/>
      <c r="X163" s="324"/>
      <c r="Y163" s="329"/>
      <c r="Z163" s="206">
        <f t="shared" si="551"/>
        <v>0</v>
      </c>
      <c r="AA163" s="203"/>
      <c r="AB163" s="203"/>
      <c r="AC163" s="329"/>
      <c r="AD163" s="325"/>
      <c r="AE163" s="202">
        <f t="shared" si="552"/>
        <v>0</v>
      </c>
      <c r="AF163" s="203"/>
      <c r="AG163" s="203"/>
      <c r="AH163" s="329"/>
      <c r="AI163" s="325"/>
      <c r="AJ163" s="202">
        <f t="shared" si="553"/>
        <v>0</v>
      </c>
      <c r="AK163" s="203"/>
      <c r="AL163" s="203"/>
      <c r="AM163" s="329"/>
      <c r="AN163" s="325"/>
      <c r="AO163" s="202">
        <f t="shared" si="473"/>
        <v>0</v>
      </c>
      <c r="AP163" s="203"/>
      <c r="AQ163" s="325"/>
      <c r="AR163" s="325"/>
      <c r="AS163" s="327"/>
      <c r="AT163" s="327"/>
      <c r="AU163" s="334"/>
      <c r="AV163" s="343"/>
      <c r="AW163" s="203" t="s">
        <v>89</v>
      </c>
      <c r="AX163" s="203"/>
      <c r="AY163" s="130"/>
      <c r="AZ163" s="131"/>
      <c r="BA163" s="207"/>
      <c r="BB163" s="145"/>
      <c r="BC163" s="145"/>
      <c r="BD163" s="145"/>
      <c r="BE163" s="145"/>
      <c r="BF163" s="145"/>
      <c r="BG163" s="145"/>
      <c r="BH163" s="145"/>
    </row>
    <row r="164" spans="1:60" ht="63.75" hidden="1" customHeight="1" x14ac:dyDescent="0.2">
      <c r="A164" s="324">
        <v>52</v>
      </c>
      <c r="B164" s="324" t="s">
        <v>250</v>
      </c>
      <c r="C164" s="325" t="str">
        <f>+VLOOKUP(B164,$A$568:$B$606,2,0)</f>
        <v>JOSE LUIS TRISTANCHO REYES</v>
      </c>
      <c r="D164" s="336" t="s">
        <v>167</v>
      </c>
      <c r="E164" s="325" t="str">
        <f>IF(D164=$D$538,$E$538,IF(D164=$D$539,$E$539,IF(D164=$D$540,$E$540,IF(D164=$D$541,$E$541,IF(D164=$D$542,$E$542,IF(D164=$D$543,$E$543,IF(D164=$D$544,$E$544,IF(D164=$D$545,$E$545,IF(D164=$D$546,$E$546,IF(D164=$D$547,$E$547,IF(D164=VICERRECTORÍA_ACADÉMICA_,$BF$538,IF(D164=PLANEACIÓN_,$BF$540, IF(D164=_VICERRECTORÍA_INVESTIGACIONES_INNOVACIÓN_Y_EXTENSIÓN_,$BF$539,IF(D164=VICERRECTORÍA_ADMINISTRATIVA_FINANCIERA_,$BF$541,IF(D164=_VICERRECTORÍA_RESPONSABILIDAD_SOCIAL_Y_BIENESTAR_UNIVERSITARIO_,$BF$542," ")))))))))))))))</f>
        <v>Promover y facilitar la interacción con la sociedad contribuyendo a la satisfacción de sus demandas, mediante servicios especializados, programas de educación continuada y de proyección social.</v>
      </c>
      <c r="F164" s="324" t="s">
        <v>265</v>
      </c>
      <c r="G164" s="203" t="s">
        <v>260</v>
      </c>
      <c r="H164" s="203" t="s">
        <v>37</v>
      </c>
      <c r="I164" s="128" t="s">
        <v>1136</v>
      </c>
      <c r="J164" s="324" t="s">
        <v>105</v>
      </c>
      <c r="K164" s="324" t="s">
        <v>1148</v>
      </c>
      <c r="L164" s="324" t="s">
        <v>1149</v>
      </c>
      <c r="M164" s="324" t="s">
        <v>1147</v>
      </c>
      <c r="N164" s="324" t="s">
        <v>147</v>
      </c>
      <c r="O164" s="332">
        <f t="shared" ref="O164" si="650">IF(N164="ALTA",5,IF(N164="MEDIO ALTA",4,IF(N164="MEDIA",3,IF(N164="MEDIO BAJA",2,IF(N164="BAJA",1,0)))))</f>
        <v>2</v>
      </c>
      <c r="P164" s="324" t="s">
        <v>209</v>
      </c>
      <c r="Q164" s="332">
        <f t="shared" ref="Q164" si="651">IF(P164="ALTO",5,IF(P164="MEDIO-ALTO",4,IF(P164="MEDIO",3,IF(P164="MEDIO-BAJO",2,IF(P164="BAJO",1,0)))))</f>
        <v>4</v>
      </c>
      <c r="R164" s="332">
        <f t="shared" ref="R164" si="652">Q164*O164</f>
        <v>8</v>
      </c>
      <c r="S164" s="128" t="s">
        <v>315</v>
      </c>
      <c r="T164" s="129">
        <f t="shared" si="550"/>
        <v>1</v>
      </c>
      <c r="U164" s="325">
        <f t="shared" ref="U164" si="653">ROUND(AVERAGEIF(T164:T166,"&gt;0"),0)</f>
        <v>1</v>
      </c>
      <c r="V164" s="325">
        <f t="shared" ref="V164" si="654">U164*0.6</f>
        <v>0.6</v>
      </c>
      <c r="W164" s="203" t="s">
        <v>1165</v>
      </c>
      <c r="X164" s="324">
        <f t="shared" ref="X164" si="655">IF(S164="No_existen",5*$X$10,Y164*$X$10)</f>
        <v>0.2</v>
      </c>
      <c r="Y164" s="329">
        <f t="shared" ref="Y164" si="656">ROUND(AVERAGEIF(Z164:Z166,"&gt;0"),0)</f>
        <v>4</v>
      </c>
      <c r="Z164" s="206">
        <f t="shared" si="551"/>
        <v>4</v>
      </c>
      <c r="AA164" s="203" t="s">
        <v>318</v>
      </c>
      <c r="AB164" s="203"/>
      <c r="AC164" s="329">
        <f t="shared" ref="AC164" si="657">IF(S164="No_existen",5*$AC$10,AD164*$AC$10)</f>
        <v>0.6</v>
      </c>
      <c r="AD164" s="325">
        <f t="shared" ref="AD164" si="658">ROUND(AVERAGEIF(AE164:AE166,"&gt;0"),0)</f>
        <v>4</v>
      </c>
      <c r="AE164" s="202">
        <f t="shared" si="552"/>
        <v>4</v>
      </c>
      <c r="AF164" s="203" t="s">
        <v>294</v>
      </c>
      <c r="AG164" s="203"/>
      <c r="AH164" s="329">
        <f t="shared" ref="AH164" si="659">IF(S164="No_existen",5*$AH$10,AI164*$AH$10)</f>
        <v>0.1</v>
      </c>
      <c r="AI164" s="325">
        <f t="shared" ref="AI164" si="660">ROUND(AVERAGEIF(AJ164:AJ166,"&gt;0"),0)</f>
        <v>1</v>
      </c>
      <c r="AJ164" s="202">
        <f t="shared" si="553"/>
        <v>1</v>
      </c>
      <c r="AK164" s="203" t="s">
        <v>292</v>
      </c>
      <c r="AL164" s="203" t="s">
        <v>299</v>
      </c>
      <c r="AM164" s="329">
        <f t="shared" ref="AM164" si="661">IF(S164="No_existen",5*$AM$10,AN164*$AM$10)</f>
        <v>0.1</v>
      </c>
      <c r="AN164" s="325">
        <f t="shared" ref="AN164" si="662">ROUND(AVERAGEIF(AO164:AO166,"&gt;0"),0)</f>
        <v>1</v>
      </c>
      <c r="AO164" s="202">
        <f t="shared" si="473"/>
        <v>1</v>
      </c>
      <c r="AP164" s="203" t="s">
        <v>614</v>
      </c>
      <c r="AQ164" s="325">
        <f t="shared" ref="AQ164" si="663">ROUND(AVERAGE(U164,Y164,AD164,AI164,AN164),0)</f>
        <v>2</v>
      </c>
      <c r="AR164" s="325" t="str">
        <f t="shared" ref="AR164" si="664">IF(AQ164&lt;1.5,"FUERTE",IF(AND(AQ164&gt;=1.5,AQ164&lt;2.5),"ACEPTABLE",IF(AQ164&gt;=5,"INEXISTENTE","DÉBIL")))</f>
        <v>ACEPTABLE</v>
      </c>
      <c r="AS164" s="327">
        <f t="shared" ref="AS164" si="665">IF(R164=0,0,ROUND((R164*AQ164),0))</f>
        <v>16</v>
      </c>
      <c r="AT164" s="327" t="str">
        <f t="shared" ref="AT164" si="666">IF(AS164&gt;=36,"GRAVE", IF(AS164&lt;=10, "LEVE", "MODERADO"))</f>
        <v>MODERADO</v>
      </c>
      <c r="AU164" s="334" t="s">
        <v>1175</v>
      </c>
      <c r="AV164" s="335">
        <v>1</v>
      </c>
      <c r="AW164" s="203" t="s">
        <v>90</v>
      </c>
      <c r="AX164" s="203" t="s">
        <v>1181</v>
      </c>
      <c r="AY164" s="131">
        <v>45657</v>
      </c>
      <c r="AZ164" s="131"/>
      <c r="BA164" s="207"/>
      <c r="BB164" s="145"/>
      <c r="BC164" s="145"/>
      <c r="BD164" s="145"/>
      <c r="BE164" s="145"/>
      <c r="BF164" s="145"/>
      <c r="BG164" s="145"/>
      <c r="BH164" s="145"/>
    </row>
    <row r="165" spans="1:60" ht="63.75" hidden="1" customHeight="1" x14ac:dyDescent="0.2">
      <c r="A165" s="324"/>
      <c r="B165" s="324"/>
      <c r="C165" s="325"/>
      <c r="D165" s="336"/>
      <c r="E165" s="325"/>
      <c r="F165" s="324"/>
      <c r="G165" s="203"/>
      <c r="H165" s="203"/>
      <c r="I165" s="128"/>
      <c r="J165" s="324"/>
      <c r="K165" s="324"/>
      <c r="L165" s="324"/>
      <c r="M165" s="324"/>
      <c r="N165" s="324"/>
      <c r="O165" s="332"/>
      <c r="P165" s="324"/>
      <c r="Q165" s="332"/>
      <c r="R165" s="332"/>
      <c r="S165" s="128"/>
      <c r="T165" s="129">
        <f t="shared" si="550"/>
        <v>0</v>
      </c>
      <c r="U165" s="325"/>
      <c r="V165" s="325"/>
      <c r="W165" s="203"/>
      <c r="X165" s="324"/>
      <c r="Y165" s="329"/>
      <c r="Z165" s="206">
        <f t="shared" si="551"/>
        <v>0</v>
      </c>
      <c r="AA165" s="203"/>
      <c r="AB165" s="203"/>
      <c r="AC165" s="329"/>
      <c r="AD165" s="325"/>
      <c r="AE165" s="202">
        <f t="shared" si="552"/>
        <v>0</v>
      </c>
      <c r="AF165" s="203"/>
      <c r="AG165" s="203"/>
      <c r="AH165" s="329"/>
      <c r="AI165" s="325"/>
      <c r="AJ165" s="202">
        <f t="shared" si="553"/>
        <v>0</v>
      </c>
      <c r="AK165" s="203"/>
      <c r="AL165" s="203"/>
      <c r="AM165" s="329"/>
      <c r="AN165" s="325"/>
      <c r="AO165" s="202">
        <f t="shared" si="473"/>
        <v>0</v>
      </c>
      <c r="AP165" s="203"/>
      <c r="AQ165" s="325"/>
      <c r="AR165" s="325"/>
      <c r="AS165" s="327"/>
      <c r="AT165" s="327"/>
      <c r="AU165" s="334"/>
      <c r="AV165" s="334"/>
      <c r="AW165" s="203"/>
      <c r="AX165" s="203"/>
      <c r="AY165" s="130"/>
      <c r="AZ165" s="131"/>
      <c r="BA165" s="207"/>
      <c r="BB165" s="145"/>
      <c r="BC165" s="145"/>
      <c r="BD165" s="145"/>
      <c r="BE165" s="145"/>
      <c r="BF165" s="145"/>
      <c r="BG165" s="145"/>
      <c r="BH165" s="145"/>
    </row>
    <row r="166" spans="1:60" ht="63.75" hidden="1" customHeight="1" x14ac:dyDescent="0.2">
      <c r="A166" s="324"/>
      <c r="B166" s="324"/>
      <c r="C166" s="325"/>
      <c r="D166" s="336"/>
      <c r="E166" s="325"/>
      <c r="F166" s="324"/>
      <c r="G166" s="203"/>
      <c r="H166" s="203"/>
      <c r="I166" s="128"/>
      <c r="J166" s="324"/>
      <c r="K166" s="324"/>
      <c r="L166" s="324"/>
      <c r="M166" s="324"/>
      <c r="N166" s="324"/>
      <c r="O166" s="332"/>
      <c r="P166" s="324"/>
      <c r="Q166" s="332"/>
      <c r="R166" s="332"/>
      <c r="S166" s="128"/>
      <c r="T166" s="129">
        <f t="shared" si="550"/>
        <v>0</v>
      </c>
      <c r="U166" s="325"/>
      <c r="V166" s="325"/>
      <c r="W166" s="203"/>
      <c r="X166" s="324"/>
      <c r="Y166" s="329"/>
      <c r="Z166" s="206">
        <f t="shared" si="551"/>
        <v>0</v>
      </c>
      <c r="AA166" s="203"/>
      <c r="AB166" s="203"/>
      <c r="AC166" s="329"/>
      <c r="AD166" s="325"/>
      <c r="AE166" s="202">
        <f t="shared" si="552"/>
        <v>0</v>
      </c>
      <c r="AF166" s="203"/>
      <c r="AG166" s="203"/>
      <c r="AH166" s="329"/>
      <c r="AI166" s="325"/>
      <c r="AJ166" s="202">
        <f t="shared" si="553"/>
        <v>0</v>
      </c>
      <c r="AK166" s="203"/>
      <c r="AL166" s="203"/>
      <c r="AM166" s="329"/>
      <c r="AN166" s="325"/>
      <c r="AO166" s="202">
        <f t="shared" si="473"/>
        <v>0</v>
      </c>
      <c r="AP166" s="203"/>
      <c r="AQ166" s="325"/>
      <c r="AR166" s="325"/>
      <c r="AS166" s="327"/>
      <c r="AT166" s="327"/>
      <c r="AU166" s="334"/>
      <c r="AV166" s="334"/>
      <c r="AW166" s="203"/>
      <c r="AX166" s="203"/>
      <c r="AY166" s="130"/>
      <c r="AZ166" s="131"/>
      <c r="BA166" s="207"/>
      <c r="BB166" s="145"/>
      <c r="BC166" s="145"/>
      <c r="BD166" s="145"/>
      <c r="BE166" s="145"/>
      <c r="BF166" s="145"/>
      <c r="BG166" s="145"/>
      <c r="BH166" s="145"/>
    </row>
    <row r="167" spans="1:60" ht="63.75" hidden="1" customHeight="1" x14ac:dyDescent="0.2">
      <c r="A167" s="324">
        <v>53</v>
      </c>
      <c r="B167" s="324" t="s">
        <v>250</v>
      </c>
      <c r="C167" s="325" t="str">
        <f>+VLOOKUP(B167,$A$568:$B$606,2,0)</f>
        <v>JOSE LUIS TRISTANCHO REYES</v>
      </c>
      <c r="D167" s="336" t="s">
        <v>167</v>
      </c>
      <c r="E167" s="325" t="str">
        <f>IF(D167=$D$538,$E$538,IF(D167=$D$539,$E$539,IF(D167=$D$540,$E$540,IF(D167=$D$541,$E$541,IF(D167=$D$542,$E$542,IF(D167=$D$543,$E$543,IF(D167=$D$544,$E$544,IF(D167=$D$545,$E$545,IF(D167=$D$546,$E$546,IF(D167=$D$547,$E$547,IF(D167=VICERRECTORÍA_ACADÉMICA_,$BF$538,IF(D167=PLANEACIÓN_,$BF$540, IF(D167=_VICERRECTORÍA_INVESTIGACIONES_INNOVACIÓN_Y_EXTENSIÓN_,$BF$539,IF(D167=VICERRECTORÍA_ADMINISTRATIVA_FINANCIERA_,$BF$541,IF(D167=_VICERRECTORÍA_RESPONSABILIDAD_SOCIAL_Y_BIENESTAR_UNIVERSITARIO_,$BF$542," ")))))))))))))))</f>
        <v>Promover y facilitar la interacción con la sociedad contribuyendo a la satisfacción de sus demandas, mediante servicios especializados, programas de educación continuada y de proyección social.</v>
      </c>
      <c r="F167" s="324" t="s">
        <v>265</v>
      </c>
      <c r="G167" s="203" t="s">
        <v>260</v>
      </c>
      <c r="H167" s="203" t="s">
        <v>37</v>
      </c>
      <c r="I167" s="209" t="s">
        <v>1137</v>
      </c>
      <c r="J167" s="324" t="s">
        <v>105</v>
      </c>
      <c r="K167" s="337" t="s">
        <v>1150</v>
      </c>
      <c r="L167" s="337" t="s">
        <v>1151</v>
      </c>
      <c r="M167" s="337" t="s">
        <v>1147</v>
      </c>
      <c r="N167" s="324" t="s">
        <v>127</v>
      </c>
      <c r="O167" s="332">
        <f t="shared" ref="O167" si="667">IF(N167="ALTA",5,IF(N167="MEDIO ALTA",4,IF(N167="MEDIA",3,IF(N167="MEDIO BAJA",2,IF(N167="BAJA",1,0)))))</f>
        <v>1</v>
      </c>
      <c r="P167" s="324" t="s">
        <v>209</v>
      </c>
      <c r="Q167" s="332">
        <f t="shared" ref="Q167" si="668">IF(P167="ALTO",5,IF(P167="MEDIO-ALTO",4,IF(P167="MEDIO",3,IF(P167="MEDIO-BAJO",2,IF(P167="BAJO",1,0)))))</f>
        <v>4</v>
      </c>
      <c r="R167" s="332">
        <f t="shared" ref="R167" si="669">Q167*O167</f>
        <v>4</v>
      </c>
      <c r="S167" s="128" t="s">
        <v>315</v>
      </c>
      <c r="T167" s="129">
        <f t="shared" si="550"/>
        <v>1</v>
      </c>
      <c r="U167" s="325">
        <f t="shared" ref="U167:U209" si="670">ROUND(AVERAGEIF(T167:T169,"&gt;0"),0)</f>
        <v>1</v>
      </c>
      <c r="V167" s="325">
        <f t="shared" ref="V167:V209" si="671">U167*0.6</f>
        <v>0.6</v>
      </c>
      <c r="W167" s="203" t="s">
        <v>1166</v>
      </c>
      <c r="X167" s="324">
        <f t="shared" ref="X167" si="672">IF(S167="No_existen",5*$X$10,Y167*$X$10)</f>
        <v>0.2</v>
      </c>
      <c r="Y167" s="329">
        <f t="shared" ref="Y167:Y209" si="673">ROUND(AVERAGEIF(Z167:Z169,"&gt;0"),0)</f>
        <v>4</v>
      </c>
      <c r="Z167" s="206">
        <f t="shared" si="551"/>
        <v>4</v>
      </c>
      <c r="AA167" s="203" t="s">
        <v>318</v>
      </c>
      <c r="AB167" s="203"/>
      <c r="AC167" s="329">
        <f t="shared" ref="AC167" si="674">IF(S167="No_existen",5*$AC$10,AD167*$AC$10)</f>
        <v>0.6</v>
      </c>
      <c r="AD167" s="325">
        <f t="shared" ref="AD167:AD209" si="675">ROUND(AVERAGEIF(AE167:AE169,"&gt;0"),0)</f>
        <v>4</v>
      </c>
      <c r="AE167" s="202">
        <f t="shared" si="552"/>
        <v>4</v>
      </c>
      <c r="AF167" s="203" t="s">
        <v>294</v>
      </c>
      <c r="AG167" s="203"/>
      <c r="AH167" s="329">
        <f t="shared" ref="AH167" si="676">IF(S167="No_existen",5*$AH$10,AI167*$AH$10)</f>
        <v>0.1</v>
      </c>
      <c r="AI167" s="325">
        <f t="shared" ref="AI167:AI209" si="677">ROUND(AVERAGEIF(AJ167:AJ169,"&gt;0"),0)</f>
        <v>1</v>
      </c>
      <c r="AJ167" s="202">
        <f t="shared" si="553"/>
        <v>1</v>
      </c>
      <c r="AK167" s="203" t="s">
        <v>292</v>
      </c>
      <c r="AL167" s="203" t="s">
        <v>307</v>
      </c>
      <c r="AM167" s="329">
        <f t="shared" ref="AM167" si="678">IF(S167="No_existen",5*$AM$10,AN167*$AM$10)</f>
        <v>0.1</v>
      </c>
      <c r="AN167" s="325">
        <f t="shared" ref="AN167" si="679">ROUND(AVERAGEIF(AO167:AO169,"&gt;0"),0)</f>
        <v>1</v>
      </c>
      <c r="AO167" s="202">
        <f t="shared" ref="AO167:AO211" si="680">IF(AP167="Preventivo",1,IF(AP167="Detectivo",4, IF(S167="No_existen",5,0)))</f>
        <v>1</v>
      </c>
      <c r="AP167" s="203" t="s">
        <v>614</v>
      </c>
      <c r="AQ167" s="325">
        <f t="shared" ref="AQ167" si="681">ROUND(AVERAGE(U167,Y167,AD167,AI167,AN167),0)</f>
        <v>2</v>
      </c>
      <c r="AR167" s="325" t="str">
        <f t="shared" ref="AR167" si="682">IF(AQ167&lt;1.5,"FUERTE",IF(AND(AQ167&gt;=1.5,AQ167&lt;2.5),"ACEPTABLE",IF(AQ167&gt;=5,"INEXISTENTE","DÉBIL")))</f>
        <v>ACEPTABLE</v>
      </c>
      <c r="AS167" s="327">
        <f t="shared" ref="AS167" si="683">IF(R167=0,0,ROUND((R167*AQ167),0))</f>
        <v>8</v>
      </c>
      <c r="AT167" s="327" t="str">
        <f t="shared" ref="AT167" si="684">IF(AS167&gt;=36,"GRAVE", IF(AS167&lt;=10, "LEVE", "MODERADO"))</f>
        <v>LEVE</v>
      </c>
      <c r="AU167" s="334" t="s">
        <v>1176</v>
      </c>
      <c r="AV167" s="335">
        <v>0</v>
      </c>
      <c r="AW167" s="203" t="s">
        <v>89</v>
      </c>
      <c r="AX167" s="203"/>
      <c r="AY167" s="130"/>
      <c r="AZ167" s="131"/>
      <c r="BA167" s="207"/>
      <c r="BB167" s="145"/>
      <c r="BC167" s="145"/>
      <c r="BD167" s="145"/>
      <c r="BE167" s="145"/>
      <c r="BF167" s="145"/>
      <c r="BG167" s="145"/>
      <c r="BH167" s="145"/>
    </row>
    <row r="168" spans="1:60" ht="63.75" hidden="1" customHeight="1" x14ac:dyDescent="0.2">
      <c r="A168" s="324"/>
      <c r="B168" s="324"/>
      <c r="C168" s="325"/>
      <c r="D168" s="336"/>
      <c r="E168" s="325"/>
      <c r="F168" s="324"/>
      <c r="G168" s="203"/>
      <c r="H168" s="203"/>
      <c r="I168" s="209"/>
      <c r="J168" s="324"/>
      <c r="K168" s="337"/>
      <c r="L168" s="337"/>
      <c r="M168" s="337"/>
      <c r="N168" s="324"/>
      <c r="O168" s="332"/>
      <c r="P168" s="324"/>
      <c r="Q168" s="332"/>
      <c r="R168" s="332"/>
      <c r="S168" s="128"/>
      <c r="T168" s="129">
        <f t="shared" si="550"/>
        <v>0</v>
      </c>
      <c r="U168" s="325"/>
      <c r="V168" s="325"/>
      <c r="W168" s="203"/>
      <c r="X168" s="324"/>
      <c r="Y168" s="329"/>
      <c r="Z168" s="206">
        <f t="shared" si="551"/>
        <v>0</v>
      </c>
      <c r="AA168" s="203"/>
      <c r="AB168" s="203"/>
      <c r="AC168" s="329"/>
      <c r="AD168" s="325"/>
      <c r="AE168" s="202">
        <f t="shared" si="552"/>
        <v>0</v>
      </c>
      <c r="AF168" s="203"/>
      <c r="AG168" s="203"/>
      <c r="AH168" s="329"/>
      <c r="AI168" s="325"/>
      <c r="AJ168" s="202">
        <f t="shared" si="553"/>
        <v>0</v>
      </c>
      <c r="AK168" s="203"/>
      <c r="AL168" s="203"/>
      <c r="AM168" s="329"/>
      <c r="AN168" s="325"/>
      <c r="AO168" s="202">
        <f t="shared" si="680"/>
        <v>0</v>
      </c>
      <c r="AP168" s="203"/>
      <c r="AQ168" s="325"/>
      <c r="AR168" s="325"/>
      <c r="AS168" s="327"/>
      <c r="AT168" s="327"/>
      <c r="AU168" s="334"/>
      <c r="AV168" s="334"/>
      <c r="AW168" s="203" t="s">
        <v>89</v>
      </c>
      <c r="AX168" s="203"/>
      <c r="AY168" s="130"/>
      <c r="AZ168" s="131"/>
      <c r="BA168" s="207"/>
      <c r="BB168" s="145"/>
      <c r="BC168" s="145"/>
      <c r="BD168" s="145"/>
      <c r="BE168" s="145"/>
      <c r="BF168" s="145"/>
      <c r="BG168" s="145"/>
      <c r="BH168" s="145"/>
    </row>
    <row r="169" spans="1:60" ht="63.75" hidden="1" customHeight="1" x14ac:dyDescent="0.2">
      <c r="A169" s="324"/>
      <c r="B169" s="324"/>
      <c r="C169" s="325"/>
      <c r="D169" s="336"/>
      <c r="E169" s="325"/>
      <c r="F169" s="324"/>
      <c r="G169" s="203"/>
      <c r="H169" s="203"/>
      <c r="I169" s="203"/>
      <c r="J169" s="324"/>
      <c r="K169" s="337"/>
      <c r="L169" s="337"/>
      <c r="M169" s="337"/>
      <c r="N169" s="324"/>
      <c r="O169" s="332"/>
      <c r="P169" s="324"/>
      <c r="Q169" s="332"/>
      <c r="R169" s="332"/>
      <c r="S169" s="128"/>
      <c r="T169" s="129">
        <f t="shared" si="550"/>
        <v>0</v>
      </c>
      <c r="U169" s="325"/>
      <c r="V169" s="325"/>
      <c r="W169" s="203"/>
      <c r="X169" s="324"/>
      <c r="Y169" s="329"/>
      <c r="Z169" s="206">
        <f t="shared" si="551"/>
        <v>0</v>
      </c>
      <c r="AA169" s="203"/>
      <c r="AB169" s="203"/>
      <c r="AC169" s="329"/>
      <c r="AD169" s="325"/>
      <c r="AE169" s="202">
        <f t="shared" si="552"/>
        <v>0</v>
      </c>
      <c r="AF169" s="203"/>
      <c r="AG169" s="203"/>
      <c r="AH169" s="329"/>
      <c r="AI169" s="325"/>
      <c r="AJ169" s="202">
        <f t="shared" si="553"/>
        <v>0</v>
      </c>
      <c r="AK169" s="203"/>
      <c r="AL169" s="203"/>
      <c r="AM169" s="329"/>
      <c r="AN169" s="325"/>
      <c r="AO169" s="202">
        <f t="shared" si="680"/>
        <v>0</v>
      </c>
      <c r="AP169" s="203"/>
      <c r="AQ169" s="325"/>
      <c r="AR169" s="325"/>
      <c r="AS169" s="327"/>
      <c r="AT169" s="327"/>
      <c r="AU169" s="334"/>
      <c r="AV169" s="334"/>
      <c r="AW169" s="203" t="s">
        <v>89</v>
      </c>
      <c r="AX169" s="203"/>
      <c r="AY169" s="130"/>
      <c r="AZ169" s="131"/>
      <c r="BA169" s="207"/>
      <c r="BB169" s="145"/>
      <c r="BC169" s="145"/>
      <c r="BD169" s="145"/>
      <c r="BE169" s="145"/>
      <c r="BF169" s="145"/>
      <c r="BG169" s="145"/>
      <c r="BH169" s="145"/>
    </row>
    <row r="170" spans="1:60" ht="63.75" hidden="1" customHeight="1" x14ac:dyDescent="0.2">
      <c r="A170" s="324">
        <v>54</v>
      </c>
      <c r="B170" s="324" t="s">
        <v>250</v>
      </c>
      <c r="C170" s="325" t="str">
        <f>+VLOOKUP(B170,$A$568:$B$606,2,0)</f>
        <v>JOSE LUIS TRISTANCHO REYES</v>
      </c>
      <c r="D170" s="336" t="s">
        <v>167</v>
      </c>
      <c r="E170" s="325" t="str">
        <f>IF(D170=$D$538,$E$538,IF(D170=$D$539,$E$539,IF(D170=$D$540,$E$540,IF(D170=$D$541,$E$541,IF(D170=$D$542,$E$542,IF(D170=$D$543,$E$543,IF(D170=$D$544,$E$544,IF(D170=$D$545,$E$545,IF(D170=$D$546,$E$546,IF(D170=$D$547,$E$547,IF(D170=VICERRECTORÍA_ACADÉMICA_,$BF$538,IF(D170=PLANEACIÓN_,$BF$540, IF(D170=_VICERRECTORÍA_INVESTIGACIONES_INNOVACIÓN_Y_EXTENSIÓN_,$BF$539,IF(D170=VICERRECTORÍA_ADMINISTRATIVA_FINANCIERA_,$BF$541,IF(D170=_VICERRECTORÍA_RESPONSABILIDAD_SOCIAL_Y_BIENESTAR_UNIVERSITARIO_,$BF$542," ")))))))))))))))</f>
        <v>Promover y facilitar la interacción con la sociedad contribuyendo a la satisfacción de sus demandas, mediante servicios especializados, programas de educación continuada y de proyección social.</v>
      </c>
      <c r="F170" s="324" t="s">
        <v>265</v>
      </c>
      <c r="G170" s="203" t="s">
        <v>260</v>
      </c>
      <c r="H170" s="203" t="s">
        <v>37</v>
      </c>
      <c r="I170" s="203" t="s">
        <v>1138</v>
      </c>
      <c r="J170" s="324" t="s">
        <v>105</v>
      </c>
      <c r="K170" s="324" t="s">
        <v>1152</v>
      </c>
      <c r="L170" s="324" t="s">
        <v>1153</v>
      </c>
      <c r="M170" s="324" t="s">
        <v>1147</v>
      </c>
      <c r="N170" s="324" t="s">
        <v>147</v>
      </c>
      <c r="O170" s="332">
        <f t="shared" ref="O170" si="685">IF(N170="ALTA",5,IF(N170="MEDIO ALTA",4,IF(N170="MEDIA",3,IF(N170="MEDIO BAJA",2,IF(N170="BAJA",1,0)))))</f>
        <v>2</v>
      </c>
      <c r="P170" s="324" t="s">
        <v>209</v>
      </c>
      <c r="Q170" s="332">
        <f t="shared" ref="Q170" si="686">IF(P170="ALTO",5,IF(P170="MEDIO-ALTO",4,IF(P170="MEDIO",3,IF(P170="MEDIO-BAJO",2,IF(P170="BAJO",1,0)))))</f>
        <v>4</v>
      </c>
      <c r="R170" s="332">
        <f t="shared" ref="R170" si="687">Q170*O170</f>
        <v>8</v>
      </c>
      <c r="S170" s="128" t="s">
        <v>315</v>
      </c>
      <c r="T170" s="129">
        <f t="shared" si="550"/>
        <v>1</v>
      </c>
      <c r="U170" s="325">
        <f t="shared" si="670"/>
        <v>1</v>
      </c>
      <c r="V170" s="325">
        <f t="shared" si="671"/>
        <v>0.6</v>
      </c>
      <c r="W170" s="203" t="s">
        <v>1167</v>
      </c>
      <c r="X170" s="324">
        <f t="shared" ref="X170" si="688">IF(S170="No_existen",5*$X$10,Y170*$X$10)</f>
        <v>0.2</v>
      </c>
      <c r="Y170" s="329">
        <f t="shared" si="673"/>
        <v>4</v>
      </c>
      <c r="Z170" s="206">
        <f t="shared" si="551"/>
        <v>4</v>
      </c>
      <c r="AA170" s="203" t="s">
        <v>318</v>
      </c>
      <c r="AB170" s="203"/>
      <c r="AC170" s="329">
        <f t="shared" ref="AC170" si="689">IF(S170="No_existen",5*$AC$10,AD170*$AC$10)</f>
        <v>0.6</v>
      </c>
      <c r="AD170" s="325">
        <f t="shared" si="675"/>
        <v>4</v>
      </c>
      <c r="AE170" s="202">
        <f t="shared" si="552"/>
        <v>4</v>
      </c>
      <c r="AF170" s="203" t="s">
        <v>294</v>
      </c>
      <c r="AG170" s="203"/>
      <c r="AH170" s="329">
        <f t="shared" ref="AH170" si="690">IF(S170="No_existen",5*$AH$10,AI170*$AH$10)</f>
        <v>0.1</v>
      </c>
      <c r="AI170" s="325">
        <f t="shared" si="677"/>
        <v>1</v>
      </c>
      <c r="AJ170" s="202">
        <f t="shared" si="553"/>
        <v>1</v>
      </c>
      <c r="AK170" s="203" t="s">
        <v>292</v>
      </c>
      <c r="AL170" s="203" t="s">
        <v>299</v>
      </c>
      <c r="AM170" s="329">
        <f t="shared" ref="AM170" si="691">IF(S170="No_existen",5*$AM$10,AN170*$AM$10)</f>
        <v>0.1</v>
      </c>
      <c r="AN170" s="325">
        <f t="shared" ref="AN170" si="692">ROUND(AVERAGEIF(AO170:AO172,"&gt;0"),0)</f>
        <v>1</v>
      </c>
      <c r="AO170" s="202">
        <f t="shared" si="680"/>
        <v>1</v>
      </c>
      <c r="AP170" s="203" t="s">
        <v>614</v>
      </c>
      <c r="AQ170" s="325">
        <f t="shared" ref="AQ170" si="693">ROUND(AVERAGE(U170,Y170,AD170,AI170,AN170),0)</f>
        <v>2</v>
      </c>
      <c r="AR170" s="325" t="str">
        <f t="shared" ref="AR170" si="694">IF(AQ170&lt;1.5,"FUERTE",IF(AND(AQ170&gt;=1.5,AQ170&lt;2.5),"ACEPTABLE",IF(AQ170&gt;=5,"INEXISTENTE","DÉBIL")))</f>
        <v>ACEPTABLE</v>
      </c>
      <c r="AS170" s="327">
        <f t="shared" ref="AS170" si="695">IF(R170=0,0,ROUND((R170*AQ170),0))</f>
        <v>16</v>
      </c>
      <c r="AT170" s="327" t="str">
        <f t="shared" ref="AT170" si="696">IF(AS170&gt;=36,"GRAVE", IF(AS170&lt;=10, "LEVE", "MODERADO"))</f>
        <v>MODERADO</v>
      </c>
      <c r="AU170" s="336" t="s">
        <v>1177</v>
      </c>
      <c r="AV170" s="341">
        <v>1</v>
      </c>
      <c r="AW170" s="203" t="s">
        <v>90</v>
      </c>
      <c r="AX170" s="203" t="s">
        <v>1181</v>
      </c>
      <c r="AY170" s="131">
        <v>45657</v>
      </c>
      <c r="AZ170" s="131"/>
      <c r="BA170" s="207"/>
      <c r="BB170" s="145"/>
      <c r="BC170" s="145"/>
      <c r="BD170" s="145"/>
      <c r="BE170" s="145"/>
      <c r="BF170" s="145"/>
      <c r="BG170" s="145"/>
      <c r="BH170" s="145"/>
    </row>
    <row r="171" spans="1:60" ht="63.75" hidden="1" customHeight="1" x14ac:dyDescent="0.2">
      <c r="A171" s="324"/>
      <c r="B171" s="324"/>
      <c r="C171" s="325"/>
      <c r="D171" s="336"/>
      <c r="E171" s="325"/>
      <c r="F171" s="324"/>
      <c r="G171" s="203"/>
      <c r="H171" s="203"/>
      <c r="I171" s="203"/>
      <c r="J171" s="324"/>
      <c r="K171" s="324"/>
      <c r="L171" s="324"/>
      <c r="M171" s="324"/>
      <c r="N171" s="324"/>
      <c r="O171" s="332"/>
      <c r="P171" s="324"/>
      <c r="Q171" s="332"/>
      <c r="R171" s="332"/>
      <c r="S171" s="128"/>
      <c r="T171" s="129">
        <f t="shared" si="550"/>
        <v>0</v>
      </c>
      <c r="U171" s="325"/>
      <c r="V171" s="325"/>
      <c r="W171" s="203"/>
      <c r="X171" s="324"/>
      <c r="Y171" s="329"/>
      <c r="Z171" s="206">
        <f t="shared" si="551"/>
        <v>0</v>
      </c>
      <c r="AA171" s="203"/>
      <c r="AB171" s="203"/>
      <c r="AC171" s="329"/>
      <c r="AD171" s="325"/>
      <c r="AE171" s="202">
        <f t="shared" si="552"/>
        <v>0</v>
      </c>
      <c r="AF171" s="203"/>
      <c r="AG171" s="203"/>
      <c r="AH171" s="329"/>
      <c r="AI171" s="325"/>
      <c r="AJ171" s="202">
        <f t="shared" si="553"/>
        <v>0</v>
      </c>
      <c r="AK171" s="203"/>
      <c r="AL171" s="203"/>
      <c r="AM171" s="329"/>
      <c r="AN171" s="325"/>
      <c r="AO171" s="202">
        <f t="shared" si="680"/>
        <v>0</v>
      </c>
      <c r="AP171" s="203"/>
      <c r="AQ171" s="325"/>
      <c r="AR171" s="325"/>
      <c r="AS171" s="327"/>
      <c r="AT171" s="327"/>
      <c r="AU171" s="336"/>
      <c r="AV171" s="336"/>
      <c r="AW171" s="203"/>
      <c r="AX171" s="203"/>
      <c r="AY171" s="130"/>
      <c r="AZ171" s="131"/>
      <c r="BA171" s="207"/>
      <c r="BB171" s="145"/>
      <c r="BC171" s="145"/>
      <c r="BD171" s="145"/>
      <c r="BE171" s="145"/>
      <c r="BF171" s="145"/>
      <c r="BG171" s="145"/>
      <c r="BH171" s="145"/>
    </row>
    <row r="172" spans="1:60" ht="63.75" hidden="1" customHeight="1" x14ac:dyDescent="0.2">
      <c r="A172" s="324"/>
      <c r="B172" s="324"/>
      <c r="C172" s="325"/>
      <c r="D172" s="336"/>
      <c r="E172" s="325"/>
      <c r="F172" s="324"/>
      <c r="G172" s="203"/>
      <c r="H172" s="203"/>
      <c r="I172" s="203"/>
      <c r="J172" s="324"/>
      <c r="K172" s="324"/>
      <c r="L172" s="324"/>
      <c r="M172" s="324"/>
      <c r="N172" s="324"/>
      <c r="O172" s="332"/>
      <c r="P172" s="324"/>
      <c r="Q172" s="332"/>
      <c r="R172" s="332"/>
      <c r="S172" s="128"/>
      <c r="T172" s="129">
        <f t="shared" si="550"/>
        <v>0</v>
      </c>
      <c r="U172" s="325"/>
      <c r="V172" s="325"/>
      <c r="W172" s="203"/>
      <c r="X172" s="324"/>
      <c r="Y172" s="329"/>
      <c r="Z172" s="206">
        <f t="shared" si="551"/>
        <v>0</v>
      </c>
      <c r="AA172" s="203"/>
      <c r="AB172" s="203"/>
      <c r="AC172" s="329"/>
      <c r="AD172" s="325"/>
      <c r="AE172" s="202">
        <f t="shared" si="552"/>
        <v>0</v>
      </c>
      <c r="AF172" s="203"/>
      <c r="AG172" s="203"/>
      <c r="AH172" s="329"/>
      <c r="AI172" s="325"/>
      <c r="AJ172" s="202">
        <f t="shared" si="553"/>
        <v>0</v>
      </c>
      <c r="AK172" s="203"/>
      <c r="AL172" s="203"/>
      <c r="AM172" s="329"/>
      <c r="AN172" s="325"/>
      <c r="AO172" s="202">
        <f t="shared" si="680"/>
        <v>0</v>
      </c>
      <c r="AP172" s="203"/>
      <c r="AQ172" s="325"/>
      <c r="AR172" s="325"/>
      <c r="AS172" s="327"/>
      <c r="AT172" s="327"/>
      <c r="AU172" s="336"/>
      <c r="AV172" s="336"/>
      <c r="AW172" s="203"/>
      <c r="AX172" s="203"/>
      <c r="AY172" s="130"/>
      <c r="AZ172" s="131"/>
      <c r="BA172" s="207"/>
      <c r="BB172" s="145"/>
      <c r="BC172" s="145"/>
      <c r="BD172" s="145"/>
      <c r="BE172" s="145"/>
      <c r="BF172" s="145"/>
      <c r="BG172" s="145"/>
      <c r="BH172" s="145"/>
    </row>
    <row r="173" spans="1:60" ht="63.75" hidden="1" customHeight="1" x14ac:dyDescent="0.2">
      <c r="A173" s="324">
        <v>55</v>
      </c>
      <c r="B173" s="324" t="s">
        <v>250</v>
      </c>
      <c r="C173" s="325" t="str">
        <f>+VLOOKUP(B173,$A$568:$B$606,2,0)</f>
        <v>JOSE LUIS TRISTANCHO REYES</v>
      </c>
      <c r="D173" s="336" t="s">
        <v>167</v>
      </c>
      <c r="E173" s="325" t="str">
        <f>IF(D173=$D$538,$E$538,IF(D173=$D$539,$E$539,IF(D173=$D$540,$E$540,IF(D173=$D$541,$E$541,IF(D173=$D$542,$E$542,IF(D173=$D$543,$E$543,IF(D173=$D$544,$E$544,IF(D173=$D$545,$E$545,IF(D173=$D$546,$E$546,IF(D173=$D$547,$E$547,IF(D173=VICERRECTORÍA_ACADÉMICA_,$BF$538,IF(D173=PLANEACIÓN_,$BF$540, IF(D173=_VICERRECTORÍA_INVESTIGACIONES_INNOVACIÓN_Y_EXTENSIÓN_,$BF$539,IF(D173=VICERRECTORÍA_ADMINISTRATIVA_FINANCIERA_,$BF$541,IF(D173=_VICERRECTORÍA_RESPONSABILIDAD_SOCIAL_Y_BIENESTAR_UNIVERSITARIO_,$BF$542," ")))))))))))))))</f>
        <v>Promover y facilitar la interacción con la sociedad contribuyendo a la satisfacción de sus demandas, mediante servicios especializados, programas de educación continuada y de proyección social.</v>
      </c>
      <c r="F173" s="324" t="s">
        <v>265</v>
      </c>
      <c r="G173" s="203" t="s">
        <v>260</v>
      </c>
      <c r="H173" s="203" t="s">
        <v>37</v>
      </c>
      <c r="I173" s="203" t="s">
        <v>1139</v>
      </c>
      <c r="J173" s="324" t="s">
        <v>105</v>
      </c>
      <c r="K173" s="324" t="s">
        <v>1154</v>
      </c>
      <c r="L173" s="324" t="s">
        <v>1155</v>
      </c>
      <c r="M173" s="324" t="s">
        <v>1156</v>
      </c>
      <c r="N173" s="324" t="s">
        <v>147</v>
      </c>
      <c r="O173" s="332">
        <f t="shared" ref="O173" si="697">IF(N173="ALTA",5,IF(N173="MEDIO ALTA",4,IF(N173="MEDIA",3,IF(N173="MEDIO BAJA",2,IF(N173="BAJA",1,0)))))</f>
        <v>2</v>
      </c>
      <c r="P173" s="324" t="s">
        <v>141</v>
      </c>
      <c r="Q173" s="332">
        <f t="shared" ref="Q173" si="698">IF(P173="ALTO",5,IF(P173="MEDIO-ALTO",4,IF(P173="MEDIO",3,IF(P173="MEDIO-BAJO",2,IF(P173="BAJO",1,0)))))</f>
        <v>1</v>
      </c>
      <c r="R173" s="332">
        <f t="shared" ref="R173" si="699">Q173*O173</f>
        <v>2</v>
      </c>
      <c r="S173" s="128" t="s">
        <v>315</v>
      </c>
      <c r="T173" s="129">
        <f t="shared" si="550"/>
        <v>1</v>
      </c>
      <c r="U173" s="325">
        <f t="shared" si="670"/>
        <v>1</v>
      </c>
      <c r="V173" s="325">
        <f t="shared" si="671"/>
        <v>0.6</v>
      </c>
      <c r="W173" s="203" t="s">
        <v>1168</v>
      </c>
      <c r="X173" s="324">
        <f t="shared" ref="X173" si="700">IF(S173="No_existen",5*$X$10,Y173*$X$10)</f>
        <v>0.2</v>
      </c>
      <c r="Y173" s="329">
        <f t="shared" si="673"/>
        <v>4</v>
      </c>
      <c r="Z173" s="206">
        <f t="shared" si="551"/>
        <v>4</v>
      </c>
      <c r="AA173" s="203" t="s">
        <v>318</v>
      </c>
      <c r="AB173" s="203"/>
      <c r="AC173" s="329">
        <f t="shared" ref="AC173" si="701">IF(S173="No_existen",5*$AC$10,AD173*$AC$10)</f>
        <v>0.6</v>
      </c>
      <c r="AD173" s="325">
        <f t="shared" si="675"/>
        <v>4</v>
      </c>
      <c r="AE173" s="202">
        <f t="shared" si="552"/>
        <v>4</v>
      </c>
      <c r="AF173" s="203" t="s">
        <v>294</v>
      </c>
      <c r="AG173" s="203"/>
      <c r="AH173" s="329">
        <f t="shared" ref="AH173" si="702">IF(S173="No_existen",5*$AH$10,AI173*$AH$10)</f>
        <v>0.1</v>
      </c>
      <c r="AI173" s="325">
        <f t="shared" si="677"/>
        <v>1</v>
      </c>
      <c r="AJ173" s="202">
        <f t="shared" si="553"/>
        <v>1</v>
      </c>
      <c r="AK173" s="203" t="s">
        <v>292</v>
      </c>
      <c r="AL173" s="203" t="s">
        <v>299</v>
      </c>
      <c r="AM173" s="329">
        <f t="shared" ref="AM173" si="703">IF(S173="No_existen",5*$AM$10,AN173*$AM$10)</f>
        <v>0.1</v>
      </c>
      <c r="AN173" s="325">
        <f t="shared" ref="AN173" si="704">ROUND(AVERAGEIF(AO173:AO175,"&gt;0"),0)</f>
        <v>1</v>
      </c>
      <c r="AO173" s="202">
        <f t="shared" si="680"/>
        <v>1</v>
      </c>
      <c r="AP173" s="203" t="s">
        <v>614</v>
      </c>
      <c r="AQ173" s="325">
        <f t="shared" ref="AQ173" si="705">ROUND(AVERAGE(U173,Y173,AD173,AI173,AN173),0)</f>
        <v>2</v>
      </c>
      <c r="AR173" s="325" t="str">
        <f t="shared" ref="AR173" si="706">IF(AQ173&lt;1.5,"FUERTE",IF(AND(AQ173&gt;=1.5,AQ173&lt;2.5),"ACEPTABLE",IF(AQ173&gt;=5,"INEXISTENTE","DÉBIL")))</f>
        <v>ACEPTABLE</v>
      </c>
      <c r="AS173" s="327">
        <f t="shared" ref="AS173" si="707">IF(R173=0,0,ROUND((R173*AQ173),0))</f>
        <v>4</v>
      </c>
      <c r="AT173" s="327" t="str">
        <f t="shared" ref="AT173" si="708">IF(AS173&gt;=36,"GRAVE", IF(AS173&lt;=10, "LEVE", "MODERADO"))</f>
        <v>LEVE</v>
      </c>
      <c r="AU173" s="336" t="s">
        <v>1178</v>
      </c>
      <c r="AV173" s="341">
        <v>0</v>
      </c>
      <c r="AW173" s="203" t="s">
        <v>89</v>
      </c>
      <c r="AX173" s="203"/>
      <c r="AY173" s="130"/>
      <c r="AZ173" s="131"/>
      <c r="BA173" s="207"/>
      <c r="BB173" s="145"/>
      <c r="BC173" s="145"/>
      <c r="BD173" s="145"/>
      <c r="BE173" s="145"/>
      <c r="BF173" s="145"/>
      <c r="BG173" s="145"/>
      <c r="BH173" s="145"/>
    </row>
    <row r="174" spans="1:60" ht="63.75" hidden="1" customHeight="1" x14ac:dyDescent="0.2">
      <c r="A174" s="324"/>
      <c r="B174" s="324"/>
      <c r="C174" s="325"/>
      <c r="D174" s="336"/>
      <c r="E174" s="325"/>
      <c r="F174" s="324"/>
      <c r="G174" s="203"/>
      <c r="H174" s="203"/>
      <c r="I174" s="203"/>
      <c r="J174" s="324"/>
      <c r="K174" s="324"/>
      <c r="L174" s="324"/>
      <c r="M174" s="324"/>
      <c r="N174" s="324"/>
      <c r="O174" s="332"/>
      <c r="P174" s="324"/>
      <c r="Q174" s="332"/>
      <c r="R174" s="332"/>
      <c r="S174" s="128"/>
      <c r="T174" s="129">
        <f t="shared" si="550"/>
        <v>0</v>
      </c>
      <c r="U174" s="325"/>
      <c r="V174" s="325"/>
      <c r="W174" s="203"/>
      <c r="X174" s="324"/>
      <c r="Y174" s="329"/>
      <c r="Z174" s="206">
        <f t="shared" si="551"/>
        <v>0</v>
      </c>
      <c r="AA174" s="203"/>
      <c r="AB174" s="203"/>
      <c r="AC174" s="329"/>
      <c r="AD174" s="325"/>
      <c r="AE174" s="202">
        <f t="shared" si="552"/>
        <v>0</v>
      </c>
      <c r="AF174" s="203"/>
      <c r="AG174" s="203"/>
      <c r="AH174" s="329"/>
      <c r="AI174" s="325"/>
      <c r="AJ174" s="202">
        <f t="shared" si="553"/>
        <v>0</v>
      </c>
      <c r="AK174" s="203"/>
      <c r="AL174" s="203"/>
      <c r="AM174" s="329"/>
      <c r="AN174" s="325"/>
      <c r="AO174" s="202">
        <f t="shared" si="680"/>
        <v>0</v>
      </c>
      <c r="AP174" s="203"/>
      <c r="AQ174" s="325"/>
      <c r="AR174" s="325"/>
      <c r="AS174" s="327"/>
      <c r="AT174" s="327"/>
      <c r="AU174" s="336"/>
      <c r="AV174" s="336"/>
      <c r="AW174" s="203" t="s">
        <v>89</v>
      </c>
      <c r="AX174" s="203"/>
      <c r="AY174" s="130"/>
      <c r="AZ174" s="131"/>
      <c r="BA174" s="207"/>
      <c r="BB174" s="145"/>
      <c r="BC174" s="145"/>
      <c r="BD174" s="145"/>
      <c r="BE174" s="145"/>
      <c r="BF174" s="145"/>
      <c r="BG174" s="145"/>
      <c r="BH174" s="145"/>
    </row>
    <row r="175" spans="1:60" ht="63.75" hidden="1" customHeight="1" x14ac:dyDescent="0.2">
      <c r="A175" s="324"/>
      <c r="B175" s="324"/>
      <c r="C175" s="325"/>
      <c r="D175" s="336"/>
      <c r="E175" s="325"/>
      <c r="F175" s="324"/>
      <c r="G175" s="203"/>
      <c r="H175" s="203"/>
      <c r="I175" s="203"/>
      <c r="J175" s="324"/>
      <c r="K175" s="324"/>
      <c r="L175" s="324"/>
      <c r="M175" s="324"/>
      <c r="N175" s="324"/>
      <c r="O175" s="332"/>
      <c r="P175" s="324"/>
      <c r="Q175" s="332"/>
      <c r="R175" s="332"/>
      <c r="S175" s="128"/>
      <c r="T175" s="129">
        <f t="shared" si="550"/>
        <v>0</v>
      </c>
      <c r="U175" s="325"/>
      <c r="V175" s="325"/>
      <c r="W175" s="203"/>
      <c r="X175" s="324"/>
      <c r="Y175" s="329"/>
      <c r="Z175" s="206">
        <f t="shared" si="551"/>
        <v>0</v>
      </c>
      <c r="AA175" s="203"/>
      <c r="AB175" s="203"/>
      <c r="AC175" s="329"/>
      <c r="AD175" s="325"/>
      <c r="AE175" s="202">
        <f t="shared" si="552"/>
        <v>0</v>
      </c>
      <c r="AF175" s="203"/>
      <c r="AG175" s="203"/>
      <c r="AH175" s="329"/>
      <c r="AI175" s="325"/>
      <c r="AJ175" s="202">
        <f t="shared" si="553"/>
        <v>0</v>
      </c>
      <c r="AK175" s="203"/>
      <c r="AL175" s="203"/>
      <c r="AM175" s="329"/>
      <c r="AN175" s="325"/>
      <c r="AO175" s="202">
        <f t="shared" si="680"/>
        <v>0</v>
      </c>
      <c r="AP175" s="203"/>
      <c r="AQ175" s="325"/>
      <c r="AR175" s="325"/>
      <c r="AS175" s="327"/>
      <c r="AT175" s="327"/>
      <c r="AU175" s="336"/>
      <c r="AV175" s="336"/>
      <c r="AW175" s="203" t="s">
        <v>89</v>
      </c>
      <c r="AX175" s="203"/>
      <c r="AY175" s="130"/>
      <c r="AZ175" s="131"/>
      <c r="BA175" s="207"/>
      <c r="BB175" s="145"/>
      <c r="BC175" s="145"/>
      <c r="BD175" s="145"/>
      <c r="BE175" s="145"/>
      <c r="BF175" s="145"/>
      <c r="BG175" s="145"/>
      <c r="BH175" s="145"/>
    </row>
    <row r="176" spans="1:60" ht="63.75" hidden="1" customHeight="1" x14ac:dyDescent="0.2">
      <c r="A176" s="324">
        <v>56</v>
      </c>
      <c r="B176" s="324" t="s">
        <v>250</v>
      </c>
      <c r="C176" s="325" t="str">
        <f>+VLOOKUP(B176,$A$568:$B$606,2,0)</f>
        <v>JOSE LUIS TRISTANCHO REYES</v>
      </c>
      <c r="D176" s="336" t="s">
        <v>167</v>
      </c>
      <c r="E176" s="325" t="str">
        <f>IF(D176=$D$538,$E$538,IF(D176=$D$539,$E$539,IF(D176=$D$540,$E$540,IF(D176=$D$541,$E$541,IF(D176=$D$542,$E$542,IF(D176=$D$543,$E$543,IF(D176=$D$544,$E$544,IF(D176=$D$545,$E$545,IF(D176=$D$546,$E$546,IF(D176=$D$547,$E$547,IF(D176=VICERRECTORÍA_ACADÉMICA_,$BF$538,IF(D176=PLANEACIÓN_,$BF$540, IF(D176=_VICERRECTORÍA_INVESTIGACIONES_INNOVACIÓN_Y_EXTENSIÓN_,$BF$539,IF(D176=VICERRECTORÍA_ADMINISTRATIVA_FINANCIERA_,$BF$541,IF(D176=_VICERRECTORÍA_RESPONSABILIDAD_SOCIAL_Y_BIENESTAR_UNIVERSITARIO_,$BF$542," ")))))))))))))))</f>
        <v>Promover y facilitar la interacción con la sociedad contribuyendo a la satisfacción de sus demandas, mediante servicios especializados, programas de educación continuada y de proyección social.</v>
      </c>
      <c r="F176" s="324" t="s">
        <v>265</v>
      </c>
      <c r="G176" s="203" t="s">
        <v>260</v>
      </c>
      <c r="H176" s="203" t="s">
        <v>37</v>
      </c>
      <c r="I176" s="203" t="s">
        <v>1140</v>
      </c>
      <c r="J176" s="324" t="s">
        <v>111</v>
      </c>
      <c r="K176" s="324" t="s">
        <v>1157</v>
      </c>
      <c r="L176" s="324" t="s">
        <v>1158</v>
      </c>
      <c r="M176" s="324" t="s">
        <v>1159</v>
      </c>
      <c r="N176" s="324" t="s">
        <v>127</v>
      </c>
      <c r="O176" s="332">
        <f t="shared" ref="O176" si="709">IF(N176="ALTA",5,IF(N176="MEDIO ALTA",4,IF(N176="MEDIA",3,IF(N176="MEDIO BAJA",2,IF(N176="BAJA",1,0)))))</f>
        <v>1</v>
      </c>
      <c r="P176" s="324" t="s">
        <v>139</v>
      </c>
      <c r="Q176" s="332">
        <f t="shared" ref="Q176" si="710">IF(P176="ALTO",5,IF(P176="MEDIO-ALTO",4,IF(P176="MEDIO",3,IF(P176="MEDIO-BAJO",2,IF(P176="BAJO",1,0)))))</f>
        <v>5</v>
      </c>
      <c r="R176" s="332">
        <f t="shared" ref="R176" si="711">Q176*O176</f>
        <v>5</v>
      </c>
      <c r="S176" s="128" t="s">
        <v>315</v>
      </c>
      <c r="T176" s="129">
        <f t="shared" si="550"/>
        <v>1</v>
      </c>
      <c r="U176" s="325">
        <f t="shared" si="670"/>
        <v>1</v>
      </c>
      <c r="V176" s="325">
        <f t="shared" si="671"/>
        <v>0.6</v>
      </c>
      <c r="W176" s="203" t="s">
        <v>1169</v>
      </c>
      <c r="X176" s="324">
        <f t="shared" ref="X176" si="712">IF(S176="No_existen",5*$X$10,Y176*$X$10)</f>
        <v>0.2</v>
      </c>
      <c r="Y176" s="329">
        <f t="shared" si="673"/>
        <v>4</v>
      </c>
      <c r="Z176" s="206">
        <f t="shared" si="551"/>
        <v>4</v>
      </c>
      <c r="AA176" s="203" t="s">
        <v>318</v>
      </c>
      <c r="AB176" s="203"/>
      <c r="AC176" s="329">
        <f t="shared" ref="AC176" si="713">IF(S176="No_existen",5*$AC$10,AD176*$AC$10)</f>
        <v>0.6</v>
      </c>
      <c r="AD176" s="325">
        <f t="shared" si="675"/>
        <v>4</v>
      </c>
      <c r="AE176" s="202">
        <f t="shared" si="552"/>
        <v>4</v>
      </c>
      <c r="AF176" s="203" t="s">
        <v>294</v>
      </c>
      <c r="AG176" s="203"/>
      <c r="AH176" s="329">
        <f t="shared" ref="AH176" si="714">IF(S176="No_existen",5*$AH$10,AI176*$AH$10)</f>
        <v>0.1</v>
      </c>
      <c r="AI176" s="325">
        <f t="shared" si="677"/>
        <v>1</v>
      </c>
      <c r="AJ176" s="202">
        <f t="shared" si="553"/>
        <v>1</v>
      </c>
      <c r="AK176" s="203" t="s">
        <v>292</v>
      </c>
      <c r="AL176" s="203" t="s">
        <v>299</v>
      </c>
      <c r="AM176" s="329">
        <f t="shared" ref="AM176" si="715">IF(S176="No_existen",5*$AM$10,AN176*$AM$10)</f>
        <v>0.1</v>
      </c>
      <c r="AN176" s="325">
        <f t="shared" ref="AN176" si="716">ROUND(AVERAGEIF(AO176:AO178,"&gt;0"),0)</f>
        <v>1</v>
      </c>
      <c r="AO176" s="202">
        <f t="shared" si="680"/>
        <v>1</v>
      </c>
      <c r="AP176" s="203" t="s">
        <v>614</v>
      </c>
      <c r="AQ176" s="325">
        <f t="shared" ref="AQ176" si="717">ROUND(AVERAGE(U176,Y176,AD176,AI176,AN176),0)</f>
        <v>2</v>
      </c>
      <c r="AR176" s="325" t="str">
        <f t="shared" ref="AR176" si="718">IF(AQ176&lt;1.5,"FUERTE",IF(AND(AQ176&gt;=1.5,AQ176&lt;2.5),"ACEPTABLE",IF(AQ176&gt;=5,"INEXISTENTE","DÉBIL")))</f>
        <v>ACEPTABLE</v>
      </c>
      <c r="AS176" s="327">
        <f t="shared" ref="AS176" si="719">IF(R176=0,0,ROUND((R176*AQ176),0))</f>
        <v>10</v>
      </c>
      <c r="AT176" s="327" t="str">
        <f t="shared" ref="AT176" si="720">IF(AS176&gt;=36,"GRAVE", IF(AS176&lt;=10, "LEVE", "MODERADO"))</f>
        <v>LEVE</v>
      </c>
      <c r="AU176" s="336" t="s">
        <v>1179</v>
      </c>
      <c r="AV176" s="341">
        <v>0</v>
      </c>
      <c r="AW176" s="203" t="s">
        <v>89</v>
      </c>
      <c r="AX176" s="203"/>
      <c r="AY176" s="130"/>
      <c r="AZ176" s="131"/>
      <c r="BA176" s="207"/>
      <c r="BB176" s="145"/>
      <c r="BC176" s="145"/>
      <c r="BD176" s="145"/>
      <c r="BE176" s="145"/>
      <c r="BF176" s="145"/>
      <c r="BG176" s="145"/>
      <c r="BH176" s="145"/>
    </row>
    <row r="177" spans="1:60" ht="63.75" hidden="1" customHeight="1" x14ac:dyDescent="0.2">
      <c r="A177" s="324"/>
      <c r="B177" s="324"/>
      <c r="C177" s="325"/>
      <c r="D177" s="336"/>
      <c r="E177" s="325"/>
      <c r="F177" s="324"/>
      <c r="G177" s="203"/>
      <c r="H177" s="203"/>
      <c r="I177" s="203"/>
      <c r="J177" s="324"/>
      <c r="K177" s="324"/>
      <c r="L177" s="324"/>
      <c r="M177" s="324"/>
      <c r="N177" s="324"/>
      <c r="O177" s="332"/>
      <c r="P177" s="324"/>
      <c r="Q177" s="332"/>
      <c r="R177" s="332"/>
      <c r="S177" s="128"/>
      <c r="T177" s="129">
        <f t="shared" si="550"/>
        <v>0</v>
      </c>
      <c r="U177" s="325"/>
      <c r="V177" s="325"/>
      <c r="W177" s="203"/>
      <c r="X177" s="324"/>
      <c r="Y177" s="329"/>
      <c r="Z177" s="206">
        <f t="shared" si="551"/>
        <v>0</v>
      </c>
      <c r="AA177" s="203"/>
      <c r="AB177" s="203"/>
      <c r="AC177" s="329"/>
      <c r="AD177" s="325"/>
      <c r="AE177" s="202">
        <f t="shared" si="552"/>
        <v>0</v>
      </c>
      <c r="AF177" s="203"/>
      <c r="AG177" s="203"/>
      <c r="AH177" s="329"/>
      <c r="AI177" s="325"/>
      <c r="AJ177" s="202">
        <f t="shared" si="553"/>
        <v>0</v>
      </c>
      <c r="AK177" s="203"/>
      <c r="AL177" s="203"/>
      <c r="AM177" s="329"/>
      <c r="AN177" s="325"/>
      <c r="AO177" s="202">
        <f t="shared" si="680"/>
        <v>0</v>
      </c>
      <c r="AP177" s="203"/>
      <c r="AQ177" s="325"/>
      <c r="AR177" s="325"/>
      <c r="AS177" s="327"/>
      <c r="AT177" s="327"/>
      <c r="AU177" s="336"/>
      <c r="AV177" s="336"/>
      <c r="AW177" s="203" t="s">
        <v>89</v>
      </c>
      <c r="AX177" s="203"/>
      <c r="AY177" s="130"/>
      <c r="AZ177" s="131"/>
      <c r="BA177" s="207"/>
      <c r="BB177" s="145"/>
      <c r="BC177" s="145"/>
      <c r="BD177" s="145"/>
      <c r="BE177" s="145"/>
      <c r="BF177" s="145"/>
      <c r="BG177" s="145"/>
      <c r="BH177" s="145"/>
    </row>
    <row r="178" spans="1:60" ht="63.75" hidden="1" customHeight="1" x14ac:dyDescent="0.2">
      <c r="A178" s="324"/>
      <c r="B178" s="324"/>
      <c r="C178" s="325"/>
      <c r="D178" s="336"/>
      <c r="E178" s="325"/>
      <c r="F178" s="324"/>
      <c r="G178" s="203"/>
      <c r="H178" s="203"/>
      <c r="I178" s="203"/>
      <c r="J178" s="324"/>
      <c r="K178" s="324"/>
      <c r="L178" s="324"/>
      <c r="M178" s="324"/>
      <c r="N178" s="324"/>
      <c r="O178" s="332"/>
      <c r="P178" s="324"/>
      <c r="Q178" s="332"/>
      <c r="R178" s="332"/>
      <c r="S178" s="128"/>
      <c r="T178" s="129">
        <f t="shared" si="550"/>
        <v>0</v>
      </c>
      <c r="U178" s="325"/>
      <c r="V178" s="325"/>
      <c r="W178" s="203"/>
      <c r="X178" s="324"/>
      <c r="Y178" s="329"/>
      <c r="Z178" s="206">
        <f t="shared" si="551"/>
        <v>0</v>
      </c>
      <c r="AA178" s="203"/>
      <c r="AB178" s="203"/>
      <c r="AC178" s="329"/>
      <c r="AD178" s="325"/>
      <c r="AE178" s="202">
        <f t="shared" si="552"/>
        <v>0</v>
      </c>
      <c r="AF178" s="203"/>
      <c r="AG178" s="203"/>
      <c r="AH178" s="329"/>
      <c r="AI178" s="325"/>
      <c r="AJ178" s="202">
        <f t="shared" si="553"/>
        <v>0</v>
      </c>
      <c r="AK178" s="203"/>
      <c r="AL178" s="203"/>
      <c r="AM178" s="329"/>
      <c r="AN178" s="325"/>
      <c r="AO178" s="202">
        <f t="shared" si="680"/>
        <v>0</v>
      </c>
      <c r="AP178" s="203"/>
      <c r="AQ178" s="325"/>
      <c r="AR178" s="325"/>
      <c r="AS178" s="327"/>
      <c r="AT178" s="327"/>
      <c r="AU178" s="336"/>
      <c r="AV178" s="336"/>
      <c r="AW178" s="203" t="s">
        <v>89</v>
      </c>
      <c r="AX178" s="203"/>
      <c r="AY178" s="130"/>
      <c r="AZ178" s="131"/>
      <c r="BA178" s="207"/>
      <c r="BB178" s="145"/>
      <c r="BC178" s="145"/>
      <c r="BD178" s="145"/>
      <c r="BE178" s="145"/>
      <c r="BF178" s="145"/>
      <c r="BG178" s="145"/>
      <c r="BH178" s="145"/>
    </row>
    <row r="179" spans="1:60" ht="63.75" hidden="1" customHeight="1" x14ac:dyDescent="0.2">
      <c r="A179" s="324">
        <v>57</v>
      </c>
      <c r="B179" s="324" t="s">
        <v>250</v>
      </c>
      <c r="C179" s="325" t="str">
        <f>+VLOOKUP(B179,$A$568:$B$606,2,0)</f>
        <v>JOSE LUIS TRISTANCHO REYES</v>
      </c>
      <c r="D179" s="336" t="s">
        <v>167</v>
      </c>
      <c r="E179" s="325" t="str">
        <f>IF(D179=$D$538,$E$538,IF(D179=$D$539,$E$539,IF(D179=$D$540,$E$540,IF(D179=$D$541,$E$541,IF(D179=$D$542,$E$542,IF(D179=$D$543,$E$543,IF(D179=$D$544,$E$544,IF(D179=$D$545,$E$545,IF(D179=$D$546,$E$546,IF(D179=$D$547,$E$547,IF(D179=VICERRECTORÍA_ACADÉMICA_,$BF$538,IF(D179=PLANEACIÓN_,$BF$540, IF(D179=_VICERRECTORÍA_INVESTIGACIONES_INNOVACIÓN_Y_EXTENSIÓN_,$BF$539,IF(D179=VICERRECTORÍA_ADMINISTRATIVA_FINANCIERA_,$BF$541,IF(D179=_VICERRECTORÍA_RESPONSABILIDAD_SOCIAL_Y_BIENESTAR_UNIVERSITARIO_,$BF$542," ")))))))))))))))</f>
        <v>Promover y facilitar la interacción con la sociedad contribuyendo a la satisfacción de sus demandas, mediante servicios especializados, programas de educación continuada y de proyección social.</v>
      </c>
      <c r="F179" s="324" t="s">
        <v>265</v>
      </c>
      <c r="G179" s="203" t="s">
        <v>260</v>
      </c>
      <c r="H179" s="203" t="s">
        <v>34</v>
      </c>
      <c r="I179" s="203" t="s">
        <v>1141</v>
      </c>
      <c r="J179" s="324" t="s">
        <v>142</v>
      </c>
      <c r="K179" s="324" t="s">
        <v>1160</v>
      </c>
      <c r="L179" s="324" t="s">
        <v>1161</v>
      </c>
      <c r="M179" s="324" t="s">
        <v>1162</v>
      </c>
      <c r="N179" s="324" t="s">
        <v>127</v>
      </c>
      <c r="O179" s="332">
        <f t="shared" ref="O179" si="721">IF(N179="ALTA",5,IF(N179="MEDIO ALTA",4,IF(N179="MEDIA",3,IF(N179="MEDIO BAJA",2,IF(N179="BAJA",1,0)))))</f>
        <v>1</v>
      </c>
      <c r="P179" s="324" t="s">
        <v>209</v>
      </c>
      <c r="Q179" s="332">
        <f t="shared" ref="Q179" si="722">IF(P179="ALTO",5,IF(P179="MEDIO-ALTO",4,IF(P179="MEDIO",3,IF(P179="MEDIO-BAJO",2,IF(P179="BAJO",1,0)))))</f>
        <v>4</v>
      </c>
      <c r="R179" s="332">
        <f t="shared" ref="R179" si="723">Q179*O179</f>
        <v>4</v>
      </c>
      <c r="S179" s="128" t="s">
        <v>315</v>
      </c>
      <c r="T179" s="129">
        <f t="shared" si="550"/>
        <v>1</v>
      </c>
      <c r="U179" s="325">
        <f t="shared" si="670"/>
        <v>1</v>
      </c>
      <c r="V179" s="325">
        <f t="shared" si="671"/>
        <v>0.6</v>
      </c>
      <c r="W179" s="203" t="s">
        <v>1170</v>
      </c>
      <c r="X179" s="324">
        <f t="shared" ref="X179" si="724">IF(S179="No_existen",5*$X$10,Y179*$X$10)</f>
        <v>0.2</v>
      </c>
      <c r="Y179" s="329">
        <f t="shared" si="673"/>
        <v>4</v>
      </c>
      <c r="Z179" s="206">
        <f t="shared" si="551"/>
        <v>4</v>
      </c>
      <c r="AA179" s="203" t="s">
        <v>318</v>
      </c>
      <c r="AB179" s="203"/>
      <c r="AC179" s="329">
        <f t="shared" ref="AC179" si="725">IF(S179="No_existen",5*$AC$10,AD179*$AC$10)</f>
        <v>0.15</v>
      </c>
      <c r="AD179" s="325">
        <f t="shared" si="675"/>
        <v>1</v>
      </c>
      <c r="AE179" s="202">
        <f t="shared" si="552"/>
        <v>1</v>
      </c>
      <c r="AF179" s="203" t="s">
        <v>295</v>
      </c>
      <c r="AG179" s="203" t="s">
        <v>1172</v>
      </c>
      <c r="AH179" s="329">
        <f t="shared" ref="AH179" si="726">IF(S179="No_existen",5*$AH$10,AI179*$AH$10)</f>
        <v>0.1</v>
      </c>
      <c r="AI179" s="325">
        <f t="shared" si="677"/>
        <v>1</v>
      </c>
      <c r="AJ179" s="202">
        <f t="shared" si="553"/>
        <v>1</v>
      </c>
      <c r="AK179" s="203" t="s">
        <v>292</v>
      </c>
      <c r="AL179" s="203" t="s">
        <v>307</v>
      </c>
      <c r="AM179" s="329">
        <f t="shared" ref="AM179" si="727">IF(S179="No_existen",5*$AM$10,AN179*$AM$10)</f>
        <v>0.1</v>
      </c>
      <c r="AN179" s="325">
        <f t="shared" ref="AN179" si="728">ROUND(AVERAGEIF(AO179:AO181,"&gt;0"),0)</f>
        <v>1</v>
      </c>
      <c r="AO179" s="202">
        <f t="shared" si="680"/>
        <v>1</v>
      </c>
      <c r="AP179" s="203" t="s">
        <v>614</v>
      </c>
      <c r="AQ179" s="325">
        <f t="shared" ref="AQ179" si="729">ROUND(AVERAGE(U179,Y179,AD179,AI179,AN179),0)</f>
        <v>2</v>
      </c>
      <c r="AR179" s="325" t="str">
        <f t="shared" ref="AR179" si="730">IF(AQ179&lt;1.5,"FUERTE",IF(AND(AQ179&gt;=1.5,AQ179&lt;2.5),"ACEPTABLE",IF(AQ179&gt;=5,"INEXISTENTE","DÉBIL")))</f>
        <v>ACEPTABLE</v>
      </c>
      <c r="AS179" s="327">
        <f t="shared" ref="AS179" si="731">IF(R179=0,0,ROUND((R179*AQ179),0))</f>
        <v>8</v>
      </c>
      <c r="AT179" s="327" t="str">
        <f t="shared" ref="AT179" si="732">IF(AS179&gt;=36,"GRAVE", IF(AS179&lt;=10, "LEVE", "MODERADO"))</f>
        <v>LEVE</v>
      </c>
      <c r="AU179" s="336" t="s">
        <v>1180</v>
      </c>
      <c r="AV179" s="341">
        <v>0</v>
      </c>
      <c r="AW179" s="203" t="s">
        <v>89</v>
      </c>
      <c r="AX179" s="203"/>
      <c r="AY179" s="130"/>
      <c r="AZ179" s="131"/>
      <c r="BA179" s="207"/>
      <c r="BB179" s="145"/>
      <c r="BC179" s="145"/>
      <c r="BD179" s="145"/>
      <c r="BE179" s="145"/>
      <c r="BF179" s="145"/>
      <c r="BG179" s="145"/>
      <c r="BH179" s="145"/>
    </row>
    <row r="180" spans="1:60" ht="63.75" hidden="1" customHeight="1" x14ac:dyDescent="0.2">
      <c r="A180" s="324"/>
      <c r="B180" s="324"/>
      <c r="C180" s="325"/>
      <c r="D180" s="336"/>
      <c r="E180" s="325"/>
      <c r="F180" s="324"/>
      <c r="G180" s="203"/>
      <c r="H180" s="203"/>
      <c r="I180" s="127"/>
      <c r="J180" s="324"/>
      <c r="K180" s="324"/>
      <c r="L180" s="324"/>
      <c r="M180" s="324"/>
      <c r="N180" s="324"/>
      <c r="O180" s="332"/>
      <c r="P180" s="324"/>
      <c r="Q180" s="332"/>
      <c r="R180" s="332"/>
      <c r="S180" s="128" t="s">
        <v>315</v>
      </c>
      <c r="T180" s="129">
        <f t="shared" si="550"/>
        <v>1</v>
      </c>
      <c r="U180" s="325"/>
      <c r="V180" s="325"/>
      <c r="W180" s="203" t="s">
        <v>1171</v>
      </c>
      <c r="X180" s="324"/>
      <c r="Y180" s="329"/>
      <c r="Z180" s="206">
        <f t="shared" si="551"/>
        <v>4</v>
      </c>
      <c r="AA180" s="203" t="s">
        <v>318</v>
      </c>
      <c r="AB180" s="203"/>
      <c r="AC180" s="329"/>
      <c r="AD180" s="325"/>
      <c r="AE180" s="202">
        <f t="shared" si="552"/>
        <v>1</v>
      </c>
      <c r="AF180" s="203" t="s">
        <v>295</v>
      </c>
      <c r="AG180" s="203" t="s">
        <v>1172</v>
      </c>
      <c r="AH180" s="329"/>
      <c r="AI180" s="325"/>
      <c r="AJ180" s="202">
        <f t="shared" si="553"/>
        <v>1</v>
      </c>
      <c r="AK180" s="203" t="s">
        <v>292</v>
      </c>
      <c r="AL180" s="203" t="s">
        <v>307</v>
      </c>
      <c r="AM180" s="329"/>
      <c r="AN180" s="325"/>
      <c r="AO180" s="202">
        <f t="shared" si="680"/>
        <v>1</v>
      </c>
      <c r="AP180" s="203" t="s">
        <v>614</v>
      </c>
      <c r="AQ180" s="325"/>
      <c r="AR180" s="325"/>
      <c r="AS180" s="327"/>
      <c r="AT180" s="327"/>
      <c r="AU180" s="336"/>
      <c r="AV180" s="336"/>
      <c r="AW180" s="203" t="s">
        <v>89</v>
      </c>
      <c r="AX180" s="203"/>
      <c r="AY180" s="130"/>
      <c r="AZ180" s="131"/>
      <c r="BA180" s="207"/>
      <c r="BB180" s="145"/>
      <c r="BC180" s="145"/>
      <c r="BD180" s="145"/>
      <c r="BE180" s="145"/>
      <c r="BF180" s="145"/>
      <c r="BG180" s="145"/>
      <c r="BH180" s="145"/>
    </row>
    <row r="181" spans="1:60" ht="63.75" hidden="1" customHeight="1" x14ac:dyDescent="0.2">
      <c r="A181" s="324"/>
      <c r="B181" s="324"/>
      <c r="C181" s="325"/>
      <c r="D181" s="336"/>
      <c r="E181" s="325"/>
      <c r="F181" s="324"/>
      <c r="G181" s="203"/>
      <c r="H181" s="203"/>
      <c r="I181" s="127"/>
      <c r="J181" s="324"/>
      <c r="K181" s="324"/>
      <c r="L181" s="324"/>
      <c r="M181" s="324"/>
      <c r="N181" s="324"/>
      <c r="O181" s="332"/>
      <c r="P181" s="324"/>
      <c r="Q181" s="332"/>
      <c r="R181" s="332"/>
      <c r="S181" s="128"/>
      <c r="T181" s="129">
        <f t="shared" si="550"/>
        <v>0</v>
      </c>
      <c r="U181" s="325"/>
      <c r="V181" s="325"/>
      <c r="W181" s="203"/>
      <c r="X181" s="324"/>
      <c r="Y181" s="329"/>
      <c r="Z181" s="206">
        <f t="shared" si="551"/>
        <v>0</v>
      </c>
      <c r="AA181" s="203"/>
      <c r="AB181" s="203"/>
      <c r="AC181" s="329"/>
      <c r="AD181" s="325"/>
      <c r="AE181" s="202">
        <f t="shared" si="552"/>
        <v>0</v>
      </c>
      <c r="AF181" s="203"/>
      <c r="AG181" s="203"/>
      <c r="AH181" s="329"/>
      <c r="AI181" s="325"/>
      <c r="AJ181" s="202">
        <f t="shared" si="553"/>
        <v>0</v>
      </c>
      <c r="AK181" s="203"/>
      <c r="AL181" s="203"/>
      <c r="AM181" s="329"/>
      <c r="AN181" s="325"/>
      <c r="AO181" s="202">
        <f t="shared" si="680"/>
        <v>0</v>
      </c>
      <c r="AP181" s="203"/>
      <c r="AQ181" s="325"/>
      <c r="AR181" s="325"/>
      <c r="AS181" s="327"/>
      <c r="AT181" s="327"/>
      <c r="AU181" s="336"/>
      <c r="AV181" s="336"/>
      <c r="AW181" s="203" t="s">
        <v>89</v>
      </c>
      <c r="AX181" s="203"/>
      <c r="AY181" s="130"/>
      <c r="AZ181" s="131"/>
      <c r="BA181" s="207"/>
      <c r="BB181" s="145"/>
      <c r="BC181" s="145"/>
      <c r="BD181" s="145"/>
      <c r="BE181" s="145"/>
      <c r="BF181" s="145"/>
      <c r="BG181" s="145"/>
      <c r="BH181" s="145"/>
    </row>
    <row r="182" spans="1:60" ht="63.75" hidden="1" customHeight="1" x14ac:dyDescent="0.2">
      <c r="A182" s="324">
        <v>58</v>
      </c>
      <c r="B182" s="324" t="s">
        <v>257</v>
      </c>
      <c r="C182" s="325" t="str">
        <f>+VLOOKUP(B182,$A$568:$B$606,2,0)</f>
        <v>DIEGO PAREDES CUERVO</v>
      </c>
      <c r="D182" s="336" t="s">
        <v>167</v>
      </c>
      <c r="E182" s="325" t="str">
        <f>IF(D182=$D$538,$E$538,IF(D182=$D$539,$E$539,IF(D182=$D$540,$E$540,IF(D182=$D$541,$E$541,IF(D182=$D$542,$E$542,IF(D182=$D$543,$E$543,IF(D182=$D$544,$E$544,IF(D182=$D$545,$E$545,IF(D182=$D$546,$E$546,IF(D182=$D$547,$E$547,IF(D182=VICERRECTORÍA_ACADÉMICA_,$BF$538,IF(D182=PLANEACIÓN_,$BF$540, IF(D182=_VICERRECTORÍA_INVESTIGACIONES_INNOVACIÓN_Y_EXTENSIÓN_,$BF$539,IF(D182=VICERRECTORÍA_ADMINISTRATIVA_FINANCIERA_,$BF$541,IF(D182=_VICERRECTORÍA_RESPONSABILIDAD_SOCIAL_Y_BIENESTAR_UNIVERSITARIO_,$BF$542," ")))))))))))))))</f>
        <v>Promover y facilitar la interacción con la sociedad contribuyendo a la satisfacción de sus demandas, mediante servicios especializados, programas de educación continuada y de proyección social.</v>
      </c>
      <c r="F182" s="324" t="s">
        <v>265</v>
      </c>
      <c r="G182" s="203" t="s">
        <v>260</v>
      </c>
      <c r="H182" s="203" t="s">
        <v>34</v>
      </c>
      <c r="I182" s="127" t="s">
        <v>1133</v>
      </c>
      <c r="J182" s="324" t="s">
        <v>142</v>
      </c>
      <c r="K182" s="337" t="s">
        <v>1160</v>
      </c>
      <c r="L182" s="337" t="s">
        <v>1188</v>
      </c>
      <c r="M182" s="337" t="s">
        <v>1162</v>
      </c>
      <c r="N182" s="324" t="s">
        <v>127</v>
      </c>
      <c r="O182" s="332">
        <f t="shared" ref="O182" si="733">IF(N182="ALTA",5,IF(N182="MEDIO ALTA",4,IF(N182="MEDIA",3,IF(N182="MEDIO BAJA",2,IF(N182="BAJA",1,0)))))</f>
        <v>1</v>
      </c>
      <c r="P182" s="324" t="s">
        <v>209</v>
      </c>
      <c r="Q182" s="332">
        <f t="shared" ref="Q182" si="734">IF(P182="ALTO",5,IF(P182="MEDIO-ALTO",4,IF(P182="MEDIO",3,IF(P182="MEDIO-BAJO",2,IF(P182="BAJO",1,0)))))</f>
        <v>4</v>
      </c>
      <c r="R182" s="332">
        <f t="shared" ref="R182" si="735">Q182*O182</f>
        <v>4</v>
      </c>
      <c r="S182" s="128" t="s">
        <v>315</v>
      </c>
      <c r="T182" s="129">
        <f t="shared" si="550"/>
        <v>1</v>
      </c>
      <c r="U182" s="325">
        <f t="shared" si="670"/>
        <v>1</v>
      </c>
      <c r="V182" s="325">
        <f t="shared" si="671"/>
        <v>0.6</v>
      </c>
      <c r="W182" s="203" t="s">
        <v>1214</v>
      </c>
      <c r="X182" s="324">
        <f t="shared" ref="X182" si="736">IF(S182="No_existen",5*$X$10,Y182*$X$10)</f>
        <v>0.2</v>
      </c>
      <c r="Y182" s="329">
        <f t="shared" si="673"/>
        <v>4</v>
      </c>
      <c r="Z182" s="206">
        <f t="shared" si="551"/>
        <v>4</v>
      </c>
      <c r="AA182" s="203" t="s">
        <v>318</v>
      </c>
      <c r="AB182" s="203"/>
      <c r="AC182" s="329">
        <f t="shared" ref="AC182" si="737">IF(S182="No_existen",5*$AC$10,AD182*$AC$10)</f>
        <v>0.15</v>
      </c>
      <c r="AD182" s="325">
        <f t="shared" si="675"/>
        <v>1</v>
      </c>
      <c r="AE182" s="202">
        <f t="shared" si="552"/>
        <v>1</v>
      </c>
      <c r="AF182" s="203" t="s">
        <v>295</v>
      </c>
      <c r="AG182" s="203" t="s">
        <v>1172</v>
      </c>
      <c r="AH182" s="329">
        <f t="shared" ref="AH182" si="738">IF(S182="No_existen",5*$AH$10,AI182*$AH$10)</f>
        <v>0.1</v>
      </c>
      <c r="AI182" s="325">
        <f t="shared" si="677"/>
        <v>1</v>
      </c>
      <c r="AJ182" s="202">
        <f t="shared" si="553"/>
        <v>1</v>
      </c>
      <c r="AK182" s="203" t="s">
        <v>292</v>
      </c>
      <c r="AL182" s="203" t="s">
        <v>299</v>
      </c>
      <c r="AM182" s="329">
        <f t="shared" ref="AM182" si="739">IF(S182="No_existen",5*$AM$10,AN182*$AM$10)</f>
        <v>0.1</v>
      </c>
      <c r="AN182" s="325">
        <f t="shared" ref="AN182" si="740">ROUND(AVERAGEIF(AO182:AO184,"&gt;0"),0)</f>
        <v>1</v>
      </c>
      <c r="AO182" s="202">
        <f t="shared" si="680"/>
        <v>1</v>
      </c>
      <c r="AP182" s="203" t="s">
        <v>614</v>
      </c>
      <c r="AQ182" s="325">
        <f t="shared" ref="AQ182" si="741">ROUND(AVERAGE(U182,Y182,AD182,AI182,AN182),0)</f>
        <v>2</v>
      </c>
      <c r="AR182" s="325" t="str">
        <f t="shared" ref="AR182" si="742">IF(AQ182&lt;1.5,"FUERTE",IF(AND(AQ182&gt;=1.5,AQ182&lt;2.5),"ACEPTABLE",IF(AQ182&gt;=5,"INEXISTENTE","DÉBIL")))</f>
        <v>ACEPTABLE</v>
      </c>
      <c r="AS182" s="327">
        <f t="shared" ref="AS182" si="743">IF(R182=0,0,ROUND((R182*AQ182),0))</f>
        <v>8</v>
      </c>
      <c r="AT182" s="327" t="str">
        <f t="shared" ref="AT182" si="744">IF(AS182&gt;=36,"GRAVE", IF(AS182&lt;=10, "LEVE", "MODERADO"))</f>
        <v>LEVE</v>
      </c>
      <c r="AU182" s="337" t="s">
        <v>1235</v>
      </c>
      <c r="AV182" s="338">
        <v>0</v>
      </c>
      <c r="AW182" s="203" t="s">
        <v>89</v>
      </c>
      <c r="AX182" s="203"/>
      <c r="AY182" s="130"/>
      <c r="AZ182" s="131"/>
      <c r="BA182" s="207"/>
      <c r="BB182" s="145"/>
      <c r="BC182" s="145"/>
      <c r="BD182" s="145"/>
      <c r="BE182" s="145"/>
      <c r="BF182" s="145"/>
      <c r="BG182" s="145"/>
      <c r="BH182" s="145"/>
    </row>
    <row r="183" spans="1:60" ht="63.75" hidden="1" customHeight="1" x14ac:dyDescent="0.2">
      <c r="A183" s="324"/>
      <c r="B183" s="324"/>
      <c r="C183" s="325"/>
      <c r="D183" s="336"/>
      <c r="E183" s="325"/>
      <c r="F183" s="324"/>
      <c r="G183" s="203" t="s">
        <v>260</v>
      </c>
      <c r="H183" s="203" t="s">
        <v>34</v>
      </c>
      <c r="I183" s="127" t="s">
        <v>1182</v>
      </c>
      <c r="J183" s="324"/>
      <c r="K183" s="337"/>
      <c r="L183" s="337"/>
      <c r="M183" s="337"/>
      <c r="N183" s="324"/>
      <c r="O183" s="332"/>
      <c r="P183" s="324"/>
      <c r="Q183" s="332"/>
      <c r="R183" s="332"/>
      <c r="S183" s="128" t="s">
        <v>315</v>
      </c>
      <c r="T183" s="129">
        <f t="shared" si="550"/>
        <v>1</v>
      </c>
      <c r="U183" s="325"/>
      <c r="V183" s="325"/>
      <c r="W183" s="203" t="s">
        <v>1215</v>
      </c>
      <c r="X183" s="324"/>
      <c r="Y183" s="329"/>
      <c r="Z183" s="206">
        <f t="shared" si="551"/>
        <v>4</v>
      </c>
      <c r="AA183" s="203" t="s">
        <v>318</v>
      </c>
      <c r="AB183" s="203"/>
      <c r="AC183" s="329"/>
      <c r="AD183" s="325"/>
      <c r="AE183" s="202">
        <f t="shared" si="552"/>
        <v>1</v>
      </c>
      <c r="AF183" s="203" t="s">
        <v>295</v>
      </c>
      <c r="AG183" s="203" t="s">
        <v>1172</v>
      </c>
      <c r="AH183" s="329"/>
      <c r="AI183" s="325"/>
      <c r="AJ183" s="202">
        <f t="shared" si="553"/>
        <v>1</v>
      </c>
      <c r="AK183" s="203" t="s">
        <v>292</v>
      </c>
      <c r="AL183" s="203" t="s">
        <v>307</v>
      </c>
      <c r="AM183" s="329"/>
      <c r="AN183" s="325"/>
      <c r="AO183" s="202">
        <f t="shared" si="680"/>
        <v>1</v>
      </c>
      <c r="AP183" s="203" t="s">
        <v>614</v>
      </c>
      <c r="AQ183" s="325"/>
      <c r="AR183" s="325"/>
      <c r="AS183" s="327"/>
      <c r="AT183" s="327"/>
      <c r="AU183" s="337"/>
      <c r="AV183" s="337"/>
      <c r="AW183" s="203" t="s">
        <v>89</v>
      </c>
      <c r="AX183" s="203"/>
      <c r="AY183" s="130"/>
      <c r="AZ183" s="131"/>
      <c r="BA183" s="207"/>
      <c r="BB183" s="145"/>
      <c r="BC183" s="145"/>
      <c r="BD183" s="145"/>
      <c r="BE183" s="145"/>
      <c r="BF183" s="145"/>
      <c r="BG183" s="145"/>
      <c r="BH183" s="145"/>
    </row>
    <row r="184" spans="1:60" ht="63.75" hidden="1" customHeight="1" x14ac:dyDescent="0.2">
      <c r="A184" s="324"/>
      <c r="B184" s="324"/>
      <c r="C184" s="325"/>
      <c r="D184" s="336"/>
      <c r="E184" s="325"/>
      <c r="F184" s="324"/>
      <c r="G184" s="203"/>
      <c r="H184" s="203"/>
      <c r="I184" s="128"/>
      <c r="J184" s="324"/>
      <c r="K184" s="337"/>
      <c r="L184" s="337"/>
      <c r="M184" s="337"/>
      <c r="N184" s="324"/>
      <c r="O184" s="332"/>
      <c r="P184" s="324"/>
      <c r="Q184" s="332"/>
      <c r="R184" s="332"/>
      <c r="S184" s="128"/>
      <c r="T184" s="129">
        <f t="shared" si="550"/>
        <v>0</v>
      </c>
      <c r="U184" s="325"/>
      <c r="V184" s="325"/>
      <c r="W184" s="203"/>
      <c r="X184" s="324"/>
      <c r="Y184" s="329"/>
      <c r="Z184" s="206">
        <f t="shared" si="551"/>
        <v>0</v>
      </c>
      <c r="AA184" s="203"/>
      <c r="AB184" s="203"/>
      <c r="AC184" s="329"/>
      <c r="AD184" s="325"/>
      <c r="AE184" s="202">
        <f t="shared" si="552"/>
        <v>0</v>
      </c>
      <c r="AF184" s="203"/>
      <c r="AG184" s="203"/>
      <c r="AH184" s="329"/>
      <c r="AI184" s="325"/>
      <c r="AJ184" s="202">
        <f t="shared" si="553"/>
        <v>0</v>
      </c>
      <c r="AK184" s="203"/>
      <c r="AL184" s="203"/>
      <c r="AM184" s="329"/>
      <c r="AN184" s="325"/>
      <c r="AO184" s="202">
        <f t="shared" si="680"/>
        <v>0</v>
      </c>
      <c r="AP184" s="203"/>
      <c r="AQ184" s="325"/>
      <c r="AR184" s="325"/>
      <c r="AS184" s="327"/>
      <c r="AT184" s="327"/>
      <c r="AU184" s="337"/>
      <c r="AV184" s="337"/>
      <c r="AW184" s="203" t="s">
        <v>89</v>
      </c>
      <c r="AX184" s="203"/>
      <c r="AY184" s="130"/>
      <c r="AZ184" s="131"/>
      <c r="BA184" s="207"/>
      <c r="BB184" s="145"/>
      <c r="BC184" s="145"/>
      <c r="BD184" s="145"/>
      <c r="BE184" s="145"/>
      <c r="BF184" s="145"/>
      <c r="BG184" s="145"/>
      <c r="BH184" s="145"/>
    </row>
    <row r="185" spans="1:60" ht="63.75" hidden="1" customHeight="1" x14ac:dyDescent="0.2">
      <c r="A185" s="324">
        <v>59</v>
      </c>
      <c r="B185" s="324" t="s">
        <v>257</v>
      </c>
      <c r="C185" s="325" t="str">
        <f>+VLOOKUP(B185,$A$568:$B$606,2,0)</f>
        <v>DIEGO PAREDES CUERVO</v>
      </c>
      <c r="D185" s="336" t="s">
        <v>167</v>
      </c>
      <c r="E185" s="325" t="str">
        <f>IF(D185=$D$538,$E$538,IF(D185=$D$539,$E$539,IF(D185=$D$540,$E$540,IF(D185=$D$541,$E$541,IF(D185=$D$542,$E$542,IF(D185=$D$543,$E$543,IF(D185=$D$544,$E$544,IF(D185=$D$545,$E$545,IF(D185=$D$546,$E$546,IF(D185=$D$547,$E$547,IF(D185=VICERRECTORÍA_ACADÉMICA_,$BF$538,IF(D185=PLANEACIÓN_,$BF$540, IF(D185=_VICERRECTORÍA_INVESTIGACIONES_INNOVACIÓN_Y_EXTENSIÓN_,$BF$539,IF(D185=VICERRECTORÍA_ADMINISTRATIVA_FINANCIERA_,$BF$541,IF(D185=_VICERRECTORÍA_RESPONSABILIDAD_SOCIAL_Y_BIENESTAR_UNIVERSITARIO_,$BF$542," ")))))))))))))))</f>
        <v>Promover y facilitar la interacción con la sociedad contribuyendo a la satisfacción de sus demandas, mediante servicios especializados, programas de educación continuada y de proyección social.</v>
      </c>
      <c r="F185" s="324" t="s">
        <v>265</v>
      </c>
      <c r="G185" s="203" t="s">
        <v>260</v>
      </c>
      <c r="H185" s="203" t="s">
        <v>38</v>
      </c>
      <c r="I185" s="128" t="s">
        <v>1135</v>
      </c>
      <c r="J185" s="324" t="s">
        <v>105</v>
      </c>
      <c r="K185" s="324" t="s">
        <v>1189</v>
      </c>
      <c r="L185" s="324" t="s">
        <v>1190</v>
      </c>
      <c r="M185" s="324" t="s">
        <v>1191</v>
      </c>
      <c r="N185" s="324" t="s">
        <v>127</v>
      </c>
      <c r="O185" s="332">
        <f t="shared" ref="O185" si="745">IF(N185="ALTA",5,IF(N185="MEDIO ALTA",4,IF(N185="MEDIA",3,IF(N185="MEDIO BAJA",2,IF(N185="BAJA",1,0)))))</f>
        <v>1</v>
      </c>
      <c r="P185" s="324" t="s">
        <v>208</v>
      </c>
      <c r="Q185" s="332">
        <f t="shared" ref="Q185" si="746">IF(P185="ALTO",5,IF(P185="MEDIO-ALTO",4,IF(P185="MEDIO",3,IF(P185="MEDIO-BAJO",2,IF(P185="BAJO",1,0)))))</f>
        <v>2</v>
      </c>
      <c r="R185" s="332">
        <f t="shared" ref="R185" si="747">Q185*O185</f>
        <v>2</v>
      </c>
      <c r="S185" s="128" t="s">
        <v>315</v>
      </c>
      <c r="T185" s="129">
        <f t="shared" si="550"/>
        <v>1</v>
      </c>
      <c r="U185" s="325">
        <f t="shared" si="670"/>
        <v>1</v>
      </c>
      <c r="V185" s="325">
        <f t="shared" si="671"/>
        <v>0.6</v>
      </c>
      <c r="W185" s="203" t="s">
        <v>1216</v>
      </c>
      <c r="X185" s="324">
        <f t="shared" ref="X185" si="748">IF(S185="No_existen",5*$X$10,Y185*$X$10)</f>
        <v>0.15000000000000002</v>
      </c>
      <c r="Y185" s="329">
        <f t="shared" si="673"/>
        <v>3</v>
      </c>
      <c r="Z185" s="206">
        <f t="shared" si="551"/>
        <v>2</v>
      </c>
      <c r="AA185" s="203" t="s">
        <v>319</v>
      </c>
      <c r="AB185" s="203"/>
      <c r="AC185" s="329">
        <f t="shared" ref="AC185" si="749">IF(S185="No_existen",5*$AC$10,AD185*$AC$10)</f>
        <v>0.15</v>
      </c>
      <c r="AD185" s="325">
        <f t="shared" si="675"/>
        <v>1</v>
      </c>
      <c r="AE185" s="202">
        <f t="shared" si="552"/>
        <v>1</v>
      </c>
      <c r="AF185" s="203" t="s">
        <v>295</v>
      </c>
      <c r="AG185" s="203" t="s">
        <v>1227</v>
      </c>
      <c r="AH185" s="329">
        <f t="shared" ref="AH185" si="750">IF(S185="No_existen",5*$AH$10,AI185*$AH$10)</f>
        <v>0.1</v>
      </c>
      <c r="AI185" s="325">
        <f t="shared" si="677"/>
        <v>1</v>
      </c>
      <c r="AJ185" s="202">
        <f t="shared" si="553"/>
        <v>1</v>
      </c>
      <c r="AK185" s="203" t="s">
        <v>292</v>
      </c>
      <c r="AL185" s="203" t="s">
        <v>306</v>
      </c>
      <c r="AM185" s="329">
        <f t="shared" ref="AM185" si="751">IF(S185="No_existen",5*$AM$10,AN185*$AM$10)</f>
        <v>0.1</v>
      </c>
      <c r="AN185" s="325">
        <f t="shared" ref="AN185" si="752">ROUND(AVERAGEIF(AO185:AO187,"&gt;0"),0)</f>
        <v>1</v>
      </c>
      <c r="AO185" s="202">
        <f t="shared" si="680"/>
        <v>1</v>
      </c>
      <c r="AP185" s="203" t="s">
        <v>614</v>
      </c>
      <c r="AQ185" s="325">
        <f t="shared" ref="AQ185" si="753">ROUND(AVERAGE(U185,Y185,AD185,AI185,AN185),0)</f>
        <v>1</v>
      </c>
      <c r="AR185" s="325" t="str">
        <f t="shared" ref="AR185" si="754">IF(AQ185&lt;1.5,"FUERTE",IF(AND(AQ185&gt;=1.5,AQ185&lt;2.5),"ACEPTABLE",IF(AQ185&gt;=5,"INEXISTENTE","DÉBIL")))</f>
        <v>FUERTE</v>
      </c>
      <c r="AS185" s="327">
        <f t="shared" ref="AS185" si="755">IF(R185=0,0,ROUND((R185*AQ185),0))</f>
        <v>2</v>
      </c>
      <c r="AT185" s="327" t="str">
        <f t="shared" ref="AT185" si="756">IF(AS185&gt;=36,"GRAVE", IF(AS185&lt;=10, "LEVE", "MODERADO"))</f>
        <v>LEVE</v>
      </c>
      <c r="AU185" s="334" t="s">
        <v>1236</v>
      </c>
      <c r="AV185" s="335">
        <v>0</v>
      </c>
      <c r="AW185" s="203" t="s">
        <v>89</v>
      </c>
      <c r="AX185" s="203"/>
      <c r="AY185" s="130"/>
      <c r="AZ185" s="131"/>
      <c r="BA185" s="207"/>
      <c r="BB185" s="145"/>
      <c r="BC185" s="145"/>
      <c r="BD185" s="145"/>
      <c r="BE185" s="145"/>
      <c r="BF185" s="145"/>
      <c r="BG185" s="145"/>
      <c r="BH185" s="145"/>
    </row>
    <row r="186" spans="1:60" ht="63.75" hidden="1" customHeight="1" x14ac:dyDescent="0.2">
      <c r="A186" s="324"/>
      <c r="B186" s="324"/>
      <c r="C186" s="325"/>
      <c r="D186" s="336"/>
      <c r="E186" s="325"/>
      <c r="F186" s="324"/>
      <c r="G186" s="203"/>
      <c r="H186" s="203"/>
      <c r="I186" s="128"/>
      <c r="J186" s="324"/>
      <c r="K186" s="324"/>
      <c r="L186" s="324"/>
      <c r="M186" s="324"/>
      <c r="N186" s="324"/>
      <c r="O186" s="332"/>
      <c r="P186" s="324"/>
      <c r="Q186" s="332"/>
      <c r="R186" s="332"/>
      <c r="S186" s="128" t="s">
        <v>315</v>
      </c>
      <c r="T186" s="129">
        <f t="shared" si="550"/>
        <v>1</v>
      </c>
      <c r="U186" s="325"/>
      <c r="V186" s="325"/>
      <c r="W186" s="203" t="s">
        <v>1217</v>
      </c>
      <c r="X186" s="324"/>
      <c r="Y186" s="329"/>
      <c r="Z186" s="206">
        <f t="shared" si="551"/>
        <v>4</v>
      </c>
      <c r="AA186" s="203" t="s">
        <v>318</v>
      </c>
      <c r="AB186" s="203"/>
      <c r="AC186" s="329"/>
      <c r="AD186" s="325"/>
      <c r="AE186" s="202">
        <f t="shared" si="552"/>
        <v>1</v>
      </c>
      <c r="AF186" s="203" t="s">
        <v>295</v>
      </c>
      <c r="AG186" s="203" t="s">
        <v>1228</v>
      </c>
      <c r="AH186" s="329"/>
      <c r="AI186" s="325"/>
      <c r="AJ186" s="202">
        <f t="shared" si="553"/>
        <v>1</v>
      </c>
      <c r="AK186" s="203" t="s">
        <v>292</v>
      </c>
      <c r="AL186" s="203" t="s">
        <v>307</v>
      </c>
      <c r="AM186" s="329"/>
      <c r="AN186" s="325"/>
      <c r="AO186" s="202">
        <f t="shared" si="680"/>
        <v>1</v>
      </c>
      <c r="AP186" s="203" t="s">
        <v>614</v>
      </c>
      <c r="AQ186" s="325"/>
      <c r="AR186" s="325"/>
      <c r="AS186" s="327"/>
      <c r="AT186" s="327"/>
      <c r="AU186" s="334"/>
      <c r="AV186" s="334"/>
      <c r="AW186" s="203" t="s">
        <v>89</v>
      </c>
      <c r="AX186" s="203"/>
      <c r="AY186" s="130"/>
      <c r="AZ186" s="131"/>
      <c r="BA186" s="207"/>
      <c r="BB186" s="145"/>
      <c r="BC186" s="145"/>
      <c r="BD186" s="145"/>
      <c r="BE186" s="145"/>
      <c r="BF186" s="145"/>
      <c r="BG186" s="145"/>
      <c r="BH186" s="145"/>
    </row>
    <row r="187" spans="1:60" ht="63.75" hidden="1" customHeight="1" x14ac:dyDescent="0.2">
      <c r="A187" s="324"/>
      <c r="B187" s="324"/>
      <c r="C187" s="325"/>
      <c r="D187" s="336"/>
      <c r="E187" s="325"/>
      <c r="F187" s="324"/>
      <c r="G187" s="203"/>
      <c r="H187" s="203"/>
      <c r="I187" s="128"/>
      <c r="J187" s="324"/>
      <c r="K187" s="324"/>
      <c r="L187" s="324"/>
      <c r="M187" s="324"/>
      <c r="N187" s="324"/>
      <c r="O187" s="332"/>
      <c r="P187" s="324"/>
      <c r="Q187" s="332"/>
      <c r="R187" s="332"/>
      <c r="S187" s="128"/>
      <c r="T187" s="129">
        <f t="shared" si="550"/>
        <v>0</v>
      </c>
      <c r="U187" s="325"/>
      <c r="V187" s="325"/>
      <c r="W187" s="203"/>
      <c r="X187" s="324"/>
      <c r="Y187" s="329"/>
      <c r="Z187" s="206">
        <f t="shared" si="551"/>
        <v>0</v>
      </c>
      <c r="AA187" s="203"/>
      <c r="AB187" s="203"/>
      <c r="AC187" s="329"/>
      <c r="AD187" s="325"/>
      <c r="AE187" s="202">
        <f t="shared" si="552"/>
        <v>0</v>
      </c>
      <c r="AF187" s="203"/>
      <c r="AG187" s="203"/>
      <c r="AH187" s="329"/>
      <c r="AI187" s="325"/>
      <c r="AJ187" s="202">
        <f t="shared" si="553"/>
        <v>0</v>
      </c>
      <c r="AK187" s="203"/>
      <c r="AL187" s="203"/>
      <c r="AM187" s="329"/>
      <c r="AN187" s="325"/>
      <c r="AO187" s="202">
        <f t="shared" si="680"/>
        <v>0</v>
      </c>
      <c r="AP187" s="203"/>
      <c r="AQ187" s="325"/>
      <c r="AR187" s="325"/>
      <c r="AS187" s="327"/>
      <c r="AT187" s="327"/>
      <c r="AU187" s="334"/>
      <c r="AV187" s="334"/>
      <c r="AW187" s="203" t="s">
        <v>89</v>
      </c>
      <c r="AX187" s="203"/>
      <c r="AY187" s="130"/>
      <c r="AZ187" s="131"/>
      <c r="BA187" s="207"/>
      <c r="BB187" s="145"/>
      <c r="BC187" s="145"/>
      <c r="BD187" s="145"/>
      <c r="BE187" s="145"/>
      <c r="BF187" s="145"/>
      <c r="BG187" s="145"/>
      <c r="BH187" s="145"/>
    </row>
    <row r="188" spans="1:60" ht="63.75" hidden="1" customHeight="1" x14ac:dyDescent="0.2">
      <c r="A188" s="324">
        <v>60</v>
      </c>
      <c r="B188" s="324" t="s">
        <v>257</v>
      </c>
      <c r="C188" s="325" t="str">
        <f>+VLOOKUP(B188,$A$568:$B$606,2,0)</f>
        <v>DIEGO PAREDES CUERVO</v>
      </c>
      <c r="D188" s="336" t="s">
        <v>167</v>
      </c>
      <c r="E188" s="325" t="str">
        <f>IF(D188=$D$538,$E$538,IF(D188=$D$539,$E$539,IF(D188=$D$540,$E$540,IF(D188=$D$541,$E$541,IF(D188=$D$542,$E$542,IF(D188=$D$543,$E$543,IF(D188=$D$544,$E$544,IF(D188=$D$545,$E$545,IF(D188=$D$546,$E$546,IF(D188=$D$547,$E$547,IF(D188=VICERRECTORÍA_ACADÉMICA_,$BF$538,IF(D188=PLANEACIÓN_,$BF$540, IF(D188=_VICERRECTORÍA_INVESTIGACIONES_INNOVACIÓN_Y_EXTENSIÓN_,$BF$539,IF(D188=VICERRECTORÍA_ADMINISTRATIVA_FINANCIERA_,$BF$541,IF(D188=_VICERRECTORÍA_RESPONSABILIDAD_SOCIAL_Y_BIENESTAR_UNIVERSITARIO_,$BF$542," ")))))))))))))))</f>
        <v>Promover y facilitar la interacción con la sociedad contribuyendo a la satisfacción de sus demandas, mediante servicios especializados, programas de educación continuada y de proyección social.</v>
      </c>
      <c r="F188" s="324" t="s">
        <v>265</v>
      </c>
      <c r="G188" s="203" t="s">
        <v>260</v>
      </c>
      <c r="H188" s="203" t="s">
        <v>37</v>
      </c>
      <c r="I188" s="128" t="s">
        <v>1136</v>
      </c>
      <c r="J188" s="324" t="s">
        <v>105</v>
      </c>
      <c r="K188" s="324" t="s">
        <v>1192</v>
      </c>
      <c r="L188" s="324" t="s">
        <v>1193</v>
      </c>
      <c r="M188" s="324" t="s">
        <v>1194</v>
      </c>
      <c r="N188" s="324" t="s">
        <v>147</v>
      </c>
      <c r="O188" s="332">
        <f t="shared" ref="O188" si="757">IF(N188="ALTA",5,IF(N188="MEDIO ALTA",4,IF(N188="MEDIA",3,IF(N188="MEDIO BAJA",2,IF(N188="BAJA",1,0)))))</f>
        <v>2</v>
      </c>
      <c r="P188" s="324" t="s">
        <v>140</v>
      </c>
      <c r="Q188" s="332">
        <f t="shared" ref="Q188" si="758">IF(P188="ALTO",5,IF(P188="MEDIO-ALTO",4,IF(P188="MEDIO",3,IF(P188="MEDIO-BAJO",2,IF(P188="BAJO",1,0)))))</f>
        <v>3</v>
      </c>
      <c r="R188" s="332">
        <f t="shared" ref="R188" si="759">Q188*O188</f>
        <v>6</v>
      </c>
      <c r="S188" s="128" t="s">
        <v>315</v>
      </c>
      <c r="T188" s="129">
        <f t="shared" si="550"/>
        <v>1</v>
      </c>
      <c r="U188" s="325">
        <f t="shared" si="670"/>
        <v>1</v>
      </c>
      <c r="V188" s="325">
        <f t="shared" si="671"/>
        <v>0.6</v>
      </c>
      <c r="W188" s="203" t="s">
        <v>1218</v>
      </c>
      <c r="X188" s="324">
        <f t="shared" ref="X188" si="760">IF(S188="No_existen",5*$X$10,Y188*$X$10)</f>
        <v>0.1</v>
      </c>
      <c r="Y188" s="329">
        <f t="shared" si="673"/>
        <v>2</v>
      </c>
      <c r="Z188" s="206">
        <f t="shared" si="551"/>
        <v>2</v>
      </c>
      <c r="AA188" s="203" t="s">
        <v>319</v>
      </c>
      <c r="AB188" s="203"/>
      <c r="AC188" s="329">
        <f t="shared" ref="AC188" si="761">IF(S188="No_existen",5*$AC$10,AD188*$AC$10)</f>
        <v>0.15</v>
      </c>
      <c r="AD188" s="325">
        <f t="shared" si="675"/>
        <v>1</v>
      </c>
      <c r="AE188" s="202">
        <f t="shared" si="552"/>
        <v>1</v>
      </c>
      <c r="AF188" s="203" t="s">
        <v>295</v>
      </c>
      <c r="AG188" s="203" t="s">
        <v>1229</v>
      </c>
      <c r="AH188" s="329">
        <f t="shared" ref="AH188" si="762">IF(S188="No_existen",5*$AH$10,AI188*$AH$10)</f>
        <v>0.1</v>
      </c>
      <c r="AI188" s="325">
        <f t="shared" si="677"/>
        <v>1</v>
      </c>
      <c r="AJ188" s="202">
        <f t="shared" si="553"/>
        <v>1</v>
      </c>
      <c r="AK188" s="203" t="s">
        <v>292</v>
      </c>
      <c r="AL188" s="203" t="s">
        <v>300</v>
      </c>
      <c r="AM188" s="329">
        <f t="shared" ref="AM188" si="763">IF(S188="No_existen",5*$AM$10,AN188*$AM$10)</f>
        <v>0.1</v>
      </c>
      <c r="AN188" s="325">
        <f t="shared" ref="AN188" si="764">ROUND(AVERAGEIF(AO188:AO190,"&gt;0"),0)</f>
        <v>1</v>
      </c>
      <c r="AO188" s="202">
        <f t="shared" si="680"/>
        <v>1</v>
      </c>
      <c r="AP188" s="203" t="s">
        <v>614</v>
      </c>
      <c r="AQ188" s="325">
        <f t="shared" ref="AQ188" si="765">ROUND(AVERAGE(U188,Y188,AD188,AI188,AN188),0)</f>
        <v>1</v>
      </c>
      <c r="AR188" s="325" t="str">
        <f t="shared" ref="AR188" si="766">IF(AQ188&lt;1.5,"FUERTE",IF(AND(AQ188&gt;=1.5,AQ188&lt;2.5),"ACEPTABLE",IF(AQ188&gt;=5,"INEXISTENTE","DÉBIL")))</f>
        <v>FUERTE</v>
      </c>
      <c r="AS188" s="327">
        <f t="shared" ref="AS188" si="767">IF(R188=0,0,ROUND((R188*AQ188),0))</f>
        <v>6</v>
      </c>
      <c r="AT188" s="327" t="str">
        <f t="shared" ref="AT188" si="768">IF(AS188&gt;=36,"GRAVE", IF(AS188&lt;=10, "LEVE", "MODERADO"))</f>
        <v>LEVE</v>
      </c>
      <c r="AU188" s="334" t="s">
        <v>1237</v>
      </c>
      <c r="AV188" s="335">
        <v>1</v>
      </c>
      <c r="AW188" s="203" t="s">
        <v>89</v>
      </c>
      <c r="AX188" s="203"/>
      <c r="AY188" s="130"/>
      <c r="AZ188" s="131"/>
      <c r="BA188" s="207"/>
      <c r="BB188" s="145"/>
      <c r="BC188" s="145"/>
      <c r="BD188" s="145"/>
      <c r="BE188" s="145"/>
      <c r="BF188" s="145"/>
      <c r="BG188" s="145"/>
      <c r="BH188" s="145"/>
    </row>
    <row r="189" spans="1:60" ht="63.75" hidden="1" customHeight="1" x14ac:dyDescent="0.2">
      <c r="A189" s="324"/>
      <c r="B189" s="324"/>
      <c r="C189" s="325"/>
      <c r="D189" s="336"/>
      <c r="E189" s="325"/>
      <c r="F189" s="324"/>
      <c r="G189" s="203"/>
      <c r="H189" s="203"/>
      <c r="I189" s="128"/>
      <c r="J189" s="324"/>
      <c r="K189" s="324"/>
      <c r="L189" s="324"/>
      <c r="M189" s="324"/>
      <c r="N189" s="324"/>
      <c r="O189" s="332"/>
      <c r="P189" s="324"/>
      <c r="Q189" s="332"/>
      <c r="R189" s="332"/>
      <c r="S189" s="128"/>
      <c r="T189" s="129">
        <f t="shared" si="550"/>
        <v>0</v>
      </c>
      <c r="U189" s="325"/>
      <c r="V189" s="325"/>
      <c r="W189" s="203"/>
      <c r="X189" s="324"/>
      <c r="Y189" s="329"/>
      <c r="Z189" s="206">
        <f t="shared" si="551"/>
        <v>0</v>
      </c>
      <c r="AA189" s="203"/>
      <c r="AB189" s="203"/>
      <c r="AC189" s="329"/>
      <c r="AD189" s="325"/>
      <c r="AE189" s="202">
        <f t="shared" si="552"/>
        <v>0</v>
      </c>
      <c r="AF189" s="203"/>
      <c r="AG189" s="203"/>
      <c r="AH189" s="329"/>
      <c r="AI189" s="325"/>
      <c r="AJ189" s="202">
        <f t="shared" si="553"/>
        <v>0</v>
      </c>
      <c r="AK189" s="203"/>
      <c r="AL189" s="203"/>
      <c r="AM189" s="329"/>
      <c r="AN189" s="325"/>
      <c r="AO189" s="202">
        <f t="shared" si="680"/>
        <v>0</v>
      </c>
      <c r="AP189" s="203"/>
      <c r="AQ189" s="325"/>
      <c r="AR189" s="325"/>
      <c r="AS189" s="327"/>
      <c r="AT189" s="327"/>
      <c r="AU189" s="334"/>
      <c r="AV189" s="334"/>
      <c r="AW189" s="203" t="s">
        <v>89</v>
      </c>
      <c r="AX189" s="203"/>
      <c r="AY189" s="130"/>
      <c r="AZ189" s="131"/>
      <c r="BA189" s="207"/>
      <c r="BB189" s="145"/>
      <c r="BC189" s="145"/>
      <c r="BD189" s="145"/>
      <c r="BE189" s="145"/>
      <c r="BF189" s="145"/>
      <c r="BG189" s="145"/>
      <c r="BH189" s="145"/>
    </row>
    <row r="190" spans="1:60" ht="63.75" hidden="1" customHeight="1" x14ac:dyDescent="0.2">
      <c r="A190" s="324"/>
      <c r="B190" s="324"/>
      <c r="C190" s="325"/>
      <c r="D190" s="336"/>
      <c r="E190" s="325"/>
      <c r="F190" s="324"/>
      <c r="G190" s="203"/>
      <c r="H190" s="203"/>
      <c r="I190" s="128"/>
      <c r="J190" s="324"/>
      <c r="K190" s="324"/>
      <c r="L190" s="324"/>
      <c r="M190" s="324"/>
      <c r="N190" s="324"/>
      <c r="O190" s="332"/>
      <c r="P190" s="324"/>
      <c r="Q190" s="332"/>
      <c r="R190" s="332"/>
      <c r="S190" s="128"/>
      <c r="T190" s="129">
        <f t="shared" si="550"/>
        <v>0</v>
      </c>
      <c r="U190" s="325"/>
      <c r="V190" s="325"/>
      <c r="W190" s="203"/>
      <c r="X190" s="324"/>
      <c r="Y190" s="329"/>
      <c r="Z190" s="206">
        <f t="shared" si="551"/>
        <v>0</v>
      </c>
      <c r="AA190" s="203"/>
      <c r="AB190" s="203"/>
      <c r="AC190" s="329"/>
      <c r="AD190" s="325"/>
      <c r="AE190" s="202">
        <f t="shared" si="552"/>
        <v>0</v>
      </c>
      <c r="AF190" s="203"/>
      <c r="AG190" s="203"/>
      <c r="AH190" s="329"/>
      <c r="AI190" s="325"/>
      <c r="AJ190" s="202">
        <f t="shared" si="553"/>
        <v>0</v>
      </c>
      <c r="AK190" s="203"/>
      <c r="AL190" s="203"/>
      <c r="AM190" s="329"/>
      <c r="AN190" s="325"/>
      <c r="AO190" s="202">
        <f t="shared" si="680"/>
        <v>0</v>
      </c>
      <c r="AP190" s="203"/>
      <c r="AQ190" s="325"/>
      <c r="AR190" s="325"/>
      <c r="AS190" s="327"/>
      <c r="AT190" s="327"/>
      <c r="AU190" s="334"/>
      <c r="AV190" s="334"/>
      <c r="AW190" s="203" t="s">
        <v>89</v>
      </c>
      <c r="AX190" s="203"/>
      <c r="AY190" s="130"/>
      <c r="AZ190" s="131"/>
      <c r="BA190" s="207"/>
      <c r="BB190" s="145"/>
      <c r="BC190" s="145"/>
      <c r="BD190" s="145"/>
      <c r="BE190" s="145"/>
      <c r="BF190" s="145"/>
      <c r="BG190" s="145"/>
      <c r="BH190" s="145"/>
    </row>
    <row r="191" spans="1:60" ht="63.75" hidden="1" customHeight="1" x14ac:dyDescent="0.2">
      <c r="A191" s="324">
        <v>61</v>
      </c>
      <c r="B191" s="324" t="s">
        <v>257</v>
      </c>
      <c r="C191" s="325" t="str">
        <f>+VLOOKUP(B191,$A$568:$B$606,2,0)</f>
        <v>DIEGO PAREDES CUERVO</v>
      </c>
      <c r="D191" s="336" t="s">
        <v>167</v>
      </c>
      <c r="E191" s="325" t="str">
        <f>IF(D191=$D$538,$E$538,IF(D191=$D$539,$E$539,IF(D191=$D$540,$E$540,IF(D191=$D$541,$E$541,IF(D191=$D$542,$E$542,IF(D191=$D$543,$E$543,IF(D191=$D$544,$E$544,IF(D191=$D$545,$E$545,IF(D191=$D$546,$E$546,IF(D191=$D$547,$E$547,IF(D191=VICERRECTORÍA_ACADÉMICA_,$BF$538,IF(D191=PLANEACIÓN_,$BF$540, IF(D191=_VICERRECTORÍA_INVESTIGACIONES_INNOVACIÓN_Y_EXTENSIÓN_,$BF$539,IF(D191=VICERRECTORÍA_ADMINISTRATIVA_FINANCIERA_,$BF$541,IF(D191=_VICERRECTORÍA_RESPONSABILIDAD_SOCIAL_Y_BIENESTAR_UNIVERSITARIO_,$BF$542," ")))))))))))))))</f>
        <v>Promover y facilitar la interacción con la sociedad contribuyendo a la satisfacción de sus demandas, mediante servicios especializados, programas de educación continuada y de proyección social.</v>
      </c>
      <c r="F191" s="324" t="s">
        <v>265</v>
      </c>
      <c r="G191" s="203" t="s">
        <v>260</v>
      </c>
      <c r="H191" s="203" t="s">
        <v>37</v>
      </c>
      <c r="I191" s="209" t="s">
        <v>1137</v>
      </c>
      <c r="J191" s="324" t="s">
        <v>105</v>
      </c>
      <c r="K191" s="337" t="s">
        <v>1195</v>
      </c>
      <c r="L191" s="337" t="s">
        <v>1196</v>
      </c>
      <c r="M191" s="337" t="s">
        <v>1197</v>
      </c>
      <c r="N191" s="324" t="s">
        <v>127</v>
      </c>
      <c r="O191" s="332">
        <f t="shared" ref="O191" si="769">IF(N191="ALTA",5,IF(N191="MEDIO ALTA",4,IF(N191="MEDIA",3,IF(N191="MEDIO BAJA",2,IF(N191="BAJA",1,0)))))</f>
        <v>1</v>
      </c>
      <c r="P191" s="324" t="s">
        <v>140</v>
      </c>
      <c r="Q191" s="332">
        <f t="shared" ref="Q191" si="770">IF(P191="ALTO",5,IF(P191="MEDIO-ALTO",4,IF(P191="MEDIO",3,IF(P191="MEDIO-BAJO",2,IF(P191="BAJO",1,0)))))</f>
        <v>3</v>
      </c>
      <c r="R191" s="332">
        <f t="shared" ref="R191" si="771">Q191*O191</f>
        <v>3</v>
      </c>
      <c r="S191" s="128" t="s">
        <v>315</v>
      </c>
      <c r="T191" s="129">
        <f t="shared" si="550"/>
        <v>1</v>
      </c>
      <c r="U191" s="325">
        <f t="shared" si="670"/>
        <v>1</v>
      </c>
      <c r="V191" s="325">
        <f t="shared" si="671"/>
        <v>0.6</v>
      </c>
      <c r="W191" s="203" t="s">
        <v>1219</v>
      </c>
      <c r="X191" s="324">
        <f t="shared" ref="X191" si="772">IF(S191="No_existen",5*$X$10,Y191*$X$10)</f>
        <v>0.2</v>
      </c>
      <c r="Y191" s="329">
        <f t="shared" si="673"/>
        <v>4</v>
      </c>
      <c r="Z191" s="206">
        <f t="shared" si="551"/>
        <v>4</v>
      </c>
      <c r="AA191" s="203" t="s">
        <v>318</v>
      </c>
      <c r="AB191" s="203"/>
      <c r="AC191" s="329">
        <f t="shared" ref="AC191" si="773">IF(S191="No_existen",5*$AC$10,AD191*$AC$10)</f>
        <v>0.15</v>
      </c>
      <c r="AD191" s="325">
        <f t="shared" si="675"/>
        <v>1</v>
      </c>
      <c r="AE191" s="202">
        <f t="shared" si="552"/>
        <v>1</v>
      </c>
      <c r="AF191" s="203" t="s">
        <v>295</v>
      </c>
      <c r="AG191" s="203" t="s">
        <v>1230</v>
      </c>
      <c r="AH191" s="329">
        <f t="shared" ref="AH191" si="774">IF(S191="No_existen",5*$AH$10,AI191*$AH$10)</f>
        <v>0.1</v>
      </c>
      <c r="AI191" s="325">
        <f t="shared" si="677"/>
        <v>1</v>
      </c>
      <c r="AJ191" s="202">
        <f t="shared" si="553"/>
        <v>1</v>
      </c>
      <c r="AK191" s="203" t="s">
        <v>292</v>
      </c>
      <c r="AL191" s="203" t="s">
        <v>307</v>
      </c>
      <c r="AM191" s="329">
        <f t="shared" ref="AM191" si="775">IF(S191="No_existen",5*$AM$10,AN191*$AM$10)</f>
        <v>0.1</v>
      </c>
      <c r="AN191" s="325">
        <f t="shared" ref="AN191" si="776">ROUND(AVERAGEIF(AO191:AO193,"&gt;0"),0)</f>
        <v>1</v>
      </c>
      <c r="AO191" s="202">
        <f t="shared" si="680"/>
        <v>1</v>
      </c>
      <c r="AP191" s="203" t="s">
        <v>614</v>
      </c>
      <c r="AQ191" s="325">
        <f t="shared" ref="AQ191" si="777">ROUND(AVERAGE(U191,Y191,AD191,AI191,AN191),0)</f>
        <v>2</v>
      </c>
      <c r="AR191" s="325" t="str">
        <f t="shared" ref="AR191" si="778">IF(AQ191&lt;1.5,"FUERTE",IF(AND(AQ191&gt;=1.5,AQ191&lt;2.5),"ACEPTABLE",IF(AQ191&gt;=5,"INEXISTENTE","DÉBIL")))</f>
        <v>ACEPTABLE</v>
      </c>
      <c r="AS191" s="327">
        <f t="shared" ref="AS191" si="779">IF(R191=0,0,ROUND((R191*AQ191),0))</f>
        <v>6</v>
      </c>
      <c r="AT191" s="327" t="str">
        <f t="shared" ref="AT191" si="780">IF(AS191&gt;=36,"GRAVE", IF(AS191&lt;=10, "LEVE", "MODERADO"))</f>
        <v>LEVE</v>
      </c>
      <c r="AU191" s="334" t="s">
        <v>1238</v>
      </c>
      <c r="AV191" s="335">
        <v>0</v>
      </c>
      <c r="AW191" s="203" t="s">
        <v>89</v>
      </c>
      <c r="AX191" s="203"/>
      <c r="AY191" s="130"/>
      <c r="AZ191" s="131"/>
      <c r="BA191" s="207"/>
      <c r="BB191" s="145"/>
      <c r="BC191" s="145"/>
      <c r="BD191" s="145"/>
      <c r="BE191" s="145"/>
      <c r="BF191" s="145"/>
      <c r="BG191" s="145"/>
      <c r="BH191" s="145"/>
    </row>
    <row r="192" spans="1:60" ht="63.75" hidden="1" customHeight="1" x14ac:dyDescent="0.2">
      <c r="A192" s="324"/>
      <c r="B192" s="324"/>
      <c r="C192" s="325"/>
      <c r="D192" s="336"/>
      <c r="E192" s="325"/>
      <c r="F192" s="324"/>
      <c r="G192" s="203"/>
      <c r="H192" s="203"/>
      <c r="I192" s="209"/>
      <c r="J192" s="324"/>
      <c r="K192" s="337"/>
      <c r="L192" s="337"/>
      <c r="M192" s="337"/>
      <c r="N192" s="324"/>
      <c r="O192" s="332"/>
      <c r="P192" s="324"/>
      <c r="Q192" s="332"/>
      <c r="R192" s="332"/>
      <c r="S192" s="128"/>
      <c r="T192" s="129">
        <f t="shared" si="550"/>
        <v>0</v>
      </c>
      <c r="U192" s="325"/>
      <c r="V192" s="325"/>
      <c r="W192" s="203"/>
      <c r="X192" s="324"/>
      <c r="Y192" s="329"/>
      <c r="Z192" s="206">
        <f t="shared" si="551"/>
        <v>0</v>
      </c>
      <c r="AA192" s="203"/>
      <c r="AB192" s="203"/>
      <c r="AC192" s="329"/>
      <c r="AD192" s="325"/>
      <c r="AE192" s="202">
        <f t="shared" si="552"/>
        <v>0</v>
      </c>
      <c r="AF192" s="203"/>
      <c r="AG192" s="203"/>
      <c r="AH192" s="329"/>
      <c r="AI192" s="325"/>
      <c r="AJ192" s="202">
        <f t="shared" si="553"/>
        <v>0</v>
      </c>
      <c r="AK192" s="203"/>
      <c r="AL192" s="203"/>
      <c r="AM192" s="329"/>
      <c r="AN192" s="325"/>
      <c r="AO192" s="202">
        <f t="shared" si="680"/>
        <v>0</v>
      </c>
      <c r="AP192" s="203"/>
      <c r="AQ192" s="325"/>
      <c r="AR192" s="325"/>
      <c r="AS192" s="327"/>
      <c r="AT192" s="327"/>
      <c r="AU192" s="334"/>
      <c r="AV192" s="334"/>
      <c r="AW192" s="203" t="s">
        <v>89</v>
      </c>
      <c r="AX192" s="203"/>
      <c r="AY192" s="130"/>
      <c r="AZ192" s="131"/>
      <c r="BA192" s="207"/>
      <c r="BB192" s="145"/>
      <c r="BC192" s="145"/>
      <c r="BD192" s="145"/>
      <c r="BE192" s="145"/>
      <c r="BF192" s="145"/>
      <c r="BG192" s="145"/>
      <c r="BH192" s="145"/>
    </row>
    <row r="193" spans="1:60" ht="63.75" hidden="1" customHeight="1" x14ac:dyDescent="0.2">
      <c r="A193" s="324"/>
      <c r="B193" s="324"/>
      <c r="C193" s="325"/>
      <c r="D193" s="336"/>
      <c r="E193" s="325"/>
      <c r="F193" s="324"/>
      <c r="G193" s="203"/>
      <c r="H193" s="203"/>
      <c r="I193" s="203"/>
      <c r="J193" s="324"/>
      <c r="K193" s="337"/>
      <c r="L193" s="337"/>
      <c r="M193" s="337"/>
      <c r="N193" s="324"/>
      <c r="O193" s="332"/>
      <c r="P193" s="324"/>
      <c r="Q193" s="332"/>
      <c r="R193" s="332"/>
      <c r="S193" s="128"/>
      <c r="T193" s="129">
        <f t="shared" si="550"/>
        <v>0</v>
      </c>
      <c r="U193" s="325"/>
      <c r="V193" s="325"/>
      <c r="W193" s="203"/>
      <c r="X193" s="324"/>
      <c r="Y193" s="329"/>
      <c r="Z193" s="206">
        <f t="shared" si="551"/>
        <v>0</v>
      </c>
      <c r="AA193" s="203"/>
      <c r="AB193" s="203"/>
      <c r="AC193" s="329"/>
      <c r="AD193" s="325"/>
      <c r="AE193" s="202">
        <f t="shared" si="552"/>
        <v>0</v>
      </c>
      <c r="AF193" s="203"/>
      <c r="AG193" s="203"/>
      <c r="AH193" s="329"/>
      <c r="AI193" s="325"/>
      <c r="AJ193" s="202">
        <f t="shared" si="553"/>
        <v>0</v>
      </c>
      <c r="AK193" s="203"/>
      <c r="AL193" s="203"/>
      <c r="AM193" s="329"/>
      <c r="AN193" s="325"/>
      <c r="AO193" s="202">
        <f t="shared" si="680"/>
        <v>0</v>
      </c>
      <c r="AP193" s="203"/>
      <c r="AQ193" s="325"/>
      <c r="AR193" s="325"/>
      <c r="AS193" s="327"/>
      <c r="AT193" s="327"/>
      <c r="AU193" s="334"/>
      <c r="AV193" s="334"/>
      <c r="AW193" s="203" t="s">
        <v>89</v>
      </c>
      <c r="AX193" s="203"/>
      <c r="AY193" s="130"/>
      <c r="AZ193" s="131"/>
      <c r="BA193" s="207"/>
      <c r="BB193" s="145"/>
      <c r="BC193" s="145"/>
      <c r="BD193" s="145"/>
      <c r="BE193" s="145"/>
      <c r="BF193" s="145"/>
      <c r="BG193" s="145"/>
      <c r="BH193" s="145"/>
    </row>
    <row r="194" spans="1:60" ht="63.75" hidden="1" customHeight="1" x14ac:dyDescent="0.2">
      <c r="A194" s="324">
        <v>62</v>
      </c>
      <c r="B194" s="324" t="s">
        <v>257</v>
      </c>
      <c r="C194" s="325" t="str">
        <f>+VLOOKUP(B194,$A$568:$B$606,2,0)</f>
        <v>DIEGO PAREDES CUERVO</v>
      </c>
      <c r="D194" s="336" t="s">
        <v>167</v>
      </c>
      <c r="E194" s="325" t="str">
        <f>IF(D194=$D$538,$E$538,IF(D194=$D$539,$E$539,IF(D194=$D$540,$E$540,IF(D194=$D$541,$E$541,IF(D194=$D$542,$E$542,IF(D194=$D$543,$E$543,IF(D194=$D$544,$E$544,IF(D194=$D$545,$E$545,IF(D194=$D$546,$E$546,IF(D194=$D$547,$E$547,IF(D194=VICERRECTORÍA_ACADÉMICA_,$BF$538,IF(D194=PLANEACIÓN_,$BF$540, IF(D194=_VICERRECTORÍA_INVESTIGACIONES_INNOVACIÓN_Y_EXTENSIÓN_,$BF$539,IF(D194=VICERRECTORÍA_ADMINISTRATIVA_FINANCIERA_,$BF$541,IF(D194=_VICERRECTORÍA_RESPONSABILIDAD_SOCIAL_Y_BIENESTAR_UNIVERSITARIO_,$BF$542," ")))))))))))))))</f>
        <v>Promover y facilitar la interacción con la sociedad contribuyendo a la satisfacción de sus demandas, mediante servicios especializados, programas de educación continuada y de proyección social.</v>
      </c>
      <c r="F194" s="324" t="s">
        <v>265</v>
      </c>
      <c r="G194" s="203" t="s">
        <v>260</v>
      </c>
      <c r="H194" s="203" t="s">
        <v>37</v>
      </c>
      <c r="I194" s="203" t="s">
        <v>1183</v>
      </c>
      <c r="J194" s="324" t="s">
        <v>105</v>
      </c>
      <c r="K194" s="324" t="s">
        <v>1198</v>
      </c>
      <c r="L194" s="324" t="s">
        <v>1199</v>
      </c>
      <c r="M194" s="324" t="s">
        <v>1200</v>
      </c>
      <c r="N194" s="324" t="s">
        <v>127</v>
      </c>
      <c r="O194" s="332">
        <f t="shared" ref="O194" si="781">IF(N194="ALTA",5,IF(N194="MEDIO ALTA",4,IF(N194="MEDIA",3,IF(N194="MEDIO BAJA",2,IF(N194="BAJA",1,0)))))</f>
        <v>1</v>
      </c>
      <c r="P194" s="324" t="s">
        <v>209</v>
      </c>
      <c r="Q194" s="332">
        <f t="shared" ref="Q194" si="782">IF(P194="ALTO",5,IF(P194="MEDIO-ALTO",4,IF(P194="MEDIO",3,IF(P194="MEDIO-BAJO",2,IF(P194="BAJO",1,0)))))</f>
        <v>4</v>
      </c>
      <c r="R194" s="332">
        <f t="shared" ref="R194" si="783">Q194*O194</f>
        <v>4</v>
      </c>
      <c r="S194" s="128" t="s">
        <v>315</v>
      </c>
      <c r="T194" s="129">
        <f t="shared" si="550"/>
        <v>1</v>
      </c>
      <c r="U194" s="325">
        <f t="shared" si="670"/>
        <v>1</v>
      </c>
      <c r="V194" s="325">
        <f t="shared" si="671"/>
        <v>0.6</v>
      </c>
      <c r="W194" s="203" t="s">
        <v>1220</v>
      </c>
      <c r="X194" s="324">
        <f t="shared" ref="X194" si="784">IF(S194="No_existen",5*$X$10,Y194*$X$10)</f>
        <v>0.2</v>
      </c>
      <c r="Y194" s="329">
        <f t="shared" si="673"/>
        <v>4</v>
      </c>
      <c r="Z194" s="206">
        <f t="shared" si="551"/>
        <v>4</v>
      </c>
      <c r="AA194" s="203" t="s">
        <v>318</v>
      </c>
      <c r="AB194" s="203"/>
      <c r="AC194" s="329">
        <f t="shared" ref="AC194" si="785">IF(S194="No_existen",5*$AC$10,AD194*$AC$10)</f>
        <v>0.15</v>
      </c>
      <c r="AD194" s="325">
        <f t="shared" si="675"/>
        <v>1</v>
      </c>
      <c r="AE194" s="202">
        <f t="shared" si="552"/>
        <v>1</v>
      </c>
      <c r="AF194" s="203" t="s">
        <v>295</v>
      </c>
      <c r="AG194" s="203" t="s">
        <v>1172</v>
      </c>
      <c r="AH194" s="329">
        <f t="shared" ref="AH194" si="786">IF(S194="No_existen",5*$AH$10,AI194*$AH$10)</f>
        <v>0.1</v>
      </c>
      <c r="AI194" s="325">
        <f t="shared" si="677"/>
        <v>1</v>
      </c>
      <c r="AJ194" s="202">
        <f t="shared" si="553"/>
        <v>1</v>
      </c>
      <c r="AK194" s="203" t="s">
        <v>292</v>
      </c>
      <c r="AL194" s="203" t="s">
        <v>307</v>
      </c>
      <c r="AM194" s="329">
        <f t="shared" ref="AM194" si="787">IF(S194="No_existen",5*$AM$10,AN194*$AM$10)</f>
        <v>0.1</v>
      </c>
      <c r="AN194" s="325">
        <f t="shared" ref="AN194" si="788">ROUND(AVERAGEIF(AO194:AO196,"&gt;0"),0)</f>
        <v>1</v>
      </c>
      <c r="AO194" s="202">
        <f t="shared" si="680"/>
        <v>1</v>
      </c>
      <c r="AP194" s="203" t="s">
        <v>614</v>
      </c>
      <c r="AQ194" s="325">
        <f t="shared" ref="AQ194" si="789">ROUND(AVERAGE(U194,Y194,AD194,AI194,AN194),0)</f>
        <v>2</v>
      </c>
      <c r="AR194" s="325" t="str">
        <f t="shared" ref="AR194" si="790">IF(AQ194&lt;1.5,"FUERTE",IF(AND(AQ194&gt;=1.5,AQ194&lt;2.5),"ACEPTABLE",IF(AQ194&gt;=5,"INEXISTENTE","DÉBIL")))</f>
        <v>ACEPTABLE</v>
      </c>
      <c r="AS194" s="327">
        <f t="shared" ref="AS194" si="791">IF(R194=0,0,ROUND((R194*AQ194),0))</f>
        <v>8</v>
      </c>
      <c r="AT194" s="327" t="str">
        <f t="shared" ref="AT194" si="792">IF(AS194&gt;=36,"GRAVE", IF(AS194&lt;=10, "LEVE", "MODERADO"))</f>
        <v>LEVE</v>
      </c>
      <c r="AU194" s="336" t="s">
        <v>1239</v>
      </c>
      <c r="AV194" s="341">
        <v>0</v>
      </c>
      <c r="AW194" s="203" t="s">
        <v>89</v>
      </c>
      <c r="AX194" s="203"/>
      <c r="AY194" s="130"/>
      <c r="AZ194" s="131"/>
      <c r="BA194" s="207"/>
      <c r="BB194" s="145"/>
      <c r="BC194" s="145"/>
      <c r="BD194" s="145"/>
      <c r="BE194" s="145"/>
      <c r="BF194" s="145"/>
      <c r="BG194" s="145"/>
      <c r="BH194" s="145"/>
    </row>
    <row r="195" spans="1:60" ht="63.75" hidden="1" customHeight="1" x14ac:dyDescent="0.2">
      <c r="A195" s="324"/>
      <c r="B195" s="324"/>
      <c r="C195" s="325"/>
      <c r="D195" s="336"/>
      <c r="E195" s="325"/>
      <c r="F195" s="324"/>
      <c r="G195" s="203"/>
      <c r="H195" s="203"/>
      <c r="I195" s="203"/>
      <c r="J195" s="324"/>
      <c r="K195" s="324"/>
      <c r="L195" s="324"/>
      <c r="M195" s="324"/>
      <c r="N195" s="324"/>
      <c r="O195" s="332"/>
      <c r="P195" s="324"/>
      <c r="Q195" s="332"/>
      <c r="R195" s="332"/>
      <c r="S195" s="128"/>
      <c r="T195" s="129">
        <f t="shared" si="550"/>
        <v>0</v>
      </c>
      <c r="U195" s="325"/>
      <c r="V195" s="325"/>
      <c r="W195" s="203"/>
      <c r="X195" s="324"/>
      <c r="Y195" s="329"/>
      <c r="Z195" s="206">
        <f t="shared" si="551"/>
        <v>0</v>
      </c>
      <c r="AA195" s="203"/>
      <c r="AB195" s="203"/>
      <c r="AC195" s="329"/>
      <c r="AD195" s="325"/>
      <c r="AE195" s="202">
        <f t="shared" si="552"/>
        <v>0</v>
      </c>
      <c r="AF195" s="203"/>
      <c r="AG195" s="203"/>
      <c r="AH195" s="329"/>
      <c r="AI195" s="325"/>
      <c r="AJ195" s="202">
        <f t="shared" si="553"/>
        <v>0</v>
      </c>
      <c r="AK195" s="203"/>
      <c r="AL195" s="203"/>
      <c r="AM195" s="329"/>
      <c r="AN195" s="325"/>
      <c r="AO195" s="202">
        <f t="shared" si="680"/>
        <v>0</v>
      </c>
      <c r="AP195" s="203"/>
      <c r="AQ195" s="325"/>
      <c r="AR195" s="325"/>
      <c r="AS195" s="327"/>
      <c r="AT195" s="327"/>
      <c r="AU195" s="336"/>
      <c r="AV195" s="336"/>
      <c r="AW195" s="203" t="s">
        <v>89</v>
      </c>
      <c r="AX195" s="203"/>
      <c r="AY195" s="130"/>
      <c r="AZ195" s="131"/>
      <c r="BA195" s="207"/>
      <c r="BB195" s="145"/>
      <c r="BC195" s="145"/>
      <c r="BD195" s="145"/>
      <c r="BE195" s="145"/>
      <c r="BF195" s="145"/>
      <c r="BG195" s="145"/>
      <c r="BH195" s="145"/>
    </row>
    <row r="196" spans="1:60" ht="63.75" hidden="1" customHeight="1" x14ac:dyDescent="0.2">
      <c r="A196" s="324"/>
      <c r="B196" s="324"/>
      <c r="C196" s="325"/>
      <c r="D196" s="336"/>
      <c r="E196" s="325"/>
      <c r="F196" s="324"/>
      <c r="G196" s="203"/>
      <c r="H196" s="203"/>
      <c r="I196" s="203"/>
      <c r="J196" s="324"/>
      <c r="K196" s="324"/>
      <c r="L196" s="324"/>
      <c r="M196" s="324"/>
      <c r="N196" s="324"/>
      <c r="O196" s="332"/>
      <c r="P196" s="324"/>
      <c r="Q196" s="332"/>
      <c r="R196" s="332"/>
      <c r="S196" s="128"/>
      <c r="T196" s="129">
        <f t="shared" si="550"/>
        <v>0</v>
      </c>
      <c r="U196" s="325"/>
      <c r="V196" s="325"/>
      <c r="W196" s="203"/>
      <c r="X196" s="324"/>
      <c r="Y196" s="329"/>
      <c r="Z196" s="206">
        <f t="shared" si="551"/>
        <v>0</v>
      </c>
      <c r="AA196" s="203"/>
      <c r="AB196" s="203"/>
      <c r="AC196" s="329"/>
      <c r="AD196" s="325"/>
      <c r="AE196" s="202">
        <f t="shared" si="552"/>
        <v>0</v>
      </c>
      <c r="AF196" s="203"/>
      <c r="AG196" s="203"/>
      <c r="AH196" s="329"/>
      <c r="AI196" s="325"/>
      <c r="AJ196" s="202">
        <f t="shared" si="553"/>
        <v>0</v>
      </c>
      <c r="AK196" s="203"/>
      <c r="AL196" s="203"/>
      <c r="AM196" s="329"/>
      <c r="AN196" s="325"/>
      <c r="AO196" s="202">
        <f t="shared" si="680"/>
        <v>0</v>
      </c>
      <c r="AP196" s="203"/>
      <c r="AQ196" s="325"/>
      <c r="AR196" s="325"/>
      <c r="AS196" s="327"/>
      <c r="AT196" s="327"/>
      <c r="AU196" s="336"/>
      <c r="AV196" s="336"/>
      <c r="AW196" s="203" t="s">
        <v>89</v>
      </c>
      <c r="AX196" s="203"/>
      <c r="AY196" s="130"/>
      <c r="AZ196" s="131"/>
      <c r="BA196" s="207"/>
      <c r="BB196" s="145"/>
      <c r="BC196" s="145"/>
      <c r="BD196" s="145"/>
      <c r="BE196" s="145"/>
      <c r="BF196" s="145"/>
      <c r="BG196" s="145"/>
      <c r="BH196" s="145"/>
    </row>
    <row r="197" spans="1:60" ht="63.75" hidden="1" customHeight="1" x14ac:dyDescent="0.2">
      <c r="A197" s="324">
        <v>63</v>
      </c>
      <c r="B197" s="324" t="s">
        <v>257</v>
      </c>
      <c r="C197" s="325" t="str">
        <f>+VLOOKUP(B197,$A$568:$B$606,2,0)</f>
        <v>DIEGO PAREDES CUERVO</v>
      </c>
      <c r="D197" s="336" t="s">
        <v>167</v>
      </c>
      <c r="E197" s="325" t="str">
        <f>IF(D197=$D$538,$E$538,IF(D197=$D$539,$E$539,IF(D197=$D$540,$E$540,IF(D197=$D$541,$E$541,IF(D197=$D$542,$E$542,IF(D197=$D$543,$E$543,IF(D197=$D$544,$E$544,IF(D197=$D$545,$E$545,IF(D197=$D$546,$E$546,IF(D197=$D$547,$E$547,IF(D197=VICERRECTORÍA_ACADÉMICA_,$BF$538,IF(D197=PLANEACIÓN_,$BF$540, IF(D197=_VICERRECTORÍA_INVESTIGACIONES_INNOVACIÓN_Y_EXTENSIÓN_,$BF$539,IF(D197=VICERRECTORÍA_ADMINISTRATIVA_FINANCIERA_,$BF$541,IF(D197=_VICERRECTORÍA_RESPONSABILIDAD_SOCIAL_Y_BIENESTAR_UNIVERSITARIO_,$BF$542," ")))))))))))))))</f>
        <v>Promover y facilitar la interacción con la sociedad contribuyendo a la satisfacción de sus demandas, mediante servicios especializados, programas de educación continuada y de proyección social.</v>
      </c>
      <c r="F197" s="324" t="s">
        <v>265</v>
      </c>
      <c r="G197" s="203" t="s">
        <v>260</v>
      </c>
      <c r="H197" s="203" t="s">
        <v>37</v>
      </c>
      <c r="I197" s="203" t="s">
        <v>1184</v>
      </c>
      <c r="J197" s="324" t="s">
        <v>105</v>
      </c>
      <c r="K197" s="324" t="s">
        <v>1152</v>
      </c>
      <c r="L197" s="324" t="s">
        <v>1201</v>
      </c>
      <c r="M197" s="324" t="s">
        <v>1202</v>
      </c>
      <c r="N197" s="324" t="s">
        <v>127</v>
      </c>
      <c r="O197" s="332">
        <f t="shared" ref="O197" si="793">IF(N197="ALTA",5,IF(N197="MEDIO ALTA",4,IF(N197="MEDIA",3,IF(N197="MEDIO BAJA",2,IF(N197="BAJA",1,0)))))</f>
        <v>1</v>
      </c>
      <c r="P197" s="324" t="s">
        <v>209</v>
      </c>
      <c r="Q197" s="332">
        <f t="shared" ref="Q197" si="794">IF(P197="ALTO",5,IF(P197="MEDIO-ALTO",4,IF(P197="MEDIO",3,IF(P197="MEDIO-BAJO",2,IF(P197="BAJO",1,0)))))</f>
        <v>4</v>
      </c>
      <c r="R197" s="332">
        <f t="shared" ref="R197" si="795">Q197*O197</f>
        <v>4</v>
      </c>
      <c r="S197" s="128" t="s">
        <v>315</v>
      </c>
      <c r="T197" s="129">
        <f t="shared" si="550"/>
        <v>1</v>
      </c>
      <c r="U197" s="325">
        <f t="shared" si="670"/>
        <v>1</v>
      </c>
      <c r="V197" s="325">
        <f t="shared" si="671"/>
        <v>0.6</v>
      </c>
      <c r="W197" s="203" t="s">
        <v>1221</v>
      </c>
      <c r="X197" s="324">
        <f t="shared" ref="X197" si="796">IF(S197="No_existen",5*$X$10,Y197*$X$10)</f>
        <v>0.1</v>
      </c>
      <c r="Y197" s="329">
        <f t="shared" si="673"/>
        <v>2</v>
      </c>
      <c r="Z197" s="206">
        <f t="shared" si="551"/>
        <v>2</v>
      </c>
      <c r="AA197" s="203" t="s">
        <v>319</v>
      </c>
      <c r="AB197" s="203"/>
      <c r="AC197" s="329">
        <f t="shared" ref="AC197" si="797">IF(S197="No_existen",5*$AC$10,AD197*$AC$10)</f>
        <v>0.15</v>
      </c>
      <c r="AD197" s="325">
        <f t="shared" si="675"/>
        <v>1</v>
      </c>
      <c r="AE197" s="202">
        <f t="shared" si="552"/>
        <v>1</v>
      </c>
      <c r="AF197" s="203" t="s">
        <v>295</v>
      </c>
      <c r="AG197" s="203" t="s">
        <v>1231</v>
      </c>
      <c r="AH197" s="329">
        <f t="shared" ref="AH197" si="798">IF(S197="No_existen",5*$AH$10,AI197*$AH$10)</f>
        <v>0.1</v>
      </c>
      <c r="AI197" s="325">
        <f t="shared" si="677"/>
        <v>1</v>
      </c>
      <c r="AJ197" s="202">
        <f t="shared" si="553"/>
        <v>1</v>
      </c>
      <c r="AK197" s="203" t="s">
        <v>292</v>
      </c>
      <c r="AL197" s="203" t="s">
        <v>299</v>
      </c>
      <c r="AM197" s="329">
        <f t="shared" ref="AM197" si="799">IF(S197="No_existen",5*$AM$10,AN197*$AM$10)</f>
        <v>0.1</v>
      </c>
      <c r="AN197" s="325">
        <f t="shared" ref="AN197" si="800">ROUND(AVERAGEIF(AO197:AO199,"&gt;0"),0)</f>
        <v>1</v>
      </c>
      <c r="AO197" s="202">
        <f t="shared" si="680"/>
        <v>1</v>
      </c>
      <c r="AP197" s="203" t="s">
        <v>614</v>
      </c>
      <c r="AQ197" s="325">
        <f t="shared" ref="AQ197" si="801">ROUND(AVERAGE(U197,Y197,AD197,AI197,AN197),0)</f>
        <v>1</v>
      </c>
      <c r="AR197" s="325" t="str">
        <f t="shared" ref="AR197" si="802">IF(AQ197&lt;1.5,"FUERTE",IF(AND(AQ197&gt;=1.5,AQ197&lt;2.5),"ACEPTABLE",IF(AQ197&gt;=5,"INEXISTENTE","DÉBIL")))</f>
        <v>FUERTE</v>
      </c>
      <c r="AS197" s="327">
        <f t="shared" ref="AS197" si="803">IF(R197=0,0,ROUND((R197*AQ197),0))</f>
        <v>4</v>
      </c>
      <c r="AT197" s="327" t="str">
        <f t="shared" ref="AT197" si="804">IF(AS197&gt;=36,"GRAVE", IF(AS197&lt;=10, "LEVE", "MODERADO"))</f>
        <v>LEVE</v>
      </c>
      <c r="AU197" s="336" t="s">
        <v>1240</v>
      </c>
      <c r="AV197" s="341">
        <v>1</v>
      </c>
      <c r="AW197" s="203" t="s">
        <v>89</v>
      </c>
      <c r="AX197" s="203"/>
      <c r="AY197" s="130"/>
      <c r="AZ197" s="131"/>
      <c r="BA197" s="207"/>
      <c r="BB197" s="145"/>
      <c r="BC197" s="145"/>
      <c r="BD197" s="145"/>
      <c r="BE197" s="145"/>
      <c r="BF197" s="145"/>
      <c r="BG197" s="145"/>
      <c r="BH197" s="145"/>
    </row>
    <row r="198" spans="1:60" ht="63.75" hidden="1" customHeight="1" x14ac:dyDescent="0.2">
      <c r="A198" s="324"/>
      <c r="B198" s="324"/>
      <c r="C198" s="325"/>
      <c r="D198" s="336"/>
      <c r="E198" s="325"/>
      <c r="F198" s="324"/>
      <c r="G198" s="203"/>
      <c r="H198" s="203"/>
      <c r="I198" s="203"/>
      <c r="J198" s="324"/>
      <c r="K198" s="324"/>
      <c r="L198" s="324"/>
      <c r="M198" s="324"/>
      <c r="N198" s="324"/>
      <c r="O198" s="332"/>
      <c r="P198" s="324"/>
      <c r="Q198" s="332"/>
      <c r="R198" s="332"/>
      <c r="S198" s="128"/>
      <c r="T198" s="129">
        <f t="shared" si="550"/>
        <v>0</v>
      </c>
      <c r="U198" s="325"/>
      <c r="V198" s="325"/>
      <c r="W198" s="203"/>
      <c r="X198" s="324"/>
      <c r="Y198" s="329"/>
      <c r="Z198" s="206">
        <f t="shared" si="551"/>
        <v>0</v>
      </c>
      <c r="AA198" s="203"/>
      <c r="AB198" s="203"/>
      <c r="AC198" s="329"/>
      <c r="AD198" s="325"/>
      <c r="AE198" s="202">
        <f t="shared" si="552"/>
        <v>0</v>
      </c>
      <c r="AF198" s="203"/>
      <c r="AG198" s="203"/>
      <c r="AH198" s="329"/>
      <c r="AI198" s="325"/>
      <c r="AJ198" s="202">
        <f t="shared" si="553"/>
        <v>0</v>
      </c>
      <c r="AK198" s="203"/>
      <c r="AL198" s="203"/>
      <c r="AM198" s="329"/>
      <c r="AN198" s="325"/>
      <c r="AO198" s="202">
        <f t="shared" si="680"/>
        <v>0</v>
      </c>
      <c r="AP198" s="203"/>
      <c r="AQ198" s="325"/>
      <c r="AR198" s="325"/>
      <c r="AS198" s="327"/>
      <c r="AT198" s="327"/>
      <c r="AU198" s="336"/>
      <c r="AV198" s="336"/>
      <c r="AW198" s="203" t="s">
        <v>89</v>
      </c>
      <c r="AX198" s="203"/>
      <c r="AY198" s="130"/>
      <c r="AZ198" s="131"/>
      <c r="BA198" s="207"/>
      <c r="BB198" s="145"/>
      <c r="BC198" s="145"/>
      <c r="BD198" s="145"/>
      <c r="BE198" s="145"/>
      <c r="BF198" s="145"/>
      <c r="BG198" s="145"/>
      <c r="BH198" s="145"/>
    </row>
    <row r="199" spans="1:60" ht="63.75" hidden="1" customHeight="1" x14ac:dyDescent="0.2">
      <c r="A199" s="324"/>
      <c r="B199" s="324"/>
      <c r="C199" s="325"/>
      <c r="D199" s="336"/>
      <c r="E199" s="325"/>
      <c r="F199" s="324"/>
      <c r="G199" s="203"/>
      <c r="H199" s="203"/>
      <c r="I199" s="203"/>
      <c r="J199" s="324"/>
      <c r="K199" s="324"/>
      <c r="L199" s="324"/>
      <c r="M199" s="324"/>
      <c r="N199" s="324"/>
      <c r="O199" s="332"/>
      <c r="P199" s="324"/>
      <c r="Q199" s="332"/>
      <c r="R199" s="332"/>
      <c r="S199" s="128"/>
      <c r="T199" s="129">
        <f t="shared" si="550"/>
        <v>0</v>
      </c>
      <c r="U199" s="325"/>
      <c r="V199" s="325"/>
      <c r="W199" s="203"/>
      <c r="X199" s="324"/>
      <c r="Y199" s="329"/>
      <c r="Z199" s="206">
        <f t="shared" si="551"/>
        <v>0</v>
      </c>
      <c r="AA199" s="203"/>
      <c r="AB199" s="203"/>
      <c r="AC199" s="329"/>
      <c r="AD199" s="325"/>
      <c r="AE199" s="202">
        <f t="shared" si="552"/>
        <v>0</v>
      </c>
      <c r="AF199" s="203"/>
      <c r="AG199" s="203"/>
      <c r="AH199" s="329"/>
      <c r="AI199" s="325"/>
      <c r="AJ199" s="202">
        <f t="shared" si="553"/>
        <v>0</v>
      </c>
      <c r="AK199" s="203"/>
      <c r="AL199" s="203"/>
      <c r="AM199" s="329"/>
      <c r="AN199" s="325"/>
      <c r="AO199" s="202">
        <f t="shared" si="680"/>
        <v>0</v>
      </c>
      <c r="AP199" s="203"/>
      <c r="AQ199" s="325"/>
      <c r="AR199" s="325"/>
      <c r="AS199" s="327"/>
      <c r="AT199" s="327"/>
      <c r="AU199" s="336"/>
      <c r="AV199" s="336"/>
      <c r="AW199" s="203" t="s">
        <v>89</v>
      </c>
      <c r="AX199" s="203"/>
      <c r="AY199" s="130"/>
      <c r="AZ199" s="131"/>
      <c r="BA199" s="207"/>
      <c r="BB199" s="145"/>
      <c r="BC199" s="145"/>
      <c r="BD199" s="145"/>
      <c r="BE199" s="145"/>
      <c r="BF199" s="145"/>
      <c r="BG199" s="145"/>
      <c r="BH199" s="145"/>
    </row>
    <row r="200" spans="1:60" ht="63.75" hidden="1" customHeight="1" x14ac:dyDescent="0.2">
      <c r="A200" s="324">
        <v>64</v>
      </c>
      <c r="B200" s="324" t="s">
        <v>257</v>
      </c>
      <c r="C200" s="325" t="str">
        <f>+VLOOKUP(B200,$A$568:$B$606,2,0)</f>
        <v>DIEGO PAREDES CUERVO</v>
      </c>
      <c r="D200" s="336" t="s">
        <v>167</v>
      </c>
      <c r="E200" s="325" t="str">
        <f>IF(D200=$D$538,$E$538,IF(D200=$D$539,$E$539,IF(D200=$D$540,$E$540,IF(D200=$D$541,$E$541,IF(D200=$D$542,$E$542,IF(D200=$D$543,$E$543,IF(D200=$D$544,$E$544,IF(D200=$D$545,$E$545,IF(D200=$D$546,$E$546,IF(D200=$D$547,$E$547,IF(D200=VICERRECTORÍA_ACADÉMICA_,$BF$538,IF(D200=PLANEACIÓN_,$BF$540, IF(D200=_VICERRECTORÍA_INVESTIGACIONES_INNOVACIÓN_Y_EXTENSIÓN_,$BF$539,IF(D200=VICERRECTORÍA_ADMINISTRATIVA_FINANCIERA_,$BF$541,IF(D200=_VICERRECTORÍA_RESPONSABILIDAD_SOCIAL_Y_BIENESTAR_UNIVERSITARIO_,$BF$542," ")))))))))))))))</f>
        <v>Promover y facilitar la interacción con la sociedad contribuyendo a la satisfacción de sus demandas, mediante servicios especializados, programas de educación continuada y de proyección social.</v>
      </c>
      <c r="F200" s="324" t="s">
        <v>265</v>
      </c>
      <c r="G200" s="203" t="s">
        <v>260</v>
      </c>
      <c r="H200" s="203" t="s">
        <v>37</v>
      </c>
      <c r="I200" s="203" t="s">
        <v>1139</v>
      </c>
      <c r="J200" s="324" t="s">
        <v>105</v>
      </c>
      <c r="K200" s="324" t="s">
        <v>1203</v>
      </c>
      <c r="L200" s="324" t="s">
        <v>1204</v>
      </c>
      <c r="M200" s="324" t="s">
        <v>1205</v>
      </c>
      <c r="N200" s="324" t="s">
        <v>147</v>
      </c>
      <c r="O200" s="332">
        <f t="shared" ref="O200" si="805">IF(N200="ALTA",5,IF(N200="MEDIO ALTA",4,IF(N200="MEDIA",3,IF(N200="MEDIO BAJA",2,IF(N200="BAJA",1,0)))))</f>
        <v>2</v>
      </c>
      <c r="P200" s="324" t="s">
        <v>140</v>
      </c>
      <c r="Q200" s="332">
        <f t="shared" ref="Q200" si="806">IF(P200="ALTO",5,IF(P200="MEDIO-ALTO",4,IF(P200="MEDIO",3,IF(P200="MEDIO-BAJO",2,IF(P200="BAJO",1,0)))))</f>
        <v>3</v>
      </c>
      <c r="R200" s="332">
        <f t="shared" ref="R200" si="807">Q200*O200</f>
        <v>6</v>
      </c>
      <c r="S200" s="128" t="s">
        <v>315</v>
      </c>
      <c r="T200" s="129">
        <f t="shared" si="550"/>
        <v>1</v>
      </c>
      <c r="U200" s="325">
        <f t="shared" si="670"/>
        <v>1</v>
      </c>
      <c r="V200" s="325">
        <f t="shared" si="671"/>
        <v>0.6</v>
      </c>
      <c r="W200" s="203" t="s">
        <v>1222</v>
      </c>
      <c r="X200" s="324">
        <f t="shared" ref="X200" si="808">IF(S200="No_existen",5*$X$10,Y200*$X$10)</f>
        <v>0.1</v>
      </c>
      <c r="Y200" s="329">
        <f t="shared" si="673"/>
        <v>2</v>
      </c>
      <c r="Z200" s="206">
        <f t="shared" si="551"/>
        <v>2</v>
      </c>
      <c r="AA200" s="203" t="s">
        <v>319</v>
      </c>
      <c r="AB200" s="203"/>
      <c r="AC200" s="329">
        <f t="shared" ref="AC200" si="809">IF(S200="No_existen",5*$AC$10,AD200*$AC$10)</f>
        <v>0.15</v>
      </c>
      <c r="AD200" s="325">
        <f t="shared" si="675"/>
        <v>1</v>
      </c>
      <c r="AE200" s="202">
        <f t="shared" si="552"/>
        <v>1</v>
      </c>
      <c r="AF200" s="203" t="s">
        <v>295</v>
      </c>
      <c r="AG200" s="203" t="s">
        <v>1232</v>
      </c>
      <c r="AH200" s="329">
        <f t="shared" ref="AH200" si="810">IF(S200="No_existen",5*$AH$10,AI200*$AH$10)</f>
        <v>0.1</v>
      </c>
      <c r="AI200" s="325">
        <f t="shared" si="677"/>
        <v>1</v>
      </c>
      <c r="AJ200" s="202">
        <f t="shared" si="553"/>
        <v>1</v>
      </c>
      <c r="AK200" s="203" t="s">
        <v>292</v>
      </c>
      <c r="AL200" s="203" t="s">
        <v>307</v>
      </c>
      <c r="AM200" s="329">
        <f t="shared" ref="AM200" si="811">IF(S200="No_existen",5*$AM$10,AN200*$AM$10)</f>
        <v>0.1</v>
      </c>
      <c r="AN200" s="325">
        <f t="shared" ref="AN200" si="812">ROUND(AVERAGEIF(AO200:AO202,"&gt;0"),0)</f>
        <v>1</v>
      </c>
      <c r="AO200" s="202">
        <f t="shared" si="680"/>
        <v>1</v>
      </c>
      <c r="AP200" s="203" t="s">
        <v>614</v>
      </c>
      <c r="AQ200" s="325">
        <f t="shared" ref="AQ200" si="813">ROUND(AVERAGE(U200,Y200,AD200,AI200,AN200),0)</f>
        <v>1</v>
      </c>
      <c r="AR200" s="325" t="str">
        <f t="shared" ref="AR200" si="814">IF(AQ200&lt;1.5,"FUERTE",IF(AND(AQ200&gt;=1.5,AQ200&lt;2.5),"ACEPTABLE",IF(AQ200&gt;=5,"INEXISTENTE","DÉBIL")))</f>
        <v>FUERTE</v>
      </c>
      <c r="AS200" s="327">
        <f t="shared" ref="AS200" si="815">IF(R200=0,0,ROUND((R200*AQ200),0))</f>
        <v>6</v>
      </c>
      <c r="AT200" s="327" t="str">
        <f t="shared" ref="AT200" si="816">IF(AS200&gt;=36,"GRAVE", IF(AS200&lt;=10, "LEVE", "MODERADO"))</f>
        <v>LEVE</v>
      </c>
      <c r="AU200" s="336" t="s">
        <v>1241</v>
      </c>
      <c r="AV200" s="341">
        <v>0</v>
      </c>
      <c r="AW200" s="203" t="s">
        <v>89</v>
      </c>
      <c r="AX200" s="203"/>
      <c r="AY200" s="130"/>
      <c r="AZ200" s="131"/>
      <c r="BA200" s="207"/>
      <c r="BB200" s="145"/>
      <c r="BC200" s="145"/>
      <c r="BD200" s="145"/>
      <c r="BE200" s="145"/>
      <c r="BF200" s="145"/>
      <c r="BG200" s="145"/>
      <c r="BH200" s="145"/>
    </row>
    <row r="201" spans="1:60" ht="63.75" hidden="1" customHeight="1" x14ac:dyDescent="0.2">
      <c r="A201" s="324"/>
      <c r="B201" s="324"/>
      <c r="C201" s="325"/>
      <c r="D201" s="336"/>
      <c r="E201" s="325"/>
      <c r="F201" s="324"/>
      <c r="G201" s="203"/>
      <c r="H201" s="203"/>
      <c r="I201" s="203"/>
      <c r="J201" s="324"/>
      <c r="K201" s="324"/>
      <c r="L201" s="324"/>
      <c r="M201" s="324"/>
      <c r="N201" s="324"/>
      <c r="O201" s="332"/>
      <c r="P201" s="324"/>
      <c r="Q201" s="332"/>
      <c r="R201" s="332"/>
      <c r="S201" s="128"/>
      <c r="T201" s="129">
        <f t="shared" si="550"/>
        <v>0</v>
      </c>
      <c r="U201" s="325"/>
      <c r="V201" s="325"/>
      <c r="W201" s="203"/>
      <c r="X201" s="324"/>
      <c r="Y201" s="329"/>
      <c r="Z201" s="206">
        <f t="shared" si="551"/>
        <v>0</v>
      </c>
      <c r="AA201" s="203"/>
      <c r="AB201" s="203"/>
      <c r="AC201" s="329"/>
      <c r="AD201" s="325"/>
      <c r="AE201" s="202">
        <f t="shared" si="552"/>
        <v>0</v>
      </c>
      <c r="AF201" s="203"/>
      <c r="AG201" s="203"/>
      <c r="AH201" s="329"/>
      <c r="AI201" s="325"/>
      <c r="AJ201" s="202">
        <f t="shared" si="553"/>
        <v>0</v>
      </c>
      <c r="AK201" s="203"/>
      <c r="AL201" s="203"/>
      <c r="AM201" s="329"/>
      <c r="AN201" s="325"/>
      <c r="AO201" s="202">
        <f t="shared" si="680"/>
        <v>0</v>
      </c>
      <c r="AP201" s="203"/>
      <c r="AQ201" s="325"/>
      <c r="AR201" s="325"/>
      <c r="AS201" s="327"/>
      <c r="AT201" s="327"/>
      <c r="AU201" s="336"/>
      <c r="AV201" s="336"/>
      <c r="AW201" s="203" t="s">
        <v>89</v>
      </c>
      <c r="AX201" s="203"/>
      <c r="AY201" s="130"/>
      <c r="AZ201" s="131"/>
      <c r="BA201" s="207"/>
      <c r="BB201" s="145"/>
      <c r="BC201" s="145"/>
      <c r="BD201" s="145"/>
      <c r="BE201" s="145"/>
      <c r="BF201" s="145"/>
      <c r="BG201" s="145"/>
      <c r="BH201" s="145"/>
    </row>
    <row r="202" spans="1:60" ht="63.75" hidden="1" customHeight="1" x14ac:dyDescent="0.2">
      <c r="A202" s="324"/>
      <c r="B202" s="324"/>
      <c r="C202" s="325"/>
      <c r="D202" s="336"/>
      <c r="E202" s="325"/>
      <c r="F202" s="324"/>
      <c r="G202" s="203"/>
      <c r="H202" s="203"/>
      <c r="I202" s="203"/>
      <c r="J202" s="324"/>
      <c r="K202" s="324"/>
      <c r="L202" s="324"/>
      <c r="M202" s="324"/>
      <c r="N202" s="324"/>
      <c r="O202" s="332"/>
      <c r="P202" s="324"/>
      <c r="Q202" s="332"/>
      <c r="R202" s="332"/>
      <c r="S202" s="128"/>
      <c r="T202" s="129">
        <f t="shared" si="550"/>
        <v>0</v>
      </c>
      <c r="U202" s="325"/>
      <c r="V202" s="325"/>
      <c r="W202" s="203"/>
      <c r="X202" s="324"/>
      <c r="Y202" s="329"/>
      <c r="Z202" s="206">
        <f t="shared" si="551"/>
        <v>0</v>
      </c>
      <c r="AA202" s="203"/>
      <c r="AB202" s="203"/>
      <c r="AC202" s="329"/>
      <c r="AD202" s="325"/>
      <c r="AE202" s="202">
        <f t="shared" si="552"/>
        <v>0</v>
      </c>
      <c r="AF202" s="203"/>
      <c r="AG202" s="203"/>
      <c r="AH202" s="329"/>
      <c r="AI202" s="325"/>
      <c r="AJ202" s="202">
        <f t="shared" si="553"/>
        <v>0</v>
      </c>
      <c r="AK202" s="203"/>
      <c r="AL202" s="203"/>
      <c r="AM202" s="329"/>
      <c r="AN202" s="325"/>
      <c r="AO202" s="202">
        <f t="shared" si="680"/>
        <v>0</v>
      </c>
      <c r="AP202" s="203"/>
      <c r="AQ202" s="325"/>
      <c r="AR202" s="325"/>
      <c r="AS202" s="327"/>
      <c r="AT202" s="327"/>
      <c r="AU202" s="336"/>
      <c r="AV202" s="336"/>
      <c r="AW202" s="203" t="s">
        <v>89</v>
      </c>
      <c r="AX202" s="203"/>
      <c r="AY202" s="130"/>
      <c r="AZ202" s="131"/>
      <c r="BA202" s="207"/>
      <c r="BB202" s="145"/>
      <c r="BC202" s="145"/>
      <c r="BD202" s="145"/>
      <c r="BE202" s="145"/>
      <c r="BF202" s="145"/>
      <c r="BG202" s="145"/>
      <c r="BH202" s="145"/>
    </row>
    <row r="203" spans="1:60" ht="63.75" hidden="1" customHeight="1" x14ac:dyDescent="0.2">
      <c r="A203" s="324">
        <v>65</v>
      </c>
      <c r="B203" s="324" t="s">
        <v>257</v>
      </c>
      <c r="C203" s="325" t="str">
        <f>+VLOOKUP(B203,$A$568:$B$606,2,0)</f>
        <v>DIEGO PAREDES CUERVO</v>
      </c>
      <c r="D203" s="336" t="s">
        <v>167</v>
      </c>
      <c r="E203" s="325" t="str">
        <f>IF(D203=$D$538,$E$538,IF(D203=$D$539,$E$539,IF(D203=$D$540,$E$540,IF(D203=$D$541,$E$541,IF(D203=$D$542,$E$542,IF(D203=$D$543,$E$543,IF(D203=$D$544,$E$544,IF(D203=$D$545,$E$545,IF(D203=$D$546,$E$546,IF(D203=$D$547,$E$547,IF(D203=VICERRECTORÍA_ACADÉMICA_,$BF$538,IF(D203=PLANEACIÓN_,$BF$540, IF(D203=_VICERRECTORÍA_INVESTIGACIONES_INNOVACIÓN_Y_EXTENSIÓN_,$BF$539,IF(D203=VICERRECTORÍA_ADMINISTRATIVA_FINANCIERA_,$BF$541,IF(D203=_VICERRECTORÍA_RESPONSABILIDAD_SOCIAL_Y_BIENESTAR_UNIVERSITARIO_,$BF$542," ")))))))))))))))</f>
        <v>Promover y facilitar la interacción con la sociedad contribuyendo a la satisfacción de sus demandas, mediante servicios especializados, programas de educación continuada y de proyección social.</v>
      </c>
      <c r="F203" s="324" t="s">
        <v>265</v>
      </c>
      <c r="G203" s="203" t="s">
        <v>260</v>
      </c>
      <c r="H203" s="203" t="s">
        <v>37</v>
      </c>
      <c r="I203" s="203" t="s">
        <v>1185</v>
      </c>
      <c r="J203" s="324" t="s">
        <v>111</v>
      </c>
      <c r="K203" s="324" t="s">
        <v>1206</v>
      </c>
      <c r="L203" s="324" t="s">
        <v>1207</v>
      </c>
      <c r="M203" s="324" t="s">
        <v>1208</v>
      </c>
      <c r="N203" s="324" t="s">
        <v>127</v>
      </c>
      <c r="O203" s="332">
        <f t="shared" ref="O203" si="817">IF(N203="ALTA",5,IF(N203="MEDIO ALTA",4,IF(N203="MEDIA",3,IF(N203="MEDIO BAJA",2,IF(N203="BAJA",1,0)))))</f>
        <v>1</v>
      </c>
      <c r="P203" s="324" t="s">
        <v>139</v>
      </c>
      <c r="Q203" s="332">
        <f t="shared" ref="Q203" si="818">IF(P203="ALTO",5,IF(P203="MEDIO-ALTO",4,IF(P203="MEDIO",3,IF(P203="MEDIO-BAJO",2,IF(P203="BAJO",1,0)))))</f>
        <v>5</v>
      </c>
      <c r="R203" s="332">
        <f t="shared" ref="R203" si="819">Q203*O203</f>
        <v>5</v>
      </c>
      <c r="S203" s="128" t="s">
        <v>315</v>
      </c>
      <c r="T203" s="129">
        <f t="shared" ref="T203:T266" si="820">IF(S203=$S$542,1,IF(S203=$S$538,5,IF(S203=$S$539,4,IF(S203=$S$540,3,IF(S203=$S$541,2,0)))))</f>
        <v>1</v>
      </c>
      <c r="U203" s="325">
        <f t="shared" si="670"/>
        <v>1</v>
      </c>
      <c r="V203" s="325">
        <f t="shared" si="671"/>
        <v>0.6</v>
      </c>
      <c r="W203" s="203" t="s">
        <v>1223</v>
      </c>
      <c r="X203" s="324">
        <f t="shared" ref="X203" si="821">IF(S203="No_existen",5*$X$10,Y203*$X$10)</f>
        <v>0.2</v>
      </c>
      <c r="Y203" s="329">
        <f t="shared" si="673"/>
        <v>4</v>
      </c>
      <c r="Z203" s="206">
        <f t="shared" ref="Z203:Z266" si="822">IF(AA203=$AA$540,1,IF(AA203=$AA$539,2,IF(AA203=$AA$538,4,IF(S203="No_existen",5,0))))</f>
        <v>4</v>
      </c>
      <c r="AA203" s="203" t="s">
        <v>318</v>
      </c>
      <c r="AB203" s="203"/>
      <c r="AC203" s="329">
        <f t="shared" ref="AC203" si="823">IF(S203="No_existen",5*$AC$10,AD203*$AC$10)</f>
        <v>0.15</v>
      </c>
      <c r="AD203" s="325">
        <f t="shared" si="675"/>
        <v>1</v>
      </c>
      <c r="AE203" s="202">
        <f t="shared" ref="AE203:AE266" si="824">IF(AF203=$AG$539,1,IF(AF203=$AG$538,4,IF(S203="No_existen",5,0)))</f>
        <v>1</v>
      </c>
      <c r="AF203" s="203" t="s">
        <v>295</v>
      </c>
      <c r="AG203" s="203" t="s">
        <v>1233</v>
      </c>
      <c r="AH203" s="329">
        <f t="shared" ref="AH203" si="825">IF(S203="No_existen",5*$AH$10,AI203*$AH$10)</f>
        <v>0.1</v>
      </c>
      <c r="AI203" s="325">
        <f t="shared" si="677"/>
        <v>1</v>
      </c>
      <c r="AJ203" s="202">
        <f t="shared" ref="AJ203:AJ266" si="826">IF(AK203=$AK$538,1,IF(AK203=$AK$539,4,IF(S203="No_existen",5,0)))</f>
        <v>1</v>
      </c>
      <c r="AK203" s="203" t="s">
        <v>292</v>
      </c>
      <c r="AL203" s="203" t="s">
        <v>299</v>
      </c>
      <c r="AM203" s="329">
        <f t="shared" ref="AM203" si="827">IF(S203="No_existen",5*$AM$10,AN203*$AM$10)</f>
        <v>0.1</v>
      </c>
      <c r="AN203" s="325">
        <f t="shared" ref="AN203" si="828">ROUND(AVERAGEIF(AO203:AO205,"&gt;0"),0)</f>
        <v>1</v>
      </c>
      <c r="AO203" s="202">
        <f t="shared" si="680"/>
        <v>1</v>
      </c>
      <c r="AP203" s="203" t="s">
        <v>614</v>
      </c>
      <c r="AQ203" s="325">
        <f t="shared" ref="AQ203" si="829">ROUND(AVERAGE(U203,Y203,AD203,AI203,AN203),0)</f>
        <v>2</v>
      </c>
      <c r="AR203" s="325" t="str">
        <f t="shared" ref="AR203" si="830">IF(AQ203&lt;1.5,"FUERTE",IF(AND(AQ203&gt;=1.5,AQ203&lt;2.5),"ACEPTABLE",IF(AQ203&gt;=5,"INEXISTENTE","DÉBIL")))</f>
        <v>ACEPTABLE</v>
      </c>
      <c r="AS203" s="327">
        <f t="shared" ref="AS203" si="831">IF(R203=0,0,ROUND((R203*AQ203),0))</f>
        <v>10</v>
      </c>
      <c r="AT203" s="327" t="str">
        <f t="shared" ref="AT203" si="832">IF(AS203&gt;=36,"GRAVE", IF(AS203&lt;=10, "LEVE", "MODERADO"))</f>
        <v>LEVE</v>
      </c>
      <c r="AU203" s="336" t="s">
        <v>1242</v>
      </c>
      <c r="AV203" s="341">
        <v>1</v>
      </c>
      <c r="AW203" s="203" t="s">
        <v>89</v>
      </c>
      <c r="AX203" s="203"/>
      <c r="AY203" s="130"/>
      <c r="AZ203" s="131"/>
      <c r="BA203" s="207"/>
      <c r="BB203" s="145"/>
      <c r="BC203" s="145"/>
      <c r="BD203" s="145"/>
      <c r="BE203" s="145"/>
      <c r="BF203" s="145"/>
      <c r="BG203" s="145"/>
      <c r="BH203" s="145"/>
    </row>
    <row r="204" spans="1:60" ht="63.75" hidden="1" customHeight="1" x14ac:dyDescent="0.2">
      <c r="A204" s="324"/>
      <c r="B204" s="324"/>
      <c r="C204" s="325"/>
      <c r="D204" s="336"/>
      <c r="E204" s="325"/>
      <c r="F204" s="324"/>
      <c r="G204" s="203"/>
      <c r="H204" s="203"/>
      <c r="I204" s="203"/>
      <c r="J204" s="324"/>
      <c r="K204" s="324"/>
      <c r="L204" s="324"/>
      <c r="M204" s="324"/>
      <c r="N204" s="324"/>
      <c r="O204" s="332"/>
      <c r="P204" s="324"/>
      <c r="Q204" s="332"/>
      <c r="R204" s="332"/>
      <c r="S204" s="128"/>
      <c r="T204" s="129">
        <f t="shared" si="820"/>
        <v>0</v>
      </c>
      <c r="U204" s="325"/>
      <c r="V204" s="325"/>
      <c r="W204" s="203"/>
      <c r="X204" s="324"/>
      <c r="Y204" s="329"/>
      <c r="Z204" s="206">
        <f t="shared" si="822"/>
        <v>0</v>
      </c>
      <c r="AA204" s="203"/>
      <c r="AB204" s="203"/>
      <c r="AC204" s="329"/>
      <c r="AD204" s="325"/>
      <c r="AE204" s="202">
        <f t="shared" si="824"/>
        <v>0</v>
      </c>
      <c r="AF204" s="203"/>
      <c r="AG204" s="203"/>
      <c r="AH204" s="329"/>
      <c r="AI204" s="325"/>
      <c r="AJ204" s="202">
        <f t="shared" si="826"/>
        <v>0</v>
      </c>
      <c r="AK204" s="203"/>
      <c r="AL204" s="203"/>
      <c r="AM204" s="329"/>
      <c r="AN204" s="325"/>
      <c r="AO204" s="202">
        <f t="shared" si="680"/>
        <v>0</v>
      </c>
      <c r="AP204" s="203"/>
      <c r="AQ204" s="325"/>
      <c r="AR204" s="325"/>
      <c r="AS204" s="327"/>
      <c r="AT204" s="327"/>
      <c r="AU204" s="336"/>
      <c r="AV204" s="336"/>
      <c r="AW204" s="203" t="s">
        <v>89</v>
      </c>
      <c r="AX204" s="203"/>
      <c r="AY204" s="130"/>
      <c r="AZ204" s="131"/>
      <c r="BA204" s="207"/>
      <c r="BB204" s="145"/>
      <c r="BC204" s="145"/>
      <c r="BD204" s="145"/>
      <c r="BE204" s="145"/>
      <c r="BF204" s="145"/>
      <c r="BG204" s="145"/>
      <c r="BH204" s="145"/>
    </row>
    <row r="205" spans="1:60" ht="63.75" hidden="1" customHeight="1" x14ac:dyDescent="0.2">
      <c r="A205" s="324"/>
      <c r="B205" s="324"/>
      <c r="C205" s="325"/>
      <c r="D205" s="336"/>
      <c r="E205" s="325"/>
      <c r="F205" s="324"/>
      <c r="G205" s="203"/>
      <c r="H205" s="203"/>
      <c r="I205" s="203"/>
      <c r="J205" s="324"/>
      <c r="K205" s="324"/>
      <c r="L205" s="324"/>
      <c r="M205" s="324"/>
      <c r="N205" s="324"/>
      <c r="O205" s="332"/>
      <c r="P205" s="324"/>
      <c r="Q205" s="332"/>
      <c r="R205" s="332"/>
      <c r="S205" s="128"/>
      <c r="T205" s="129">
        <f t="shared" si="820"/>
        <v>0</v>
      </c>
      <c r="U205" s="325"/>
      <c r="V205" s="325"/>
      <c r="W205" s="203"/>
      <c r="X205" s="324"/>
      <c r="Y205" s="329"/>
      <c r="Z205" s="206">
        <f t="shared" si="822"/>
        <v>0</v>
      </c>
      <c r="AA205" s="203"/>
      <c r="AB205" s="203"/>
      <c r="AC205" s="329"/>
      <c r="AD205" s="325"/>
      <c r="AE205" s="202">
        <f t="shared" si="824"/>
        <v>0</v>
      </c>
      <c r="AF205" s="203"/>
      <c r="AG205" s="203"/>
      <c r="AH205" s="329"/>
      <c r="AI205" s="325"/>
      <c r="AJ205" s="202">
        <f t="shared" si="826"/>
        <v>0</v>
      </c>
      <c r="AK205" s="203"/>
      <c r="AL205" s="203"/>
      <c r="AM205" s="329"/>
      <c r="AN205" s="325"/>
      <c r="AO205" s="202">
        <f t="shared" si="680"/>
        <v>0</v>
      </c>
      <c r="AP205" s="203"/>
      <c r="AQ205" s="325"/>
      <c r="AR205" s="325"/>
      <c r="AS205" s="327"/>
      <c r="AT205" s="327"/>
      <c r="AU205" s="336"/>
      <c r="AV205" s="336"/>
      <c r="AW205" s="203" t="s">
        <v>89</v>
      </c>
      <c r="AX205" s="203"/>
      <c r="AY205" s="130"/>
      <c r="AZ205" s="131"/>
      <c r="BA205" s="207"/>
      <c r="BB205" s="145"/>
      <c r="BC205" s="145"/>
      <c r="BD205" s="145"/>
      <c r="BE205" s="145"/>
      <c r="BF205" s="145"/>
      <c r="BG205" s="145"/>
      <c r="BH205" s="145"/>
    </row>
    <row r="206" spans="1:60" ht="63.75" hidden="1" customHeight="1" x14ac:dyDescent="0.2">
      <c r="A206" s="324">
        <v>66</v>
      </c>
      <c r="B206" s="324" t="s">
        <v>257</v>
      </c>
      <c r="C206" s="325" t="str">
        <f>+VLOOKUP(B206,$A$568:$B$606,2,0)</f>
        <v>DIEGO PAREDES CUERVO</v>
      </c>
      <c r="D206" s="336" t="s">
        <v>167</v>
      </c>
      <c r="E206" s="325" t="str">
        <f>IF(D206=$D$538,$E$538,IF(D206=$D$539,$E$539,IF(D206=$D$540,$E$540,IF(D206=$D$541,$E$541,IF(D206=$D$542,$E$542,IF(D206=$D$543,$E$543,IF(D206=$D$544,$E$544,IF(D206=$D$545,$E$545,IF(D206=$D$546,$E$546,IF(D206=$D$547,$E$547,IF(D206=VICERRECTORÍA_ACADÉMICA_,$BF$538,IF(D206=PLANEACIÓN_,$BF$540, IF(D206=_VICERRECTORÍA_INVESTIGACIONES_INNOVACIÓN_Y_EXTENSIÓN_,$BF$539,IF(D206=VICERRECTORÍA_ADMINISTRATIVA_FINANCIERA_,$BF$541,IF(D206=_VICERRECTORÍA_RESPONSABILIDAD_SOCIAL_Y_BIENESTAR_UNIVERSITARIO_,$BF$542," ")))))))))))))))</f>
        <v>Promover y facilitar la interacción con la sociedad contribuyendo a la satisfacción de sus demandas, mediante servicios especializados, programas de educación continuada y de proyección social.</v>
      </c>
      <c r="F206" s="324" t="s">
        <v>265</v>
      </c>
      <c r="G206" s="203" t="s">
        <v>260</v>
      </c>
      <c r="H206" s="203" t="s">
        <v>34</v>
      </c>
      <c r="I206" s="203" t="s">
        <v>1141</v>
      </c>
      <c r="J206" s="324" t="s">
        <v>142</v>
      </c>
      <c r="K206" s="324" t="s">
        <v>1160</v>
      </c>
      <c r="L206" s="324" t="s">
        <v>1209</v>
      </c>
      <c r="M206" s="324" t="s">
        <v>1162</v>
      </c>
      <c r="N206" s="324" t="s">
        <v>127</v>
      </c>
      <c r="O206" s="332">
        <f t="shared" ref="O206" si="833">IF(N206="ALTA",5,IF(N206="MEDIO ALTA",4,IF(N206="MEDIA",3,IF(N206="MEDIO BAJA",2,IF(N206="BAJA",1,0)))))</f>
        <v>1</v>
      </c>
      <c r="P206" s="324" t="s">
        <v>139</v>
      </c>
      <c r="Q206" s="332">
        <f t="shared" ref="Q206" si="834">IF(P206="ALTO",5,IF(P206="MEDIO-ALTO",4,IF(P206="MEDIO",3,IF(P206="MEDIO-BAJO",2,IF(P206="BAJO",1,0)))))</f>
        <v>5</v>
      </c>
      <c r="R206" s="332">
        <f t="shared" ref="R206" si="835">Q206*O206</f>
        <v>5</v>
      </c>
      <c r="S206" s="128" t="s">
        <v>315</v>
      </c>
      <c r="T206" s="129">
        <f t="shared" si="820"/>
        <v>1</v>
      </c>
      <c r="U206" s="325">
        <f t="shared" si="670"/>
        <v>1</v>
      </c>
      <c r="V206" s="325">
        <f t="shared" si="671"/>
        <v>0.6</v>
      </c>
      <c r="W206" s="203" t="s">
        <v>1224</v>
      </c>
      <c r="X206" s="324">
        <f t="shared" ref="X206" si="836">IF(S206="No_existen",5*$X$10,Y206*$X$10)</f>
        <v>0.2</v>
      </c>
      <c r="Y206" s="329">
        <f t="shared" si="673"/>
        <v>4</v>
      </c>
      <c r="Z206" s="206">
        <f t="shared" si="822"/>
        <v>4</v>
      </c>
      <c r="AA206" s="203" t="s">
        <v>318</v>
      </c>
      <c r="AB206" s="203"/>
      <c r="AC206" s="329">
        <f t="shared" ref="AC206" si="837">IF(S206="No_existen",5*$AC$10,AD206*$AC$10)</f>
        <v>0.15</v>
      </c>
      <c r="AD206" s="325">
        <f t="shared" si="675"/>
        <v>1</v>
      </c>
      <c r="AE206" s="202">
        <f t="shared" si="824"/>
        <v>1</v>
      </c>
      <c r="AF206" s="203" t="s">
        <v>295</v>
      </c>
      <c r="AG206" s="203" t="s">
        <v>1234</v>
      </c>
      <c r="AH206" s="329">
        <f t="shared" ref="AH206" si="838">IF(S206="No_existen",5*$AH$10,AI206*$AH$10)</f>
        <v>0.1</v>
      </c>
      <c r="AI206" s="325">
        <f t="shared" si="677"/>
        <v>1</v>
      </c>
      <c r="AJ206" s="202">
        <f t="shared" si="826"/>
        <v>1</v>
      </c>
      <c r="AK206" s="203" t="s">
        <v>292</v>
      </c>
      <c r="AL206" s="203" t="s">
        <v>307</v>
      </c>
      <c r="AM206" s="329">
        <f t="shared" ref="AM206" si="839">IF(S206="No_existen",5*$AM$10,AN206*$AM$10)</f>
        <v>0.1</v>
      </c>
      <c r="AN206" s="325">
        <f t="shared" ref="AN206" si="840">ROUND(AVERAGEIF(AO206:AO208,"&gt;0"),0)</f>
        <v>1</v>
      </c>
      <c r="AO206" s="202">
        <f t="shared" si="680"/>
        <v>1</v>
      </c>
      <c r="AP206" s="203" t="s">
        <v>614</v>
      </c>
      <c r="AQ206" s="325">
        <f t="shared" ref="AQ206" si="841">ROUND(AVERAGE(U206,Y206,AD206,AI206,AN206),0)</f>
        <v>2</v>
      </c>
      <c r="AR206" s="325" t="str">
        <f t="shared" ref="AR206" si="842">IF(AQ206&lt;1.5,"FUERTE",IF(AND(AQ206&gt;=1.5,AQ206&lt;2.5),"ACEPTABLE",IF(AQ206&gt;=5,"INEXISTENTE","DÉBIL")))</f>
        <v>ACEPTABLE</v>
      </c>
      <c r="AS206" s="327">
        <f t="shared" ref="AS206" si="843">IF(R206=0,0,ROUND((R206*AQ206),0))</f>
        <v>10</v>
      </c>
      <c r="AT206" s="327" t="str">
        <f t="shared" ref="AT206" si="844">IF(AS206&gt;=36,"GRAVE", IF(AS206&lt;=10, "LEVE", "MODERADO"))</f>
        <v>LEVE</v>
      </c>
      <c r="AU206" s="336" t="s">
        <v>1180</v>
      </c>
      <c r="AV206" s="341">
        <v>0</v>
      </c>
      <c r="AW206" s="203" t="s">
        <v>89</v>
      </c>
      <c r="AX206" s="203"/>
      <c r="AY206" s="130"/>
      <c r="AZ206" s="131"/>
      <c r="BA206" s="207"/>
      <c r="BB206" s="145"/>
      <c r="BC206" s="145"/>
      <c r="BD206" s="145"/>
      <c r="BE206" s="145"/>
      <c r="BF206" s="145"/>
      <c r="BG206" s="145"/>
      <c r="BH206" s="145"/>
    </row>
    <row r="207" spans="1:60" ht="63.75" hidden="1" customHeight="1" x14ac:dyDescent="0.2">
      <c r="A207" s="324"/>
      <c r="B207" s="324"/>
      <c r="C207" s="325"/>
      <c r="D207" s="336"/>
      <c r="E207" s="325"/>
      <c r="F207" s="324"/>
      <c r="G207" s="203"/>
      <c r="H207" s="203"/>
      <c r="I207" s="203"/>
      <c r="J207" s="324"/>
      <c r="K207" s="324"/>
      <c r="L207" s="324"/>
      <c r="M207" s="324"/>
      <c r="N207" s="324"/>
      <c r="O207" s="332"/>
      <c r="P207" s="324"/>
      <c r="Q207" s="332"/>
      <c r="R207" s="332"/>
      <c r="S207" s="128"/>
      <c r="T207" s="129">
        <f t="shared" si="820"/>
        <v>0</v>
      </c>
      <c r="U207" s="325"/>
      <c r="V207" s="325"/>
      <c r="W207" s="203"/>
      <c r="X207" s="324"/>
      <c r="Y207" s="329"/>
      <c r="Z207" s="206">
        <f t="shared" si="822"/>
        <v>0</v>
      </c>
      <c r="AA207" s="203"/>
      <c r="AB207" s="203"/>
      <c r="AC207" s="329"/>
      <c r="AD207" s="325"/>
      <c r="AE207" s="202">
        <f t="shared" si="824"/>
        <v>0</v>
      </c>
      <c r="AF207" s="203"/>
      <c r="AG207" s="203"/>
      <c r="AH207" s="329"/>
      <c r="AI207" s="325"/>
      <c r="AJ207" s="202">
        <f t="shared" si="826"/>
        <v>0</v>
      </c>
      <c r="AK207" s="203"/>
      <c r="AL207" s="203"/>
      <c r="AM207" s="329"/>
      <c r="AN207" s="325"/>
      <c r="AO207" s="202">
        <f t="shared" si="680"/>
        <v>0</v>
      </c>
      <c r="AP207" s="203"/>
      <c r="AQ207" s="325"/>
      <c r="AR207" s="325"/>
      <c r="AS207" s="327"/>
      <c r="AT207" s="327"/>
      <c r="AU207" s="336"/>
      <c r="AV207" s="336"/>
      <c r="AW207" s="203" t="s">
        <v>89</v>
      </c>
      <c r="AX207" s="203"/>
      <c r="AY207" s="130"/>
      <c r="AZ207" s="131"/>
      <c r="BA207" s="207"/>
      <c r="BB207" s="145"/>
      <c r="BC207" s="145"/>
      <c r="BD207" s="145"/>
      <c r="BE207" s="145"/>
      <c r="BF207" s="145"/>
      <c r="BG207" s="145"/>
      <c r="BH207" s="145"/>
    </row>
    <row r="208" spans="1:60" ht="63.75" hidden="1" customHeight="1" x14ac:dyDescent="0.2">
      <c r="A208" s="324"/>
      <c r="B208" s="324"/>
      <c r="C208" s="325"/>
      <c r="D208" s="336"/>
      <c r="E208" s="325"/>
      <c r="F208" s="324"/>
      <c r="G208" s="203"/>
      <c r="H208" s="203"/>
      <c r="I208" s="203"/>
      <c r="J208" s="324"/>
      <c r="K208" s="324"/>
      <c r="L208" s="324"/>
      <c r="M208" s="324"/>
      <c r="N208" s="324"/>
      <c r="O208" s="332"/>
      <c r="P208" s="324"/>
      <c r="Q208" s="332"/>
      <c r="R208" s="332"/>
      <c r="S208" s="128"/>
      <c r="T208" s="129">
        <f t="shared" si="820"/>
        <v>0</v>
      </c>
      <c r="U208" s="325"/>
      <c r="V208" s="325"/>
      <c r="W208" s="203"/>
      <c r="X208" s="324"/>
      <c r="Y208" s="329"/>
      <c r="Z208" s="206">
        <f t="shared" si="822"/>
        <v>0</v>
      </c>
      <c r="AA208" s="203"/>
      <c r="AB208" s="203"/>
      <c r="AC208" s="329"/>
      <c r="AD208" s="325"/>
      <c r="AE208" s="202">
        <f t="shared" si="824"/>
        <v>0</v>
      </c>
      <c r="AF208" s="203"/>
      <c r="AG208" s="203"/>
      <c r="AH208" s="329"/>
      <c r="AI208" s="325"/>
      <c r="AJ208" s="202">
        <f t="shared" si="826"/>
        <v>0</v>
      </c>
      <c r="AK208" s="203"/>
      <c r="AL208" s="203"/>
      <c r="AM208" s="329"/>
      <c r="AN208" s="325"/>
      <c r="AO208" s="202">
        <f t="shared" si="680"/>
        <v>0</v>
      </c>
      <c r="AP208" s="203"/>
      <c r="AQ208" s="325"/>
      <c r="AR208" s="325"/>
      <c r="AS208" s="327"/>
      <c r="AT208" s="327"/>
      <c r="AU208" s="336"/>
      <c r="AV208" s="336"/>
      <c r="AW208" s="203" t="s">
        <v>89</v>
      </c>
      <c r="AX208" s="203"/>
      <c r="AY208" s="130"/>
      <c r="AZ208" s="131"/>
      <c r="BA208" s="207"/>
      <c r="BB208" s="145"/>
      <c r="BC208" s="145"/>
      <c r="BD208" s="145"/>
      <c r="BE208" s="145"/>
      <c r="BF208" s="145"/>
      <c r="BG208" s="145"/>
      <c r="BH208" s="145"/>
    </row>
    <row r="209" spans="1:60" ht="63.75" hidden="1" customHeight="1" x14ac:dyDescent="0.2">
      <c r="A209" s="324">
        <v>67</v>
      </c>
      <c r="B209" s="324" t="s">
        <v>257</v>
      </c>
      <c r="C209" s="325" t="str">
        <f>+VLOOKUP(B209,$A$568:$B$606,2,0)</f>
        <v>DIEGO PAREDES CUERVO</v>
      </c>
      <c r="D209" s="336" t="s">
        <v>167</v>
      </c>
      <c r="E209" s="325" t="str">
        <f>IF(D209=$D$538,$E$538,IF(D209=$D$539,$E$539,IF(D209=$D$540,$E$540,IF(D209=$D$541,$E$541,IF(D209=$D$542,$E$542,IF(D209=$D$543,$E$543,IF(D209=$D$544,$E$544,IF(D209=$D$545,$E$545,IF(D209=$D$546,$E$546,IF(D209=$D$547,$E$547,IF(D209=VICERRECTORÍA_ACADÉMICA_,$BF$538,IF(D209=PLANEACIÓN_,$BF$540, IF(D209=_VICERRECTORÍA_INVESTIGACIONES_INNOVACIÓN_Y_EXTENSIÓN_,$BF$539,IF(D209=VICERRECTORÍA_ADMINISTRATIVA_FINANCIERA_,$BF$541,IF(D209=_VICERRECTORÍA_RESPONSABILIDAD_SOCIAL_Y_BIENESTAR_UNIVERSITARIO_,$BF$542," ")))))))))))))))</f>
        <v>Promover y facilitar la interacción con la sociedad contribuyendo a la satisfacción de sus demandas, mediante servicios especializados, programas de educación continuada y de proyección social.</v>
      </c>
      <c r="F209" s="324" t="s">
        <v>265</v>
      </c>
      <c r="G209" s="203" t="s">
        <v>260</v>
      </c>
      <c r="H209" s="203" t="s">
        <v>34</v>
      </c>
      <c r="I209" s="203" t="s">
        <v>1186</v>
      </c>
      <c r="J209" s="324" t="s">
        <v>142</v>
      </c>
      <c r="K209" s="324" t="s">
        <v>1160</v>
      </c>
      <c r="L209" s="324" t="s">
        <v>1210</v>
      </c>
      <c r="M209" s="324" t="s">
        <v>1211</v>
      </c>
      <c r="N209" s="324" t="s">
        <v>127</v>
      </c>
      <c r="O209" s="332">
        <f t="shared" ref="O209" si="845">IF(N209="ALTA",5,IF(N209="MEDIO ALTA",4,IF(N209="MEDIA",3,IF(N209="MEDIO BAJA",2,IF(N209="BAJA",1,0)))))</f>
        <v>1</v>
      </c>
      <c r="P209" s="324" t="s">
        <v>209</v>
      </c>
      <c r="Q209" s="332">
        <f t="shared" ref="Q209" si="846">IF(P209="ALTO",5,IF(P209="MEDIO-ALTO",4,IF(P209="MEDIO",3,IF(P209="MEDIO-BAJO",2,IF(P209="BAJO",1,0)))))</f>
        <v>4</v>
      </c>
      <c r="R209" s="332">
        <f t="shared" ref="R209" si="847">Q209*O209</f>
        <v>4</v>
      </c>
      <c r="S209" s="128" t="s">
        <v>314</v>
      </c>
      <c r="T209" s="129">
        <f t="shared" si="820"/>
        <v>2</v>
      </c>
      <c r="U209" s="325">
        <f t="shared" si="670"/>
        <v>2</v>
      </c>
      <c r="V209" s="325">
        <f t="shared" si="671"/>
        <v>1.2</v>
      </c>
      <c r="W209" s="203" t="s">
        <v>1225</v>
      </c>
      <c r="X209" s="324">
        <f t="shared" ref="X209" si="848">IF(S209="No_existen",5*$X$10,Y209*$X$10)</f>
        <v>0.2</v>
      </c>
      <c r="Y209" s="329">
        <f t="shared" si="673"/>
        <v>4</v>
      </c>
      <c r="Z209" s="206">
        <f t="shared" si="822"/>
        <v>4</v>
      </c>
      <c r="AA209" s="203" t="s">
        <v>318</v>
      </c>
      <c r="AB209" s="203"/>
      <c r="AC209" s="329">
        <f t="shared" ref="AC209" si="849">IF(S209="No_existen",5*$AC$10,AD209*$AC$10)</f>
        <v>0.15</v>
      </c>
      <c r="AD209" s="325">
        <f t="shared" si="675"/>
        <v>1</v>
      </c>
      <c r="AE209" s="202">
        <f t="shared" si="824"/>
        <v>1</v>
      </c>
      <c r="AF209" s="203" t="s">
        <v>295</v>
      </c>
      <c r="AG209" s="203" t="s">
        <v>1172</v>
      </c>
      <c r="AH209" s="329">
        <f t="shared" ref="AH209" si="850">IF(S209="No_existen",5*$AH$10,AI209*$AH$10)</f>
        <v>0.1</v>
      </c>
      <c r="AI209" s="325">
        <f t="shared" si="677"/>
        <v>1</v>
      </c>
      <c r="AJ209" s="202">
        <f t="shared" si="826"/>
        <v>1</v>
      </c>
      <c r="AK209" s="203" t="s">
        <v>292</v>
      </c>
      <c r="AL209" s="203" t="s">
        <v>299</v>
      </c>
      <c r="AM209" s="329">
        <f t="shared" ref="AM209" si="851">IF(S209="No_existen",5*$AM$10,AN209*$AM$10)</f>
        <v>0.1</v>
      </c>
      <c r="AN209" s="325">
        <f t="shared" ref="AN209" si="852">ROUND(AVERAGEIF(AO209:AO211,"&gt;0"),0)</f>
        <v>1</v>
      </c>
      <c r="AO209" s="202">
        <f t="shared" si="680"/>
        <v>1</v>
      </c>
      <c r="AP209" s="203" t="s">
        <v>614</v>
      </c>
      <c r="AQ209" s="325">
        <f t="shared" ref="AQ209" si="853">ROUND(AVERAGE(U209,Y209,AD209,AI209,AN209),0)</f>
        <v>2</v>
      </c>
      <c r="AR209" s="325" t="str">
        <f t="shared" ref="AR209" si="854">IF(AQ209&lt;1.5,"FUERTE",IF(AND(AQ209&gt;=1.5,AQ209&lt;2.5),"ACEPTABLE",IF(AQ209&gt;=5,"INEXISTENTE","DÉBIL")))</f>
        <v>ACEPTABLE</v>
      </c>
      <c r="AS209" s="327">
        <f t="shared" ref="AS209" si="855">IF(R209=0,0,ROUND((R209*AQ209),0))</f>
        <v>8</v>
      </c>
      <c r="AT209" s="327" t="str">
        <f t="shared" ref="AT209" si="856">IF(AS209&gt;=36,"GRAVE", IF(AS209&lt;=10, "LEVE", "MODERADO"))</f>
        <v>LEVE</v>
      </c>
      <c r="AU209" s="336" t="s">
        <v>1243</v>
      </c>
      <c r="AV209" s="341">
        <v>0</v>
      </c>
      <c r="AW209" s="203" t="s">
        <v>89</v>
      </c>
      <c r="AX209" s="203"/>
      <c r="AY209" s="130"/>
      <c r="AZ209" s="131"/>
      <c r="BA209" s="207"/>
      <c r="BB209" s="145"/>
      <c r="BC209" s="145"/>
      <c r="BD209" s="145"/>
      <c r="BE209" s="145"/>
      <c r="BF209" s="145"/>
      <c r="BG209" s="145"/>
      <c r="BH209" s="145"/>
    </row>
    <row r="210" spans="1:60" ht="63.75" hidden="1" customHeight="1" x14ac:dyDescent="0.2">
      <c r="A210" s="324"/>
      <c r="B210" s="324"/>
      <c r="C210" s="325"/>
      <c r="D210" s="336"/>
      <c r="E210" s="325"/>
      <c r="F210" s="324"/>
      <c r="G210" s="203"/>
      <c r="H210" s="203"/>
      <c r="I210" s="203"/>
      <c r="J210" s="324"/>
      <c r="K210" s="324"/>
      <c r="L210" s="324"/>
      <c r="M210" s="324"/>
      <c r="N210" s="324"/>
      <c r="O210" s="332"/>
      <c r="P210" s="324"/>
      <c r="Q210" s="332"/>
      <c r="R210" s="332"/>
      <c r="S210" s="128"/>
      <c r="T210" s="129">
        <f t="shared" si="820"/>
        <v>0</v>
      </c>
      <c r="U210" s="325"/>
      <c r="V210" s="325"/>
      <c r="W210" s="203"/>
      <c r="X210" s="324"/>
      <c r="Y210" s="329"/>
      <c r="Z210" s="206">
        <f t="shared" si="822"/>
        <v>0</v>
      </c>
      <c r="AA210" s="203"/>
      <c r="AB210" s="203"/>
      <c r="AC210" s="329"/>
      <c r="AD210" s="325"/>
      <c r="AE210" s="202">
        <f t="shared" si="824"/>
        <v>0</v>
      </c>
      <c r="AF210" s="203"/>
      <c r="AG210" s="203"/>
      <c r="AH210" s="329"/>
      <c r="AI210" s="325"/>
      <c r="AJ210" s="202">
        <f t="shared" si="826"/>
        <v>0</v>
      </c>
      <c r="AK210" s="203"/>
      <c r="AL210" s="203"/>
      <c r="AM210" s="329"/>
      <c r="AN210" s="325"/>
      <c r="AO210" s="202">
        <f t="shared" si="680"/>
        <v>0</v>
      </c>
      <c r="AP210" s="203"/>
      <c r="AQ210" s="325"/>
      <c r="AR210" s="325"/>
      <c r="AS210" s="327"/>
      <c r="AT210" s="327"/>
      <c r="AU210" s="336"/>
      <c r="AV210" s="336"/>
      <c r="AW210" s="203" t="s">
        <v>89</v>
      </c>
      <c r="AX210" s="203"/>
      <c r="AY210" s="130"/>
      <c r="AZ210" s="131"/>
      <c r="BA210" s="207"/>
      <c r="BB210" s="145"/>
      <c r="BC210" s="145"/>
      <c r="BD210" s="145"/>
      <c r="BE210" s="145"/>
      <c r="BF210" s="145"/>
      <c r="BG210" s="145"/>
      <c r="BH210" s="145"/>
    </row>
    <row r="211" spans="1:60" ht="63.75" hidden="1" customHeight="1" x14ac:dyDescent="0.2">
      <c r="A211" s="324"/>
      <c r="B211" s="324"/>
      <c r="C211" s="325"/>
      <c r="D211" s="336"/>
      <c r="E211" s="325"/>
      <c r="F211" s="324"/>
      <c r="G211" s="203"/>
      <c r="H211" s="203"/>
      <c r="I211" s="203"/>
      <c r="J211" s="324"/>
      <c r="K211" s="324"/>
      <c r="L211" s="324"/>
      <c r="M211" s="324"/>
      <c r="N211" s="324"/>
      <c r="O211" s="332"/>
      <c r="P211" s="324"/>
      <c r="Q211" s="332"/>
      <c r="R211" s="332"/>
      <c r="S211" s="128"/>
      <c r="T211" s="129">
        <f t="shared" si="820"/>
        <v>0</v>
      </c>
      <c r="U211" s="325"/>
      <c r="V211" s="325"/>
      <c r="W211" s="203"/>
      <c r="X211" s="324"/>
      <c r="Y211" s="329"/>
      <c r="Z211" s="206">
        <f t="shared" si="822"/>
        <v>0</v>
      </c>
      <c r="AA211" s="203"/>
      <c r="AB211" s="203"/>
      <c r="AC211" s="329"/>
      <c r="AD211" s="325"/>
      <c r="AE211" s="202">
        <f t="shared" si="824"/>
        <v>0</v>
      </c>
      <c r="AF211" s="203"/>
      <c r="AG211" s="203"/>
      <c r="AH211" s="329"/>
      <c r="AI211" s="325"/>
      <c r="AJ211" s="202">
        <f t="shared" si="826"/>
        <v>0</v>
      </c>
      <c r="AK211" s="203"/>
      <c r="AL211" s="203"/>
      <c r="AM211" s="329"/>
      <c r="AN211" s="325"/>
      <c r="AO211" s="202">
        <f t="shared" si="680"/>
        <v>0</v>
      </c>
      <c r="AP211" s="203"/>
      <c r="AQ211" s="325"/>
      <c r="AR211" s="325"/>
      <c r="AS211" s="327"/>
      <c r="AT211" s="327"/>
      <c r="AU211" s="336"/>
      <c r="AV211" s="336"/>
      <c r="AW211" s="203" t="s">
        <v>89</v>
      </c>
      <c r="AX211" s="203"/>
      <c r="AY211" s="130"/>
      <c r="AZ211" s="131"/>
      <c r="BA211" s="207"/>
      <c r="BB211" s="145"/>
      <c r="BC211" s="145"/>
      <c r="BD211" s="145"/>
      <c r="BE211" s="145"/>
      <c r="BF211" s="145"/>
      <c r="BG211" s="145"/>
      <c r="BH211" s="145"/>
    </row>
    <row r="212" spans="1:60" s="176" customFormat="1" ht="63.75" hidden="1" customHeight="1" x14ac:dyDescent="0.2">
      <c r="A212" s="337">
        <v>68</v>
      </c>
      <c r="B212" s="337" t="s">
        <v>257</v>
      </c>
      <c r="C212" s="339" t="str">
        <f>+VLOOKUP(B212,$A$568:$B$606,2,0)</f>
        <v>DIEGO PAREDES CUERVO</v>
      </c>
      <c r="D212" s="337" t="s">
        <v>167</v>
      </c>
      <c r="E212" s="339" t="str">
        <f>IF(D212=$D$538,$E$538,IF(D212=$D$539,$E$539,IF(D212=$D$540,$E$540,IF(D212=$D$541,$E$541,IF(D212=$D$542,$E$542,IF(D212=$D$543,$E$543,IF(D212=$D$544,$E$544,IF(D212=$D$545,$E$545,IF(D212=$D$546,$E$546,IF(D212=$D$547,$E$547,IF(D212=VICERRECTORÍA_ACADÉMICA_,$BF$538,IF(D212=PLANEACIÓN_,$BF$540, IF(D212=_VICERRECTORÍA_INVESTIGACIONES_INNOVACIÓN_Y_EXTENSIÓN_,$BF$539,IF(D212=VICERRECTORÍA_ADMINISTRATIVA_FINANCIERA_,$BF$541,IF(D212=_VICERRECTORÍA_RESPONSABILIDAD_SOCIAL_Y_BIENESTAR_UNIVERSITARIO_,$BF$542," ")))))))))))))))</f>
        <v>Promover y facilitar la interacción con la sociedad contribuyendo a la satisfacción de sus demandas, mediante servicios especializados, programas de educación continuada y de proyección social.</v>
      </c>
      <c r="F212" s="337" t="s">
        <v>265</v>
      </c>
      <c r="G212" s="273" t="s">
        <v>260</v>
      </c>
      <c r="H212" s="273" t="s">
        <v>37</v>
      </c>
      <c r="I212" s="273" t="s">
        <v>1187</v>
      </c>
      <c r="J212" s="337" t="s">
        <v>105</v>
      </c>
      <c r="K212" s="337" t="s">
        <v>1206</v>
      </c>
      <c r="L212" s="337" t="s">
        <v>1212</v>
      </c>
      <c r="M212" s="337" t="s">
        <v>1213</v>
      </c>
      <c r="N212" s="337" t="s">
        <v>127</v>
      </c>
      <c r="O212" s="342">
        <f t="shared" ref="O212" si="857">IF(N212="ALTA",5,IF(N212="MEDIO ALTA",4,IF(N212="MEDIA",3,IF(N212="MEDIO BAJA",2,IF(N212="BAJA",1,0)))))</f>
        <v>1</v>
      </c>
      <c r="P212" s="337" t="s">
        <v>140</v>
      </c>
      <c r="Q212" s="342">
        <f t="shared" ref="Q212" si="858">IF(P212="ALTO",5,IF(P212="MEDIO-ALTO",4,IF(P212="MEDIO",3,IF(P212="MEDIO-BAJO",2,IF(P212="BAJO",1,0)))))</f>
        <v>3</v>
      </c>
      <c r="R212" s="342">
        <f t="shared" ref="R212" si="859">Q212*O212</f>
        <v>3</v>
      </c>
      <c r="S212" s="127" t="s">
        <v>315</v>
      </c>
      <c r="T212" s="287">
        <f t="shared" si="820"/>
        <v>1</v>
      </c>
      <c r="U212" s="339">
        <f t="shared" ref="U212:U242" si="860">ROUND(AVERAGEIF(T212:T214,"&gt;0"),0)</f>
        <v>1</v>
      </c>
      <c r="V212" s="339">
        <f t="shared" ref="V212:V242" si="861">U212*0.6</f>
        <v>0.6</v>
      </c>
      <c r="W212" s="273" t="s">
        <v>1226</v>
      </c>
      <c r="X212" s="337">
        <f t="shared" ref="X212" si="862">IF(S212="No_existen",5*$X$10,Y212*$X$10)</f>
        <v>0.2</v>
      </c>
      <c r="Y212" s="340">
        <f t="shared" ref="Y212:Y242" si="863">ROUND(AVERAGEIF(Z212:Z214,"&gt;0"),0)</f>
        <v>4</v>
      </c>
      <c r="Z212" s="288">
        <f t="shared" si="822"/>
        <v>4</v>
      </c>
      <c r="AA212" s="273" t="s">
        <v>318</v>
      </c>
      <c r="AB212" s="273"/>
      <c r="AC212" s="340">
        <f t="shared" ref="AC212" si="864">IF(S212="No_existen",5*$AC$10,AD212*$AC$10)</f>
        <v>0.15</v>
      </c>
      <c r="AD212" s="339">
        <f t="shared" ref="AD212:AD242" si="865">ROUND(AVERAGEIF(AE212:AE214,"&gt;0"),0)</f>
        <v>1</v>
      </c>
      <c r="AE212" s="242">
        <f t="shared" si="824"/>
        <v>1</v>
      </c>
      <c r="AF212" s="273" t="s">
        <v>295</v>
      </c>
      <c r="AG212" s="273" t="s">
        <v>1172</v>
      </c>
      <c r="AH212" s="340">
        <f t="shared" ref="AH212" si="866">IF(S212="No_existen",5*$AH$10,AI212*$AH$10)</f>
        <v>0.1</v>
      </c>
      <c r="AI212" s="339">
        <f t="shared" ref="AI212:AI242" si="867">ROUND(AVERAGEIF(AJ212:AJ214,"&gt;0"),0)</f>
        <v>1</v>
      </c>
      <c r="AJ212" s="242">
        <f t="shared" si="826"/>
        <v>1</v>
      </c>
      <c r="AK212" s="273" t="s">
        <v>292</v>
      </c>
      <c r="AL212" s="273" t="s">
        <v>307</v>
      </c>
      <c r="AM212" s="340">
        <f t="shared" ref="AM212" si="868">IF(S212="No_existen",5*$AM$10,AN212*$AM$10)</f>
        <v>0.1</v>
      </c>
      <c r="AN212" s="339">
        <f t="shared" ref="AN212" si="869">ROUND(AVERAGEIF(AO212:AO214,"&gt;0"),0)</f>
        <v>1</v>
      </c>
      <c r="AO212" s="242">
        <f t="shared" ref="AO212:AO247" si="870">IF(AP212="Preventivo",1,IF(AP212="Detectivo",4, IF(S212="No_existen",5,0)))</f>
        <v>1</v>
      </c>
      <c r="AP212" s="273" t="s">
        <v>614</v>
      </c>
      <c r="AQ212" s="339">
        <f t="shared" ref="AQ212" si="871">ROUND(AVERAGE(U212,Y212,AD212,AI212,AN212),0)</f>
        <v>2</v>
      </c>
      <c r="AR212" s="339" t="str">
        <f t="shared" ref="AR212" si="872">IF(AQ212&lt;1.5,"FUERTE",IF(AND(AQ212&gt;=1.5,AQ212&lt;2.5),"ACEPTABLE",IF(AQ212&gt;=5,"INEXISTENTE","DÉBIL")))</f>
        <v>ACEPTABLE</v>
      </c>
      <c r="AS212" s="339">
        <f t="shared" ref="AS212" si="873">IF(R212=0,0,ROUND((R212*AQ212),0))</f>
        <v>6</v>
      </c>
      <c r="AT212" s="339" t="str">
        <f t="shared" ref="AT212" si="874">IF(AS212&gt;=36,"GRAVE", IF(AS212&lt;=10, "LEVE", "MODERADO"))</f>
        <v>LEVE</v>
      </c>
      <c r="AU212" s="337" t="s">
        <v>1244</v>
      </c>
      <c r="AV212" s="338">
        <v>0</v>
      </c>
      <c r="AW212" s="273" t="s">
        <v>89</v>
      </c>
      <c r="AX212" s="273"/>
      <c r="AY212" s="289"/>
      <c r="AZ212" s="290"/>
      <c r="BA212" s="273"/>
      <c r="BB212" s="149"/>
      <c r="BC212" s="149"/>
      <c r="BD212" s="149"/>
      <c r="BE212" s="149"/>
      <c r="BF212" s="149"/>
      <c r="BG212" s="149"/>
      <c r="BH212" s="149"/>
    </row>
    <row r="213" spans="1:60" s="176" customFormat="1" ht="63.75" hidden="1" customHeight="1" x14ac:dyDescent="0.2">
      <c r="A213" s="337"/>
      <c r="B213" s="337"/>
      <c r="C213" s="339"/>
      <c r="D213" s="337"/>
      <c r="E213" s="339"/>
      <c r="F213" s="337"/>
      <c r="G213" s="273"/>
      <c r="H213" s="273"/>
      <c r="I213" s="127"/>
      <c r="J213" s="337"/>
      <c r="K213" s="337"/>
      <c r="L213" s="337"/>
      <c r="M213" s="337"/>
      <c r="N213" s="337"/>
      <c r="O213" s="342"/>
      <c r="P213" s="337"/>
      <c r="Q213" s="342"/>
      <c r="R213" s="342"/>
      <c r="S213" s="127"/>
      <c r="T213" s="287">
        <f t="shared" si="820"/>
        <v>0</v>
      </c>
      <c r="U213" s="339"/>
      <c r="V213" s="339"/>
      <c r="W213" s="273"/>
      <c r="X213" s="337"/>
      <c r="Y213" s="340"/>
      <c r="Z213" s="288">
        <f t="shared" si="822"/>
        <v>0</v>
      </c>
      <c r="AA213" s="273"/>
      <c r="AB213" s="273"/>
      <c r="AC213" s="340"/>
      <c r="AD213" s="339"/>
      <c r="AE213" s="242">
        <f t="shared" si="824"/>
        <v>0</v>
      </c>
      <c r="AF213" s="273"/>
      <c r="AG213" s="273"/>
      <c r="AH213" s="340"/>
      <c r="AI213" s="339"/>
      <c r="AJ213" s="242">
        <f t="shared" si="826"/>
        <v>0</v>
      </c>
      <c r="AK213" s="273"/>
      <c r="AL213" s="273"/>
      <c r="AM213" s="340"/>
      <c r="AN213" s="339"/>
      <c r="AO213" s="242">
        <f t="shared" si="870"/>
        <v>0</v>
      </c>
      <c r="AP213" s="273"/>
      <c r="AQ213" s="339"/>
      <c r="AR213" s="339"/>
      <c r="AS213" s="339"/>
      <c r="AT213" s="339"/>
      <c r="AU213" s="337"/>
      <c r="AV213" s="337"/>
      <c r="AW213" s="273" t="s">
        <v>89</v>
      </c>
      <c r="AX213" s="273"/>
      <c r="AY213" s="289"/>
      <c r="AZ213" s="290"/>
      <c r="BA213" s="273"/>
      <c r="BB213" s="149"/>
      <c r="BC213" s="149"/>
      <c r="BD213" s="149"/>
      <c r="BE213" s="149"/>
      <c r="BF213" s="149"/>
      <c r="BG213" s="149"/>
      <c r="BH213" s="149"/>
    </row>
    <row r="214" spans="1:60" s="176" customFormat="1" ht="63.75" hidden="1" customHeight="1" x14ac:dyDescent="0.2">
      <c r="A214" s="337"/>
      <c r="B214" s="337"/>
      <c r="C214" s="339"/>
      <c r="D214" s="337"/>
      <c r="E214" s="339"/>
      <c r="F214" s="337"/>
      <c r="G214" s="273"/>
      <c r="H214" s="273"/>
      <c r="I214" s="127"/>
      <c r="J214" s="337"/>
      <c r="K214" s="337"/>
      <c r="L214" s="337"/>
      <c r="M214" s="337"/>
      <c r="N214" s="337"/>
      <c r="O214" s="342"/>
      <c r="P214" s="337"/>
      <c r="Q214" s="342"/>
      <c r="R214" s="342"/>
      <c r="S214" s="127"/>
      <c r="T214" s="287">
        <f t="shared" si="820"/>
        <v>0</v>
      </c>
      <c r="U214" s="339"/>
      <c r="V214" s="339"/>
      <c r="W214" s="273"/>
      <c r="X214" s="337"/>
      <c r="Y214" s="340"/>
      <c r="Z214" s="288">
        <f t="shared" si="822"/>
        <v>0</v>
      </c>
      <c r="AA214" s="273"/>
      <c r="AB214" s="273"/>
      <c r="AC214" s="340"/>
      <c r="AD214" s="339"/>
      <c r="AE214" s="242">
        <f t="shared" si="824"/>
        <v>0</v>
      </c>
      <c r="AF214" s="273"/>
      <c r="AG214" s="273"/>
      <c r="AH214" s="340"/>
      <c r="AI214" s="339"/>
      <c r="AJ214" s="242">
        <f t="shared" si="826"/>
        <v>0</v>
      </c>
      <c r="AK214" s="273"/>
      <c r="AL214" s="273"/>
      <c r="AM214" s="340"/>
      <c r="AN214" s="339"/>
      <c r="AO214" s="242">
        <f t="shared" si="870"/>
        <v>0</v>
      </c>
      <c r="AP214" s="273"/>
      <c r="AQ214" s="339"/>
      <c r="AR214" s="339"/>
      <c r="AS214" s="339"/>
      <c r="AT214" s="339"/>
      <c r="AU214" s="337"/>
      <c r="AV214" s="337"/>
      <c r="AW214" s="273" t="s">
        <v>89</v>
      </c>
      <c r="AX214" s="273"/>
      <c r="AY214" s="289"/>
      <c r="AZ214" s="290"/>
      <c r="BA214" s="273"/>
      <c r="BB214" s="149"/>
      <c r="BC214" s="149"/>
      <c r="BD214" s="149"/>
      <c r="BE214" s="149"/>
      <c r="BF214" s="149"/>
      <c r="BG214" s="149"/>
      <c r="BH214" s="149"/>
    </row>
    <row r="215" spans="1:60" ht="63.75" hidden="1" customHeight="1" x14ac:dyDescent="0.2">
      <c r="A215" s="324">
        <v>69</v>
      </c>
      <c r="B215" s="324" t="s">
        <v>249</v>
      </c>
      <c r="C215" s="325" t="str">
        <f>+VLOOKUP(B215,$A$568:$B$606,2,0)</f>
        <v>CARLOS HUMBERTO MONTOYA NAVARRETE</v>
      </c>
      <c r="D215" s="336" t="s">
        <v>167</v>
      </c>
      <c r="E215" s="325" t="str">
        <f>IF(D215=$D$538,$E$538,IF(D215=$D$539,$E$539,IF(D215=$D$540,$E$540,IF(D215=$D$541,$E$541,IF(D215=$D$542,$E$542,IF(D215=$D$543,$E$543,IF(D215=$D$544,$E$544,IF(D215=$D$545,$E$545,IF(D215=$D$546,$E$546,IF(D215=$D$547,$E$547,IF(D215=VICERRECTORÍA_ACADÉMICA_,$BF$538,IF(D215=PLANEACIÓN_,$BF$540, IF(D215=_VICERRECTORÍA_INVESTIGACIONES_INNOVACIÓN_Y_EXTENSIÓN_,$BF$539,IF(D215=VICERRECTORÍA_ADMINISTRATIVA_FINANCIERA_,$BF$541,IF(D215=_VICERRECTORÍA_RESPONSABILIDAD_SOCIAL_Y_BIENESTAR_UNIVERSITARIO_,$BF$542," ")))))))))))))))</f>
        <v>Promover y facilitar la interacción con la sociedad contribuyendo a la satisfacción de sus demandas, mediante servicios especializados, programas de educación continuada y de proyección social.</v>
      </c>
      <c r="F215" s="324" t="s">
        <v>265</v>
      </c>
      <c r="G215" s="203" t="s">
        <v>261</v>
      </c>
      <c r="H215" s="203" t="s">
        <v>41</v>
      </c>
      <c r="I215" s="128" t="s">
        <v>1245</v>
      </c>
      <c r="J215" s="324" t="s">
        <v>142</v>
      </c>
      <c r="K215" s="337" t="s">
        <v>1142</v>
      </c>
      <c r="L215" s="324" t="s">
        <v>1255</v>
      </c>
      <c r="M215" s="324" t="s">
        <v>1256</v>
      </c>
      <c r="N215" s="324" t="s">
        <v>127</v>
      </c>
      <c r="O215" s="332">
        <f t="shared" ref="O215" si="875">IF(N215="ALTA",5,IF(N215="MEDIO ALTA",4,IF(N215="MEDIA",3,IF(N215="MEDIO BAJA",2,IF(N215="BAJA",1,0)))))</f>
        <v>1</v>
      </c>
      <c r="P215" s="324" t="s">
        <v>140</v>
      </c>
      <c r="Q215" s="332">
        <f t="shared" ref="Q215" si="876">IF(P215="ALTO",5,IF(P215="MEDIO-ALTO",4,IF(P215="MEDIO",3,IF(P215="MEDIO-BAJO",2,IF(P215="BAJO",1,0)))))</f>
        <v>3</v>
      </c>
      <c r="R215" s="332">
        <f t="shared" ref="R215" si="877">Q215*O215</f>
        <v>3</v>
      </c>
      <c r="S215" s="128" t="s">
        <v>315</v>
      </c>
      <c r="T215" s="129">
        <f t="shared" si="820"/>
        <v>1</v>
      </c>
      <c r="U215" s="325">
        <f t="shared" si="860"/>
        <v>1</v>
      </c>
      <c r="V215" s="325">
        <f t="shared" si="861"/>
        <v>0.6</v>
      </c>
      <c r="W215" s="203" t="s">
        <v>1278</v>
      </c>
      <c r="X215" s="324">
        <f t="shared" ref="X215" si="878">IF(S215="No_existen",5*$X$10,Y215*$X$10)</f>
        <v>0.2</v>
      </c>
      <c r="Y215" s="329">
        <f t="shared" si="863"/>
        <v>4</v>
      </c>
      <c r="Z215" s="206">
        <f t="shared" si="822"/>
        <v>4</v>
      </c>
      <c r="AA215" s="203" t="s">
        <v>318</v>
      </c>
      <c r="AB215" s="203"/>
      <c r="AC215" s="329">
        <f t="shared" ref="AC215" si="879">IF(S215="No_existen",5*$AC$10,AD215*$AC$10)</f>
        <v>0.15</v>
      </c>
      <c r="AD215" s="325">
        <f t="shared" si="865"/>
        <v>1</v>
      </c>
      <c r="AE215" s="202">
        <f t="shared" si="824"/>
        <v>1</v>
      </c>
      <c r="AF215" s="203" t="s">
        <v>295</v>
      </c>
      <c r="AG215" s="203" t="s">
        <v>1293</v>
      </c>
      <c r="AH215" s="329">
        <f t="shared" ref="AH215" si="880">IF(S215="No_existen",5*$AH$10,AI215*$AH$10)</f>
        <v>0.1</v>
      </c>
      <c r="AI215" s="325">
        <f t="shared" si="867"/>
        <v>1</v>
      </c>
      <c r="AJ215" s="202">
        <f t="shared" si="826"/>
        <v>1</v>
      </c>
      <c r="AK215" s="203" t="s">
        <v>292</v>
      </c>
      <c r="AL215" s="203" t="s">
        <v>299</v>
      </c>
      <c r="AM215" s="329">
        <f t="shared" ref="AM215" si="881">IF(S215="No_existen",5*$AM$10,AN215*$AM$10)</f>
        <v>0.1</v>
      </c>
      <c r="AN215" s="325">
        <f t="shared" ref="AN215" si="882">ROUND(AVERAGEIF(AO215:AO217,"&gt;0"),0)</f>
        <v>1</v>
      </c>
      <c r="AO215" s="202">
        <f t="shared" si="870"/>
        <v>1</v>
      </c>
      <c r="AP215" s="203" t="s">
        <v>614</v>
      </c>
      <c r="AQ215" s="325">
        <f t="shared" ref="AQ215" si="883">ROUND(AVERAGE(U215,Y215,AD215,AI215,AN215),0)</f>
        <v>2</v>
      </c>
      <c r="AR215" s="325" t="str">
        <f t="shared" ref="AR215" si="884">IF(AQ215&lt;1.5,"FUERTE",IF(AND(AQ215&gt;=1.5,AQ215&lt;2.5),"ACEPTABLE",IF(AQ215&gt;=5,"INEXISTENTE","DÉBIL")))</f>
        <v>ACEPTABLE</v>
      </c>
      <c r="AS215" s="327">
        <f t="shared" ref="AS215" si="885">IF(R215=0,0,ROUND((R215*AQ215),0))</f>
        <v>6</v>
      </c>
      <c r="AT215" s="327" t="str">
        <f t="shared" ref="AT215" si="886">IF(AS215&gt;=36,"GRAVE", IF(AS215&lt;=10, "LEVE", "MODERADO"))</f>
        <v>LEVE</v>
      </c>
      <c r="AU215" s="336" t="s">
        <v>1299</v>
      </c>
      <c r="AV215" s="338">
        <v>0</v>
      </c>
      <c r="AW215" s="203" t="s">
        <v>89</v>
      </c>
      <c r="AX215" s="203"/>
      <c r="AY215" s="130"/>
      <c r="AZ215" s="131"/>
      <c r="BA215" s="207"/>
      <c r="BB215" s="145"/>
      <c r="BC215" s="145"/>
      <c r="BD215" s="145"/>
      <c r="BE215" s="145"/>
      <c r="BF215" s="145"/>
      <c r="BG215" s="145"/>
      <c r="BH215" s="145"/>
    </row>
    <row r="216" spans="1:60" ht="63.75" hidden="1" customHeight="1" x14ac:dyDescent="0.2">
      <c r="A216" s="324"/>
      <c r="B216" s="324"/>
      <c r="C216" s="325"/>
      <c r="D216" s="336"/>
      <c r="E216" s="325"/>
      <c r="F216" s="324"/>
      <c r="G216" s="203" t="s">
        <v>260</v>
      </c>
      <c r="H216" s="203" t="s">
        <v>37</v>
      </c>
      <c r="I216" s="128" t="s">
        <v>1246</v>
      </c>
      <c r="J216" s="324"/>
      <c r="K216" s="337"/>
      <c r="L216" s="324"/>
      <c r="M216" s="324"/>
      <c r="N216" s="324"/>
      <c r="O216" s="332"/>
      <c r="P216" s="324"/>
      <c r="Q216" s="332"/>
      <c r="R216" s="332"/>
      <c r="S216" s="128" t="s">
        <v>315</v>
      </c>
      <c r="T216" s="129">
        <f t="shared" si="820"/>
        <v>1</v>
      </c>
      <c r="U216" s="325"/>
      <c r="V216" s="325"/>
      <c r="W216" s="203" t="s">
        <v>1279</v>
      </c>
      <c r="X216" s="324"/>
      <c r="Y216" s="329"/>
      <c r="Z216" s="206">
        <f t="shared" si="822"/>
        <v>4</v>
      </c>
      <c r="AA216" s="203" t="s">
        <v>318</v>
      </c>
      <c r="AB216" s="203"/>
      <c r="AC216" s="329"/>
      <c r="AD216" s="325"/>
      <c r="AE216" s="202">
        <f t="shared" si="824"/>
        <v>1</v>
      </c>
      <c r="AF216" s="203" t="s">
        <v>295</v>
      </c>
      <c r="AG216" s="203" t="s">
        <v>1294</v>
      </c>
      <c r="AH216" s="329"/>
      <c r="AI216" s="325"/>
      <c r="AJ216" s="202">
        <f t="shared" si="826"/>
        <v>1</v>
      </c>
      <c r="AK216" s="203" t="s">
        <v>292</v>
      </c>
      <c r="AL216" s="203" t="s">
        <v>306</v>
      </c>
      <c r="AM216" s="329"/>
      <c r="AN216" s="325"/>
      <c r="AO216" s="202">
        <f t="shared" si="870"/>
        <v>1</v>
      </c>
      <c r="AP216" s="203" t="s">
        <v>614</v>
      </c>
      <c r="AQ216" s="325"/>
      <c r="AR216" s="325"/>
      <c r="AS216" s="327"/>
      <c r="AT216" s="327"/>
      <c r="AU216" s="336"/>
      <c r="AV216" s="337"/>
      <c r="AW216" s="203" t="s">
        <v>89</v>
      </c>
      <c r="AX216" s="203"/>
      <c r="AY216" s="130"/>
      <c r="AZ216" s="131"/>
      <c r="BA216" s="207"/>
      <c r="BB216" s="145"/>
      <c r="BC216" s="145"/>
      <c r="BD216" s="145"/>
      <c r="BE216" s="145"/>
      <c r="BF216" s="145"/>
      <c r="BG216" s="145"/>
      <c r="BH216" s="145"/>
    </row>
    <row r="217" spans="1:60" ht="63.75" hidden="1" customHeight="1" x14ac:dyDescent="0.2">
      <c r="A217" s="324"/>
      <c r="B217" s="324"/>
      <c r="C217" s="325"/>
      <c r="D217" s="336"/>
      <c r="E217" s="325"/>
      <c r="F217" s="324"/>
      <c r="G217" s="203" t="s">
        <v>260</v>
      </c>
      <c r="H217" s="203" t="s">
        <v>37</v>
      </c>
      <c r="I217" s="128" t="s">
        <v>1247</v>
      </c>
      <c r="J217" s="324"/>
      <c r="K217" s="337"/>
      <c r="L217" s="324"/>
      <c r="M217" s="324"/>
      <c r="N217" s="324"/>
      <c r="O217" s="332"/>
      <c r="P217" s="324"/>
      <c r="Q217" s="332"/>
      <c r="R217" s="332"/>
      <c r="S217" s="128" t="s">
        <v>315</v>
      </c>
      <c r="T217" s="129">
        <f t="shared" si="820"/>
        <v>1</v>
      </c>
      <c r="U217" s="325"/>
      <c r="V217" s="325"/>
      <c r="W217" s="203" t="s">
        <v>1280</v>
      </c>
      <c r="X217" s="324"/>
      <c r="Y217" s="329"/>
      <c r="Z217" s="206">
        <f t="shared" si="822"/>
        <v>4</v>
      </c>
      <c r="AA217" s="203" t="s">
        <v>318</v>
      </c>
      <c r="AB217" s="203"/>
      <c r="AC217" s="329"/>
      <c r="AD217" s="325"/>
      <c r="AE217" s="202">
        <f t="shared" si="824"/>
        <v>1</v>
      </c>
      <c r="AF217" s="203" t="s">
        <v>295</v>
      </c>
      <c r="AG217" s="203" t="s">
        <v>1294</v>
      </c>
      <c r="AH217" s="329"/>
      <c r="AI217" s="325"/>
      <c r="AJ217" s="202">
        <f t="shared" si="826"/>
        <v>1</v>
      </c>
      <c r="AK217" s="203" t="s">
        <v>292</v>
      </c>
      <c r="AL217" s="203" t="s">
        <v>299</v>
      </c>
      <c r="AM217" s="329"/>
      <c r="AN217" s="325"/>
      <c r="AO217" s="202">
        <f t="shared" si="870"/>
        <v>1</v>
      </c>
      <c r="AP217" s="203" t="s">
        <v>614</v>
      </c>
      <c r="AQ217" s="325"/>
      <c r="AR217" s="325"/>
      <c r="AS217" s="327"/>
      <c r="AT217" s="327"/>
      <c r="AU217" s="336"/>
      <c r="AV217" s="337"/>
      <c r="AW217" s="203" t="s">
        <v>89</v>
      </c>
      <c r="AX217" s="203"/>
      <c r="AY217" s="130"/>
      <c r="AZ217" s="131"/>
      <c r="BA217" s="207"/>
      <c r="BB217" s="145"/>
      <c r="BC217" s="145"/>
      <c r="BD217" s="145"/>
      <c r="BE217" s="145"/>
      <c r="BF217" s="145"/>
      <c r="BG217" s="145"/>
      <c r="BH217" s="145"/>
    </row>
    <row r="218" spans="1:60" ht="63.75" hidden="1" customHeight="1" x14ac:dyDescent="0.2">
      <c r="A218" s="324">
        <v>70</v>
      </c>
      <c r="B218" s="324" t="s">
        <v>249</v>
      </c>
      <c r="C218" s="325" t="str">
        <f>+VLOOKUP(B218,$A$568:$B$606,2,0)</f>
        <v>CARLOS HUMBERTO MONTOYA NAVARRETE</v>
      </c>
      <c r="D218" s="336" t="s">
        <v>167</v>
      </c>
      <c r="E218" s="325" t="str">
        <f>IF(D218=$D$538,$E$538,IF(D218=$D$539,$E$539,IF(D218=$D$540,$E$540,IF(D218=$D$541,$E$541,IF(D218=$D$542,$E$542,IF(D218=$D$543,$E$543,IF(D218=$D$544,$E$544,IF(D218=$D$545,$E$545,IF(D218=$D$546,$E$546,IF(D218=$D$547,$E$547,IF(D218=VICERRECTORÍA_ACADÉMICA_,$BF$538,IF(D218=PLANEACIÓN_,$BF$540, IF(D218=_VICERRECTORÍA_INVESTIGACIONES_INNOVACIÓN_Y_EXTENSIÓN_,$BF$539,IF(D218=VICERRECTORÍA_ADMINISTRATIVA_FINANCIERA_,$BF$541,IF(D218=_VICERRECTORÍA_RESPONSABILIDAD_SOCIAL_Y_BIENESTAR_UNIVERSITARIO_,$BF$542," ")))))))))))))))</f>
        <v>Promover y facilitar la interacción con la sociedad contribuyendo a la satisfacción de sus demandas, mediante servicios especializados, programas de educación continuada y de proyección social.</v>
      </c>
      <c r="F218" s="324" t="s">
        <v>265</v>
      </c>
      <c r="G218" s="203" t="s">
        <v>260</v>
      </c>
      <c r="H218" s="203" t="s">
        <v>38</v>
      </c>
      <c r="I218" s="128" t="s">
        <v>1135</v>
      </c>
      <c r="J218" s="324" t="s">
        <v>105</v>
      </c>
      <c r="K218" s="324" t="s">
        <v>1257</v>
      </c>
      <c r="L218" s="324" t="s">
        <v>1258</v>
      </c>
      <c r="M218" s="324" t="s">
        <v>1259</v>
      </c>
      <c r="N218" s="324" t="s">
        <v>104</v>
      </c>
      <c r="O218" s="332">
        <f t="shared" ref="O218" si="887">IF(N218="ALTA",5,IF(N218="MEDIO ALTA",4,IF(N218="MEDIA",3,IF(N218="MEDIO BAJA",2,IF(N218="BAJA",1,0)))))</f>
        <v>3</v>
      </c>
      <c r="P218" s="324" t="s">
        <v>141</v>
      </c>
      <c r="Q218" s="332">
        <f t="shared" ref="Q218" si="888">IF(P218="ALTO",5,IF(P218="MEDIO-ALTO",4,IF(P218="MEDIO",3,IF(P218="MEDIO-BAJO",2,IF(P218="BAJO",1,0)))))</f>
        <v>1</v>
      </c>
      <c r="R218" s="332">
        <f t="shared" ref="R218" si="889">Q218*O218</f>
        <v>3</v>
      </c>
      <c r="S218" s="128" t="s">
        <v>315</v>
      </c>
      <c r="T218" s="129">
        <f t="shared" si="820"/>
        <v>1</v>
      </c>
      <c r="U218" s="325">
        <f t="shared" si="860"/>
        <v>1</v>
      </c>
      <c r="V218" s="325">
        <f t="shared" si="861"/>
        <v>0.6</v>
      </c>
      <c r="W218" s="210" t="s">
        <v>1281</v>
      </c>
      <c r="X218" s="324">
        <f t="shared" ref="X218" si="890">IF(S218="No_existen",5*$X$10,Y218*$X$10)</f>
        <v>0.2</v>
      </c>
      <c r="Y218" s="329">
        <f t="shared" si="863"/>
        <v>4</v>
      </c>
      <c r="Z218" s="206">
        <f t="shared" si="822"/>
        <v>4</v>
      </c>
      <c r="AA218" s="203" t="s">
        <v>318</v>
      </c>
      <c r="AB218" s="203"/>
      <c r="AC218" s="329">
        <f t="shared" ref="AC218" si="891">IF(S218="No_existen",5*$AC$10,AD218*$AC$10)</f>
        <v>0.15</v>
      </c>
      <c r="AD218" s="325">
        <f t="shared" si="865"/>
        <v>1</v>
      </c>
      <c r="AE218" s="202">
        <f t="shared" si="824"/>
        <v>1</v>
      </c>
      <c r="AF218" s="203" t="s">
        <v>295</v>
      </c>
      <c r="AG218" s="203" t="s">
        <v>1295</v>
      </c>
      <c r="AH218" s="329">
        <f t="shared" ref="AH218" si="892">IF(S218="No_existen",5*$AH$10,AI218*$AH$10)</f>
        <v>0.1</v>
      </c>
      <c r="AI218" s="325">
        <f t="shared" si="867"/>
        <v>1</v>
      </c>
      <c r="AJ218" s="202">
        <f t="shared" si="826"/>
        <v>1</v>
      </c>
      <c r="AK218" s="203" t="s">
        <v>292</v>
      </c>
      <c r="AL218" s="203" t="s">
        <v>306</v>
      </c>
      <c r="AM218" s="329">
        <f t="shared" ref="AM218" si="893">IF(S218="No_existen",5*$AM$10,AN218*$AM$10)</f>
        <v>0.1</v>
      </c>
      <c r="AN218" s="325">
        <f t="shared" ref="AN218" si="894">ROUND(AVERAGEIF(AO218:AO220,"&gt;0"),0)</f>
        <v>1</v>
      </c>
      <c r="AO218" s="202">
        <f t="shared" si="870"/>
        <v>1</v>
      </c>
      <c r="AP218" s="203" t="s">
        <v>614</v>
      </c>
      <c r="AQ218" s="325">
        <f t="shared" ref="AQ218" si="895">ROUND(AVERAGE(U218,Y218,AD218,AI218,AN218),0)</f>
        <v>2</v>
      </c>
      <c r="AR218" s="325" t="str">
        <f t="shared" ref="AR218" si="896">IF(AQ218&lt;1.5,"FUERTE",IF(AND(AQ218&gt;=1.5,AQ218&lt;2.5),"ACEPTABLE",IF(AQ218&gt;=5,"INEXISTENTE","DÉBIL")))</f>
        <v>ACEPTABLE</v>
      </c>
      <c r="AS218" s="327">
        <f t="shared" ref="AS218" si="897">IF(R218=0,0,ROUND((R218*AQ218),0))</f>
        <v>6</v>
      </c>
      <c r="AT218" s="327" t="str">
        <f t="shared" ref="AT218" si="898">IF(AS218&gt;=36,"GRAVE", IF(AS218&lt;=10, "LEVE", "MODERADO"))</f>
        <v>LEVE</v>
      </c>
      <c r="AU218" s="336" t="s">
        <v>1300</v>
      </c>
      <c r="AV218" s="335">
        <v>0</v>
      </c>
      <c r="AW218" s="203" t="s">
        <v>89</v>
      </c>
      <c r="AX218" s="203"/>
      <c r="AY218" s="130"/>
      <c r="AZ218" s="131"/>
      <c r="BA218" s="207"/>
      <c r="BB218" s="145"/>
      <c r="BC218" s="145"/>
      <c r="BD218" s="145"/>
      <c r="BE218" s="145"/>
      <c r="BF218" s="145"/>
      <c r="BG218" s="145"/>
      <c r="BH218" s="145"/>
    </row>
    <row r="219" spans="1:60" ht="63.75" hidden="1" customHeight="1" x14ac:dyDescent="0.2">
      <c r="A219" s="324"/>
      <c r="B219" s="324"/>
      <c r="C219" s="325"/>
      <c r="D219" s="336"/>
      <c r="E219" s="325"/>
      <c r="F219" s="324"/>
      <c r="G219" s="203"/>
      <c r="H219" s="203"/>
      <c r="I219" s="128"/>
      <c r="J219" s="324"/>
      <c r="K219" s="324"/>
      <c r="L219" s="324"/>
      <c r="M219" s="324"/>
      <c r="N219" s="324"/>
      <c r="O219" s="332"/>
      <c r="P219" s="324"/>
      <c r="Q219" s="332"/>
      <c r="R219" s="332"/>
      <c r="S219" s="128"/>
      <c r="T219" s="129">
        <f t="shared" si="820"/>
        <v>0</v>
      </c>
      <c r="U219" s="325"/>
      <c r="V219" s="325"/>
      <c r="W219" s="203"/>
      <c r="X219" s="324"/>
      <c r="Y219" s="329"/>
      <c r="Z219" s="206">
        <f t="shared" si="822"/>
        <v>0</v>
      </c>
      <c r="AA219" s="203"/>
      <c r="AB219" s="203"/>
      <c r="AC219" s="329"/>
      <c r="AD219" s="325"/>
      <c r="AE219" s="202">
        <f t="shared" si="824"/>
        <v>0</v>
      </c>
      <c r="AF219" s="203"/>
      <c r="AG219" s="203"/>
      <c r="AH219" s="329"/>
      <c r="AI219" s="325"/>
      <c r="AJ219" s="202">
        <f t="shared" si="826"/>
        <v>0</v>
      </c>
      <c r="AK219" s="203"/>
      <c r="AL219" s="203"/>
      <c r="AM219" s="329"/>
      <c r="AN219" s="325"/>
      <c r="AO219" s="202">
        <f t="shared" si="870"/>
        <v>0</v>
      </c>
      <c r="AP219" s="203"/>
      <c r="AQ219" s="325"/>
      <c r="AR219" s="325"/>
      <c r="AS219" s="327"/>
      <c r="AT219" s="327"/>
      <c r="AU219" s="336"/>
      <c r="AV219" s="334"/>
      <c r="AW219" s="203" t="s">
        <v>89</v>
      </c>
      <c r="AX219" s="203"/>
      <c r="AY219" s="130"/>
      <c r="AZ219" s="131"/>
      <c r="BA219" s="207"/>
      <c r="BB219" s="145"/>
      <c r="BC219" s="145"/>
      <c r="BD219" s="145"/>
      <c r="BE219" s="145"/>
      <c r="BF219" s="145"/>
      <c r="BG219" s="145"/>
      <c r="BH219" s="145"/>
    </row>
    <row r="220" spans="1:60" ht="63.75" hidden="1" customHeight="1" x14ac:dyDescent="0.2">
      <c r="A220" s="324"/>
      <c r="B220" s="324"/>
      <c r="C220" s="325"/>
      <c r="D220" s="336"/>
      <c r="E220" s="325"/>
      <c r="F220" s="324"/>
      <c r="G220" s="203"/>
      <c r="H220" s="203"/>
      <c r="I220" s="128"/>
      <c r="J220" s="324"/>
      <c r="K220" s="324"/>
      <c r="L220" s="324"/>
      <c r="M220" s="324"/>
      <c r="N220" s="324"/>
      <c r="O220" s="332"/>
      <c r="P220" s="324"/>
      <c r="Q220" s="332"/>
      <c r="R220" s="332"/>
      <c r="S220" s="128"/>
      <c r="T220" s="129">
        <f t="shared" si="820"/>
        <v>0</v>
      </c>
      <c r="U220" s="325"/>
      <c r="V220" s="325"/>
      <c r="W220" s="203"/>
      <c r="X220" s="324"/>
      <c r="Y220" s="329"/>
      <c r="Z220" s="206">
        <f t="shared" si="822"/>
        <v>0</v>
      </c>
      <c r="AA220" s="203"/>
      <c r="AB220" s="203"/>
      <c r="AC220" s="329"/>
      <c r="AD220" s="325"/>
      <c r="AE220" s="202">
        <f t="shared" si="824"/>
        <v>0</v>
      </c>
      <c r="AF220" s="203"/>
      <c r="AG220" s="203"/>
      <c r="AH220" s="329"/>
      <c r="AI220" s="325"/>
      <c r="AJ220" s="202">
        <f t="shared" si="826"/>
        <v>0</v>
      </c>
      <c r="AK220" s="203"/>
      <c r="AL220" s="203"/>
      <c r="AM220" s="329"/>
      <c r="AN220" s="325"/>
      <c r="AO220" s="202">
        <f t="shared" si="870"/>
        <v>0</v>
      </c>
      <c r="AP220" s="203"/>
      <c r="AQ220" s="325"/>
      <c r="AR220" s="325"/>
      <c r="AS220" s="327"/>
      <c r="AT220" s="327"/>
      <c r="AU220" s="336"/>
      <c r="AV220" s="334"/>
      <c r="AW220" s="203" t="s">
        <v>89</v>
      </c>
      <c r="AX220" s="203"/>
      <c r="AY220" s="130"/>
      <c r="AZ220" s="131"/>
      <c r="BA220" s="207"/>
      <c r="BB220" s="145"/>
      <c r="BC220" s="145"/>
      <c r="BD220" s="145"/>
      <c r="BE220" s="145"/>
      <c r="BF220" s="145"/>
      <c r="BG220" s="145"/>
      <c r="BH220" s="145"/>
    </row>
    <row r="221" spans="1:60" ht="63.75" hidden="1" customHeight="1" x14ac:dyDescent="0.2">
      <c r="A221" s="324">
        <v>71</v>
      </c>
      <c r="B221" s="324" t="s">
        <v>249</v>
      </c>
      <c r="C221" s="325" t="str">
        <f>+VLOOKUP(B221,$A$568:$B$606,2,0)</f>
        <v>CARLOS HUMBERTO MONTOYA NAVARRETE</v>
      </c>
      <c r="D221" s="336" t="s">
        <v>167</v>
      </c>
      <c r="E221" s="325" t="str">
        <f>IF(D221=$D$538,$E$538,IF(D221=$D$539,$E$539,IF(D221=$D$540,$E$540,IF(D221=$D$541,$E$541,IF(D221=$D$542,$E$542,IF(D221=$D$543,$E$543,IF(D221=$D$544,$E$544,IF(D221=$D$545,$E$545,IF(D221=$D$546,$E$546,IF(D221=$D$547,$E$547,IF(D221=VICERRECTORÍA_ACADÉMICA_,$BF$538,IF(D221=PLANEACIÓN_,$BF$540, IF(D221=_VICERRECTORÍA_INVESTIGACIONES_INNOVACIÓN_Y_EXTENSIÓN_,$BF$539,IF(D221=VICERRECTORÍA_ADMINISTRATIVA_FINANCIERA_,$BF$541,IF(D221=_VICERRECTORÍA_RESPONSABILIDAD_SOCIAL_Y_BIENESTAR_UNIVERSITARIO_,$BF$542," ")))))))))))))))</f>
        <v>Promover y facilitar la interacción con la sociedad contribuyendo a la satisfacción de sus demandas, mediante servicios especializados, programas de educación continuada y de proyección social.</v>
      </c>
      <c r="F221" s="324" t="s">
        <v>265</v>
      </c>
      <c r="G221" s="203" t="s">
        <v>260</v>
      </c>
      <c r="H221" s="203" t="s">
        <v>37</v>
      </c>
      <c r="I221" s="203" t="s">
        <v>1248</v>
      </c>
      <c r="J221" s="324" t="s">
        <v>105</v>
      </c>
      <c r="K221" s="324" t="s">
        <v>1260</v>
      </c>
      <c r="L221" s="324" t="s">
        <v>1261</v>
      </c>
      <c r="M221" s="324" t="s">
        <v>1262</v>
      </c>
      <c r="N221" s="324" t="s">
        <v>104</v>
      </c>
      <c r="O221" s="332">
        <f t="shared" ref="O221" si="899">IF(N221="ALTA",5,IF(N221="MEDIO ALTA",4,IF(N221="MEDIA",3,IF(N221="MEDIO BAJA",2,IF(N221="BAJA",1,0)))))</f>
        <v>3</v>
      </c>
      <c r="P221" s="324" t="s">
        <v>141</v>
      </c>
      <c r="Q221" s="332">
        <f t="shared" ref="Q221" si="900">IF(P221="ALTO",5,IF(P221="MEDIO-ALTO",4,IF(P221="MEDIO",3,IF(P221="MEDIO-BAJO",2,IF(P221="BAJO",1,0)))))</f>
        <v>1</v>
      </c>
      <c r="R221" s="332">
        <f t="shared" ref="R221" si="901">Q221*O221</f>
        <v>3</v>
      </c>
      <c r="S221" s="128" t="s">
        <v>315</v>
      </c>
      <c r="T221" s="129">
        <f t="shared" si="820"/>
        <v>1</v>
      </c>
      <c r="U221" s="325">
        <f t="shared" si="860"/>
        <v>1</v>
      </c>
      <c r="V221" s="325">
        <f t="shared" si="861"/>
        <v>0.6</v>
      </c>
      <c r="W221" s="203" t="s">
        <v>1282</v>
      </c>
      <c r="X221" s="324">
        <f t="shared" ref="X221" si="902">IF(S221="No_existen",5*$X$10,Y221*$X$10)</f>
        <v>0.2</v>
      </c>
      <c r="Y221" s="329">
        <f t="shared" si="863"/>
        <v>4</v>
      </c>
      <c r="Z221" s="206">
        <f t="shared" si="822"/>
        <v>4</v>
      </c>
      <c r="AA221" s="203" t="s">
        <v>318</v>
      </c>
      <c r="AB221" s="203"/>
      <c r="AC221" s="329">
        <f t="shared" ref="AC221" si="903">IF(S221="No_existen",5*$AC$10,AD221*$AC$10)</f>
        <v>0.15</v>
      </c>
      <c r="AD221" s="325">
        <f t="shared" si="865"/>
        <v>1</v>
      </c>
      <c r="AE221" s="202">
        <f t="shared" si="824"/>
        <v>1</v>
      </c>
      <c r="AF221" s="203" t="s">
        <v>295</v>
      </c>
      <c r="AG221" s="203" t="s">
        <v>1294</v>
      </c>
      <c r="AH221" s="329">
        <f t="shared" ref="AH221" si="904">IF(S221="No_existen",5*$AH$10,AI221*$AH$10)</f>
        <v>0.1</v>
      </c>
      <c r="AI221" s="325">
        <f t="shared" si="867"/>
        <v>1</v>
      </c>
      <c r="AJ221" s="202">
        <f t="shared" si="826"/>
        <v>1</v>
      </c>
      <c r="AK221" s="203" t="s">
        <v>292</v>
      </c>
      <c r="AL221" s="203" t="s">
        <v>299</v>
      </c>
      <c r="AM221" s="329">
        <f t="shared" ref="AM221" si="905">IF(S221="No_existen",5*$AM$10,AN221*$AM$10)</f>
        <v>0.1</v>
      </c>
      <c r="AN221" s="325">
        <f t="shared" ref="AN221" si="906">ROUND(AVERAGEIF(AO221:AO223,"&gt;0"),0)</f>
        <v>1</v>
      </c>
      <c r="AO221" s="202">
        <f t="shared" si="870"/>
        <v>1</v>
      </c>
      <c r="AP221" s="203" t="s">
        <v>614</v>
      </c>
      <c r="AQ221" s="325">
        <f t="shared" ref="AQ221" si="907">ROUND(AVERAGE(U221,Y221,AD221,AI221,AN221),0)</f>
        <v>2</v>
      </c>
      <c r="AR221" s="325" t="str">
        <f t="shared" ref="AR221" si="908">IF(AQ221&lt;1.5,"FUERTE",IF(AND(AQ221&gt;=1.5,AQ221&lt;2.5),"ACEPTABLE",IF(AQ221&gt;=5,"INEXISTENTE","DÉBIL")))</f>
        <v>ACEPTABLE</v>
      </c>
      <c r="AS221" s="327">
        <f t="shared" ref="AS221" si="909">IF(R221=0,0,ROUND((R221*AQ221),0))</f>
        <v>6</v>
      </c>
      <c r="AT221" s="327" t="str">
        <f t="shared" ref="AT221" si="910">IF(AS221&gt;=36,"GRAVE", IF(AS221&lt;=10, "LEVE", "MODERADO"))</f>
        <v>LEVE</v>
      </c>
      <c r="AU221" s="336" t="s">
        <v>1301</v>
      </c>
      <c r="AV221" s="335">
        <v>1</v>
      </c>
      <c r="AW221" s="203" t="s">
        <v>89</v>
      </c>
      <c r="AX221" s="203"/>
      <c r="AY221" s="130"/>
      <c r="AZ221" s="131"/>
      <c r="BA221" s="207"/>
      <c r="BB221" s="145"/>
      <c r="BC221" s="145"/>
      <c r="BD221" s="145"/>
      <c r="BE221" s="145"/>
      <c r="BF221" s="145"/>
      <c r="BG221" s="145"/>
      <c r="BH221" s="145"/>
    </row>
    <row r="222" spans="1:60" ht="63.75" hidden="1" customHeight="1" x14ac:dyDescent="0.2">
      <c r="A222" s="324"/>
      <c r="B222" s="324"/>
      <c r="C222" s="325"/>
      <c r="D222" s="336"/>
      <c r="E222" s="325"/>
      <c r="F222" s="324"/>
      <c r="G222" s="203"/>
      <c r="H222" s="203"/>
      <c r="I222" s="203"/>
      <c r="J222" s="324"/>
      <c r="K222" s="324"/>
      <c r="L222" s="324"/>
      <c r="M222" s="324"/>
      <c r="N222" s="324"/>
      <c r="O222" s="332"/>
      <c r="P222" s="324"/>
      <c r="Q222" s="332"/>
      <c r="R222" s="332"/>
      <c r="S222" s="128"/>
      <c r="T222" s="129">
        <f t="shared" si="820"/>
        <v>0</v>
      </c>
      <c r="U222" s="325"/>
      <c r="V222" s="325"/>
      <c r="W222" s="203"/>
      <c r="X222" s="324"/>
      <c r="Y222" s="329"/>
      <c r="Z222" s="206">
        <f t="shared" si="822"/>
        <v>0</v>
      </c>
      <c r="AA222" s="203"/>
      <c r="AB222" s="203"/>
      <c r="AC222" s="329"/>
      <c r="AD222" s="325"/>
      <c r="AE222" s="202">
        <f t="shared" si="824"/>
        <v>0</v>
      </c>
      <c r="AF222" s="203"/>
      <c r="AG222" s="203"/>
      <c r="AH222" s="329"/>
      <c r="AI222" s="325"/>
      <c r="AJ222" s="202">
        <f t="shared" si="826"/>
        <v>0</v>
      </c>
      <c r="AK222" s="203"/>
      <c r="AL222" s="203"/>
      <c r="AM222" s="329"/>
      <c r="AN222" s="325"/>
      <c r="AO222" s="202">
        <f t="shared" si="870"/>
        <v>0</v>
      </c>
      <c r="AP222" s="203"/>
      <c r="AQ222" s="325"/>
      <c r="AR222" s="325"/>
      <c r="AS222" s="327"/>
      <c r="AT222" s="327"/>
      <c r="AU222" s="336"/>
      <c r="AV222" s="334"/>
      <c r="AW222" s="203" t="s">
        <v>89</v>
      </c>
      <c r="AX222" s="203"/>
      <c r="AY222" s="130"/>
      <c r="AZ222" s="131"/>
      <c r="BA222" s="207"/>
      <c r="BB222" s="145"/>
      <c r="BC222" s="145"/>
      <c r="BD222" s="145"/>
      <c r="BE222" s="145"/>
      <c r="BF222" s="145"/>
      <c r="BG222" s="145"/>
      <c r="BH222" s="145"/>
    </row>
    <row r="223" spans="1:60" ht="63.75" hidden="1" customHeight="1" x14ac:dyDescent="0.2">
      <c r="A223" s="324"/>
      <c r="B223" s="324"/>
      <c r="C223" s="325"/>
      <c r="D223" s="336"/>
      <c r="E223" s="325"/>
      <c r="F223" s="324"/>
      <c r="G223" s="203"/>
      <c r="H223" s="203"/>
      <c r="I223" s="128"/>
      <c r="J223" s="324"/>
      <c r="K223" s="324"/>
      <c r="L223" s="324"/>
      <c r="M223" s="324"/>
      <c r="N223" s="324"/>
      <c r="O223" s="332"/>
      <c r="P223" s="324"/>
      <c r="Q223" s="332"/>
      <c r="R223" s="332"/>
      <c r="S223" s="128"/>
      <c r="T223" s="129">
        <f t="shared" si="820"/>
        <v>0</v>
      </c>
      <c r="U223" s="325"/>
      <c r="V223" s="325"/>
      <c r="W223" s="203"/>
      <c r="X223" s="324"/>
      <c r="Y223" s="329"/>
      <c r="Z223" s="206">
        <f t="shared" si="822"/>
        <v>0</v>
      </c>
      <c r="AA223" s="203"/>
      <c r="AB223" s="203"/>
      <c r="AC223" s="329"/>
      <c r="AD223" s="325"/>
      <c r="AE223" s="202">
        <f t="shared" si="824"/>
        <v>0</v>
      </c>
      <c r="AF223" s="203"/>
      <c r="AG223" s="203"/>
      <c r="AH223" s="329"/>
      <c r="AI223" s="325"/>
      <c r="AJ223" s="202">
        <f t="shared" si="826"/>
        <v>0</v>
      </c>
      <c r="AK223" s="203"/>
      <c r="AL223" s="203"/>
      <c r="AM223" s="329"/>
      <c r="AN223" s="325"/>
      <c r="AO223" s="202">
        <f t="shared" si="870"/>
        <v>0</v>
      </c>
      <c r="AP223" s="203"/>
      <c r="AQ223" s="325"/>
      <c r="AR223" s="325"/>
      <c r="AS223" s="327"/>
      <c r="AT223" s="327"/>
      <c r="AU223" s="336"/>
      <c r="AV223" s="334"/>
      <c r="AW223" s="203" t="s">
        <v>89</v>
      </c>
      <c r="AX223" s="203"/>
      <c r="AY223" s="130"/>
      <c r="AZ223" s="131"/>
      <c r="BA223" s="207"/>
      <c r="BB223" s="145"/>
      <c r="BC223" s="145"/>
      <c r="BD223" s="145"/>
      <c r="BE223" s="145"/>
      <c r="BF223" s="145"/>
      <c r="BG223" s="145"/>
      <c r="BH223" s="145"/>
    </row>
    <row r="224" spans="1:60" ht="63.75" hidden="1" customHeight="1" x14ac:dyDescent="0.2">
      <c r="A224" s="324">
        <v>72</v>
      </c>
      <c r="B224" s="324" t="s">
        <v>249</v>
      </c>
      <c r="C224" s="325" t="str">
        <f>+VLOOKUP(B224,$A$568:$B$606,2,0)</f>
        <v>CARLOS HUMBERTO MONTOYA NAVARRETE</v>
      </c>
      <c r="D224" s="336" t="s">
        <v>167</v>
      </c>
      <c r="E224" s="325" t="str">
        <f>IF(D224=$D$538,$E$538,IF(D224=$D$539,$E$539,IF(D224=$D$540,$E$540,IF(D224=$D$541,$E$541,IF(D224=$D$542,$E$542,IF(D224=$D$543,$E$543,IF(D224=$D$544,$E$544,IF(D224=$D$545,$E$545,IF(D224=$D$546,$E$546,IF(D224=$D$547,$E$547,IF(D224=VICERRECTORÍA_ACADÉMICA_,$BF$538,IF(D224=PLANEACIÓN_,$BF$540, IF(D224=_VICERRECTORÍA_INVESTIGACIONES_INNOVACIÓN_Y_EXTENSIÓN_,$BF$539,IF(D224=VICERRECTORÍA_ADMINISTRATIVA_FINANCIERA_,$BF$541,IF(D224=_VICERRECTORÍA_RESPONSABILIDAD_SOCIAL_Y_BIENESTAR_UNIVERSITARIO_,$BF$542," ")))))))))))))))</f>
        <v>Promover y facilitar la interacción con la sociedad contribuyendo a la satisfacción de sus demandas, mediante servicios especializados, programas de educación continuada y de proyección social.</v>
      </c>
      <c r="F224" s="324" t="s">
        <v>265</v>
      </c>
      <c r="G224" s="203" t="s">
        <v>260</v>
      </c>
      <c r="H224" s="203" t="s">
        <v>38</v>
      </c>
      <c r="I224" s="203" t="s">
        <v>1249</v>
      </c>
      <c r="J224" s="324" t="s">
        <v>105</v>
      </c>
      <c r="K224" s="324" t="s">
        <v>1263</v>
      </c>
      <c r="L224" s="324" t="s">
        <v>1264</v>
      </c>
      <c r="M224" s="324" t="s">
        <v>1265</v>
      </c>
      <c r="N224" s="324" t="s">
        <v>127</v>
      </c>
      <c r="O224" s="332">
        <f t="shared" ref="O224" si="911">IF(N224="ALTA",5,IF(N224="MEDIO ALTA",4,IF(N224="MEDIA",3,IF(N224="MEDIO BAJA",2,IF(N224="BAJA",1,0)))))</f>
        <v>1</v>
      </c>
      <c r="P224" s="324" t="s">
        <v>140</v>
      </c>
      <c r="Q224" s="332">
        <f t="shared" ref="Q224" si="912">IF(P224="ALTO",5,IF(P224="MEDIO-ALTO",4,IF(P224="MEDIO",3,IF(P224="MEDIO-BAJO",2,IF(P224="BAJO",1,0)))))</f>
        <v>3</v>
      </c>
      <c r="R224" s="332">
        <f t="shared" ref="R224" si="913">Q224*O224</f>
        <v>3</v>
      </c>
      <c r="S224" s="128" t="s">
        <v>315</v>
      </c>
      <c r="T224" s="129">
        <f t="shared" si="820"/>
        <v>1</v>
      </c>
      <c r="U224" s="325">
        <f t="shared" si="860"/>
        <v>1</v>
      </c>
      <c r="V224" s="325">
        <f t="shared" si="861"/>
        <v>0.6</v>
      </c>
      <c r="W224" s="203" t="s">
        <v>1283</v>
      </c>
      <c r="X224" s="324">
        <f t="shared" ref="X224" si="914">IF(S224="No_existen",5*$X$10,Y224*$X$10)</f>
        <v>0.2</v>
      </c>
      <c r="Y224" s="329">
        <f t="shared" si="863"/>
        <v>4</v>
      </c>
      <c r="Z224" s="206">
        <f t="shared" si="822"/>
        <v>4</v>
      </c>
      <c r="AA224" s="203" t="s">
        <v>318</v>
      </c>
      <c r="AB224" s="203"/>
      <c r="AC224" s="329">
        <f t="shared" ref="AC224" si="915">IF(S224="No_existen",5*$AC$10,AD224*$AC$10)</f>
        <v>0.15</v>
      </c>
      <c r="AD224" s="325">
        <f t="shared" si="865"/>
        <v>1</v>
      </c>
      <c r="AE224" s="202">
        <f t="shared" si="824"/>
        <v>1</v>
      </c>
      <c r="AF224" s="203" t="s">
        <v>295</v>
      </c>
      <c r="AG224" s="203" t="s">
        <v>1295</v>
      </c>
      <c r="AH224" s="329">
        <f t="shared" ref="AH224" si="916">IF(S224="No_existen",5*$AH$10,AI224*$AH$10)</f>
        <v>0.1</v>
      </c>
      <c r="AI224" s="325">
        <f t="shared" si="867"/>
        <v>1</v>
      </c>
      <c r="AJ224" s="202">
        <f t="shared" si="826"/>
        <v>1</v>
      </c>
      <c r="AK224" s="203" t="s">
        <v>292</v>
      </c>
      <c r="AL224" s="203" t="s">
        <v>306</v>
      </c>
      <c r="AM224" s="329">
        <f t="shared" ref="AM224" si="917">IF(S224="No_existen",5*$AM$10,AN224*$AM$10)</f>
        <v>0.1</v>
      </c>
      <c r="AN224" s="325">
        <f t="shared" ref="AN224" si="918">ROUND(AVERAGEIF(AO224:AO226,"&gt;0"),0)</f>
        <v>1</v>
      </c>
      <c r="AO224" s="202">
        <f t="shared" si="870"/>
        <v>1</v>
      </c>
      <c r="AP224" s="203" t="s">
        <v>614</v>
      </c>
      <c r="AQ224" s="325">
        <f t="shared" ref="AQ224" si="919">ROUND(AVERAGE(U224,Y224,AD224,AI224,AN224),0)</f>
        <v>2</v>
      </c>
      <c r="AR224" s="325" t="str">
        <f t="shared" ref="AR224" si="920">IF(AQ224&lt;1.5,"FUERTE",IF(AND(AQ224&gt;=1.5,AQ224&lt;2.5),"ACEPTABLE",IF(AQ224&gt;=5,"INEXISTENTE","DÉBIL")))</f>
        <v>ACEPTABLE</v>
      </c>
      <c r="AS224" s="327">
        <f t="shared" ref="AS224" si="921">IF(R224=0,0,ROUND((R224*AQ224),0))</f>
        <v>6</v>
      </c>
      <c r="AT224" s="327" t="str">
        <f t="shared" ref="AT224" si="922">IF(AS224&gt;=36,"GRAVE", IF(AS224&lt;=10, "LEVE", "MODERADO"))</f>
        <v>LEVE</v>
      </c>
      <c r="AU224" s="336" t="s">
        <v>1300</v>
      </c>
      <c r="AV224" s="335">
        <v>0</v>
      </c>
      <c r="AW224" s="203" t="s">
        <v>89</v>
      </c>
      <c r="AX224" s="203"/>
      <c r="AY224" s="130"/>
      <c r="AZ224" s="131"/>
      <c r="BA224" s="207"/>
      <c r="BB224" s="145"/>
      <c r="BC224" s="145"/>
      <c r="BD224" s="145"/>
      <c r="BE224" s="145"/>
      <c r="BF224" s="145"/>
      <c r="BG224" s="145"/>
      <c r="BH224" s="145"/>
    </row>
    <row r="225" spans="1:60" ht="63.75" hidden="1" customHeight="1" x14ac:dyDescent="0.2">
      <c r="A225" s="324"/>
      <c r="B225" s="324"/>
      <c r="C225" s="325"/>
      <c r="D225" s="336"/>
      <c r="E225" s="325"/>
      <c r="F225" s="324"/>
      <c r="G225" s="203"/>
      <c r="H225" s="203"/>
      <c r="I225" s="209"/>
      <c r="J225" s="324"/>
      <c r="K225" s="324"/>
      <c r="L225" s="324"/>
      <c r="M225" s="324"/>
      <c r="N225" s="324"/>
      <c r="O225" s="332"/>
      <c r="P225" s="324"/>
      <c r="Q225" s="332"/>
      <c r="R225" s="332"/>
      <c r="S225" s="128"/>
      <c r="T225" s="129">
        <f t="shared" si="820"/>
        <v>0</v>
      </c>
      <c r="U225" s="325"/>
      <c r="V225" s="325"/>
      <c r="W225" s="203"/>
      <c r="X225" s="324"/>
      <c r="Y225" s="329"/>
      <c r="Z225" s="206">
        <f t="shared" si="822"/>
        <v>0</v>
      </c>
      <c r="AA225" s="203"/>
      <c r="AB225" s="203"/>
      <c r="AC225" s="329"/>
      <c r="AD225" s="325"/>
      <c r="AE225" s="202">
        <f t="shared" si="824"/>
        <v>0</v>
      </c>
      <c r="AF225" s="203"/>
      <c r="AG225" s="203"/>
      <c r="AH225" s="329"/>
      <c r="AI225" s="325"/>
      <c r="AJ225" s="202">
        <f t="shared" si="826"/>
        <v>0</v>
      </c>
      <c r="AK225" s="203"/>
      <c r="AL225" s="203"/>
      <c r="AM225" s="329"/>
      <c r="AN225" s="325"/>
      <c r="AO225" s="202">
        <f t="shared" si="870"/>
        <v>0</v>
      </c>
      <c r="AP225" s="203"/>
      <c r="AQ225" s="325"/>
      <c r="AR225" s="325"/>
      <c r="AS225" s="327"/>
      <c r="AT225" s="327"/>
      <c r="AU225" s="336"/>
      <c r="AV225" s="334"/>
      <c r="AW225" s="203" t="s">
        <v>89</v>
      </c>
      <c r="AX225" s="203"/>
      <c r="AY225" s="130"/>
      <c r="AZ225" s="131"/>
      <c r="BA225" s="207"/>
      <c r="BB225" s="145"/>
      <c r="BC225" s="145"/>
      <c r="BD225" s="145"/>
      <c r="BE225" s="145"/>
      <c r="BF225" s="145"/>
      <c r="BG225" s="145"/>
      <c r="BH225" s="145"/>
    </row>
    <row r="226" spans="1:60" ht="63.75" hidden="1" customHeight="1" x14ac:dyDescent="0.2">
      <c r="A226" s="324"/>
      <c r="B226" s="324"/>
      <c r="C226" s="325"/>
      <c r="D226" s="336"/>
      <c r="E226" s="325"/>
      <c r="F226" s="324"/>
      <c r="G226" s="203"/>
      <c r="H226" s="203"/>
      <c r="I226" s="203"/>
      <c r="J226" s="324"/>
      <c r="K226" s="324"/>
      <c r="L226" s="324"/>
      <c r="M226" s="324"/>
      <c r="N226" s="324"/>
      <c r="O226" s="332"/>
      <c r="P226" s="324"/>
      <c r="Q226" s="332"/>
      <c r="R226" s="332"/>
      <c r="S226" s="128"/>
      <c r="T226" s="129">
        <f t="shared" si="820"/>
        <v>0</v>
      </c>
      <c r="U226" s="325"/>
      <c r="V226" s="325"/>
      <c r="W226" s="203"/>
      <c r="X226" s="324"/>
      <c r="Y226" s="329"/>
      <c r="Z226" s="206">
        <f t="shared" si="822"/>
        <v>0</v>
      </c>
      <c r="AA226" s="203"/>
      <c r="AB226" s="203"/>
      <c r="AC226" s="329"/>
      <c r="AD226" s="325"/>
      <c r="AE226" s="202">
        <f t="shared" si="824"/>
        <v>0</v>
      </c>
      <c r="AF226" s="203"/>
      <c r="AG226" s="203"/>
      <c r="AH226" s="329"/>
      <c r="AI226" s="325"/>
      <c r="AJ226" s="202">
        <f t="shared" si="826"/>
        <v>0</v>
      </c>
      <c r="AK226" s="203"/>
      <c r="AL226" s="203"/>
      <c r="AM226" s="329"/>
      <c r="AN226" s="325"/>
      <c r="AO226" s="202">
        <f t="shared" si="870"/>
        <v>0</v>
      </c>
      <c r="AP226" s="203"/>
      <c r="AQ226" s="325"/>
      <c r="AR226" s="325"/>
      <c r="AS226" s="327"/>
      <c r="AT226" s="327"/>
      <c r="AU226" s="336"/>
      <c r="AV226" s="334"/>
      <c r="AW226" s="203" t="s">
        <v>89</v>
      </c>
      <c r="AX226" s="203"/>
      <c r="AY226" s="130"/>
      <c r="AZ226" s="131"/>
      <c r="BA226" s="207"/>
      <c r="BB226" s="145"/>
      <c r="BC226" s="145"/>
      <c r="BD226" s="145"/>
      <c r="BE226" s="145"/>
      <c r="BF226" s="145"/>
      <c r="BG226" s="145"/>
      <c r="BH226" s="145"/>
    </row>
    <row r="227" spans="1:60" ht="63.75" hidden="1" customHeight="1" x14ac:dyDescent="0.2">
      <c r="A227" s="324">
        <v>73</v>
      </c>
      <c r="B227" s="324" t="s">
        <v>249</v>
      </c>
      <c r="C227" s="325" t="str">
        <f>+VLOOKUP(B227,$A$568:$B$606,2,0)</f>
        <v>CARLOS HUMBERTO MONTOYA NAVARRETE</v>
      </c>
      <c r="D227" s="336" t="s">
        <v>167</v>
      </c>
      <c r="E227" s="325" t="str">
        <f>IF(D227=$D$538,$E$538,IF(D227=$D$539,$E$539,IF(D227=$D$540,$E$540,IF(D227=$D$541,$E$541,IF(D227=$D$542,$E$542,IF(D227=$D$543,$E$543,IF(D227=$D$544,$E$544,IF(D227=$D$545,$E$545,IF(D227=$D$546,$E$546,IF(D227=$D$547,$E$547,IF(D227=VICERRECTORÍA_ACADÉMICA_,$BF$538,IF(D227=PLANEACIÓN_,$BF$540, IF(D227=_VICERRECTORÍA_INVESTIGACIONES_INNOVACIÓN_Y_EXTENSIÓN_,$BF$539,IF(D227=VICERRECTORÍA_ADMINISTRATIVA_FINANCIERA_,$BF$541,IF(D227=_VICERRECTORÍA_RESPONSABILIDAD_SOCIAL_Y_BIENESTAR_UNIVERSITARIO_,$BF$542," ")))))))))))))))</f>
        <v>Promover y facilitar la interacción con la sociedad contribuyendo a la satisfacción de sus demandas, mediante servicios especializados, programas de educación continuada y de proyección social.</v>
      </c>
      <c r="F227" s="324" t="s">
        <v>265</v>
      </c>
      <c r="G227" s="203" t="s">
        <v>260</v>
      </c>
      <c r="H227" s="203" t="s">
        <v>37</v>
      </c>
      <c r="I227" s="203" t="s">
        <v>1250</v>
      </c>
      <c r="J227" s="324" t="s">
        <v>111</v>
      </c>
      <c r="K227" s="324" t="s">
        <v>1266</v>
      </c>
      <c r="L227" s="324" t="s">
        <v>1267</v>
      </c>
      <c r="M227" s="324" t="s">
        <v>1268</v>
      </c>
      <c r="N227" s="324" t="s">
        <v>127</v>
      </c>
      <c r="O227" s="332">
        <f t="shared" ref="O227" si="923">IF(N227="ALTA",5,IF(N227="MEDIO ALTA",4,IF(N227="MEDIA",3,IF(N227="MEDIO BAJA",2,IF(N227="BAJA",1,0)))))</f>
        <v>1</v>
      </c>
      <c r="P227" s="324" t="s">
        <v>141</v>
      </c>
      <c r="Q227" s="332">
        <f t="shared" ref="Q227" si="924">IF(P227="ALTO",5,IF(P227="MEDIO-ALTO",4,IF(P227="MEDIO",3,IF(P227="MEDIO-BAJO",2,IF(P227="BAJO",1,0)))))</f>
        <v>1</v>
      </c>
      <c r="R227" s="332">
        <f t="shared" ref="R227" si="925">Q227*O227</f>
        <v>1</v>
      </c>
      <c r="S227" s="128" t="s">
        <v>315</v>
      </c>
      <c r="T227" s="129">
        <f t="shared" si="820"/>
        <v>1</v>
      </c>
      <c r="U227" s="325">
        <f t="shared" si="860"/>
        <v>1</v>
      </c>
      <c r="V227" s="325">
        <f t="shared" si="861"/>
        <v>0.6</v>
      </c>
      <c r="W227" s="203" t="s">
        <v>1284</v>
      </c>
      <c r="X227" s="324">
        <f t="shared" ref="X227" si="926">IF(S227="No_existen",5*$X$10,Y227*$X$10)</f>
        <v>0.2</v>
      </c>
      <c r="Y227" s="329">
        <f t="shared" si="863"/>
        <v>4</v>
      </c>
      <c r="Z227" s="206">
        <f t="shared" si="822"/>
        <v>4</v>
      </c>
      <c r="AA227" s="203" t="s">
        <v>318</v>
      </c>
      <c r="AB227" s="203"/>
      <c r="AC227" s="329">
        <f t="shared" ref="AC227" si="927">IF(S227="No_existen",5*$AC$10,AD227*$AC$10)</f>
        <v>0.15</v>
      </c>
      <c r="AD227" s="325">
        <f t="shared" si="865"/>
        <v>1</v>
      </c>
      <c r="AE227" s="202">
        <f t="shared" si="824"/>
        <v>1</v>
      </c>
      <c r="AF227" s="203" t="s">
        <v>295</v>
      </c>
      <c r="AG227" s="203" t="s">
        <v>1293</v>
      </c>
      <c r="AH227" s="329">
        <f t="shared" ref="AH227" si="928">IF(S227="No_existen",5*$AH$10,AI227*$AH$10)</f>
        <v>0.1</v>
      </c>
      <c r="AI227" s="325">
        <f t="shared" si="867"/>
        <v>1</v>
      </c>
      <c r="AJ227" s="202">
        <f t="shared" si="826"/>
        <v>1</v>
      </c>
      <c r="AK227" s="203" t="s">
        <v>292</v>
      </c>
      <c r="AL227" s="203" t="s">
        <v>306</v>
      </c>
      <c r="AM227" s="329">
        <f t="shared" ref="AM227" si="929">IF(S227="No_existen",5*$AM$10,AN227*$AM$10)</f>
        <v>0.1</v>
      </c>
      <c r="AN227" s="325">
        <f t="shared" ref="AN227" si="930">ROUND(AVERAGEIF(AO227:AO229,"&gt;0"),0)</f>
        <v>1</v>
      </c>
      <c r="AO227" s="202">
        <f t="shared" si="870"/>
        <v>1</v>
      </c>
      <c r="AP227" s="203" t="s">
        <v>614</v>
      </c>
      <c r="AQ227" s="325">
        <f t="shared" ref="AQ227" si="931">ROUND(AVERAGE(U227,Y227,AD227,AI227,AN227),0)</f>
        <v>2</v>
      </c>
      <c r="AR227" s="325" t="str">
        <f t="shared" ref="AR227" si="932">IF(AQ227&lt;1.5,"FUERTE",IF(AND(AQ227&gt;=1.5,AQ227&lt;2.5),"ACEPTABLE",IF(AQ227&gt;=5,"INEXISTENTE","DÉBIL")))</f>
        <v>ACEPTABLE</v>
      </c>
      <c r="AS227" s="327">
        <f t="shared" ref="AS227" si="933">IF(R227=0,0,ROUND((R227*AQ227),0))</f>
        <v>2</v>
      </c>
      <c r="AT227" s="327" t="str">
        <f t="shared" ref="AT227" si="934">IF(AS227&gt;=36,"GRAVE", IF(AS227&lt;=10, "LEVE", "MODERADO"))</f>
        <v>LEVE</v>
      </c>
      <c r="AU227" s="336" t="s">
        <v>1302</v>
      </c>
      <c r="AV227" s="335">
        <v>0</v>
      </c>
      <c r="AW227" s="203" t="s">
        <v>89</v>
      </c>
      <c r="AX227" s="203"/>
      <c r="AY227" s="130"/>
      <c r="AZ227" s="131"/>
      <c r="BA227" s="207"/>
      <c r="BB227" s="145"/>
      <c r="BC227" s="145"/>
      <c r="BD227" s="145"/>
      <c r="BE227" s="145"/>
      <c r="BF227" s="145"/>
      <c r="BG227" s="145"/>
      <c r="BH227" s="145"/>
    </row>
    <row r="228" spans="1:60" ht="63.75" hidden="1" customHeight="1" x14ac:dyDescent="0.2">
      <c r="A228" s="324"/>
      <c r="B228" s="324"/>
      <c r="C228" s="325"/>
      <c r="D228" s="336"/>
      <c r="E228" s="325"/>
      <c r="F228" s="324"/>
      <c r="G228" s="203" t="s">
        <v>260</v>
      </c>
      <c r="H228" s="203" t="s">
        <v>37</v>
      </c>
      <c r="I228" s="203" t="s">
        <v>1251</v>
      </c>
      <c r="J228" s="324"/>
      <c r="K228" s="324"/>
      <c r="L228" s="324"/>
      <c r="M228" s="324"/>
      <c r="N228" s="324"/>
      <c r="O228" s="332"/>
      <c r="P228" s="324"/>
      <c r="Q228" s="332"/>
      <c r="R228" s="332"/>
      <c r="S228" s="128" t="s">
        <v>315</v>
      </c>
      <c r="T228" s="129">
        <f t="shared" si="820"/>
        <v>1</v>
      </c>
      <c r="U228" s="325"/>
      <c r="V228" s="325"/>
      <c r="W228" s="210" t="s">
        <v>1285</v>
      </c>
      <c r="X228" s="324"/>
      <c r="Y228" s="329"/>
      <c r="Z228" s="206">
        <f t="shared" si="822"/>
        <v>4</v>
      </c>
      <c r="AA228" s="203" t="s">
        <v>318</v>
      </c>
      <c r="AB228" s="203"/>
      <c r="AC228" s="329"/>
      <c r="AD228" s="325"/>
      <c r="AE228" s="202">
        <f t="shared" si="824"/>
        <v>1</v>
      </c>
      <c r="AF228" s="203" t="s">
        <v>295</v>
      </c>
      <c r="AG228" s="203" t="s">
        <v>1296</v>
      </c>
      <c r="AH228" s="329"/>
      <c r="AI228" s="325"/>
      <c r="AJ228" s="202">
        <f t="shared" si="826"/>
        <v>1</v>
      </c>
      <c r="AK228" s="203" t="s">
        <v>292</v>
      </c>
      <c r="AL228" s="203" t="s">
        <v>306</v>
      </c>
      <c r="AM228" s="329"/>
      <c r="AN228" s="325"/>
      <c r="AO228" s="202">
        <f t="shared" si="870"/>
        <v>1</v>
      </c>
      <c r="AP228" s="203" t="s">
        <v>614</v>
      </c>
      <c r="AQ228" s="325"/>
      <c r="AR228" s="325"/>
      <c r="AS228" s="327"/>
      <c r="AT228" s="327"/>
      <c r="AU228" s="336"/>
      <c r="AV228" s="334"/>
      <c r="AW228" s="203" t="s">
        <v>89</v>
      </c>
      <c r="AX228" s="203"/>
      <c r="AY228" s="130"/>
      <c r="AZ228" s="131"/>
      <c r="BA228" s="207"/>
      <c r="BB228" s="145"/>
      <c r="BC228" s="145"/>
      <c r="BD228" s="145"/>
      <c r="BE228" s="145"/>
      <c r="BF228" s="145"/>
      <c r="BG228" s="145"/>
      <c r="BH228" s="145"/>
    </row>
    <row r="229" spans="1:60" ht="63.75" hidden="1" customHeight="1" x14ac:dyDescent="0.2">
      <c r="A229" s="324"/>
      <c r="B229" s="324"/>
      <c r="C229" s="325"/>
      <c r="D229" s="336"/>
      <c r="E229" s="325"/>
      <c r="F229" s="324"/>
      <c r="G229" s="203"/>
      <c r="H229" s="203"/>
      <c r="I229" s="203"/>
      <c r="J229" s="324"/>
      <c r="K229" s="324"/>
      <c r="L229" s="324"/>
      <c r="M229" s="324"/>
      <c r="N229" s="324"/>
      <c r="O229" s="332"/>
      <c r="P229" s="324"/>
      <c r="Q229" s="332"/>
      <c r="R229" s="332"/>
      <c r="S229" s="128"/>
      <c r="T229" s="129">
        <f t="shared" si="820"/>
        <v>0</v>
      </c>
      <c r="U229" s="325"/>
      <c r="V229" s="325"/>
      <c r="W229" s="203"/>
      <c r="X229" s="324"/>
      <c r="Y229" s="329"/>
      <c r="Z229" s="206">
        <f t="shared" si="822"/>
        <v>0</v>
      </c>
      <c r="AA229" s="203"/>
      <c r="AB229" s="203"/>
      <c r="AC229" s="329"/>
      <c r="AD229" s="325"/>
      <c r="AE229" s="202">
        <f t="shared" si="824"/>
        <v>0</v>
      </c>
      <c r="AF229" s="203"/>
      <c r="AG229" s="203"/>
      <c r="AH229" s="329"/>
      <c r="AI229" s="325"/>
      <c r="AJ229" s="202">
        <f t="shared" si="826"/>
        <v>0</v>
      </c>
      <c r="AK229" s="203"/>
      <c r="AL229" s="203"/>
      <c r="AM229" s="329"/>
      <c r="AN229" s="325"/>
      <c r="AO229" s="202">
        <f t="shared" si="870"/>
        <v>0</v>
      </c>
      <c r="AP229" s="203"/>
      <c r="AQ229" s="325"/>
      <c r="AR229" s="325"/>
      <c r="AS229" s="327"/>
      <c r="AT229" s="327"/>
      <c r="AU229" s="336"/>
      <c r="AV229" s="334"/>
      <c r="AW229" s="203" t="s">
        <v>89</v>
      </c>
      <c r="AX229" s="203"/>
      <c r="AY229" s="130"/>
      <c r="AZ229" s="131"/>
      <c r="BA229" s="207"/>
      <c r="BB229" s="145"/>
      <c r="BC229" s="145"/>
      <c r="BD229" s="145"/>
      <c r="BE229" s="145"/>
      <c r="BF229" s="145"/>
      <c r="BG229" s="145"/>
      <c r="BH229" s="145"/>
    </row>
    <row r="230" spans="1:60" ht="63.75" hidden="1" customHeight="1" x14ac:dyDescent="0.2">
      <c r="A230" s="324">
        <v>74</v>
      </c>
      <c r="B230" s="324" t="s">
        <v>249</v>
      </c>
      <c r="C230" s="325" t="str">
        <f>+VLOOKUP(B230,$A$568:$B$606,2,0)</f>
        <v>CARLOS HUMBERTO MONTOYA NAVARRETE</v>
      </c>
      <c r="D230" s="336" t="s">
        <v>167</v>
      </c>
      <c r="E230" s="325" t="str">
        <f>IF(D230=$D$538,$E$538,IF(D230=$D$539,$E$539,IF(D230=$D$540,$E$540,IF(D230=$D$541,$E$541,IF(D230=$D$542,$E$542,IF(D230=$D$543,$E$543,IF(D230=$D$544,$E$544,IF(D230=$D$545,$E$545,IF(D230=$D$546,$E$546,IF(D230=$D$547,$E$547,IF(D230=VICERRECTORÍA_ACADÉMICA_,$BF$538,IF(D230=PLANEACIÓN_,$BF$540, IF(D230=_VICERRECTORÍA_INVESTIGACIONES_INNOVACIÓN_Y_EXTENSIÓN_,$BF$539,IF(D230=VICERRECTORÍA_ADMINISTRATIVA_FINANCIERA_,$BF$541,IF(D230=_VICERRECTORÍA_RESPONSABILIDAD_SOCIAL_Y_BIENESTAR_UNIVERSITARIO_,$BF$542," ")))))))))))))))</f>
        <v>Promover y facilitar la interacción con la sociedad contribuyendo a la satisfacción de sus demandas, mediante servicios especializados, programas de educación continuada y de proyección social.</v>
      </c>
      <c r="F230" s="324" t="s">
        <v>265</v>
      </c>
      <c r="G230" s="203" t="s">
        <v>260</v>
      </c>
      <c r="H230" s="203" t="s">
        <v>37</v>
      </c>
      <c r="I230" s="203" t="s">
        <v>1252</v>
      </c>
      <c r="J230" s="324" t="s">
        <v>111</v>
      </c>
      <c r="K230" s="324" t="s">
        <v>1269</v>
      </c>
      <c r="L230" s="324" t="s">
        <v>1270</v>
      </c>
      <c r="M230" s="324" t="s">
        <v>1271</v>
      </c>
      <c r="N230" s="324" t="s">
        <v>127</v>
      </c>
      <c r="O230" s="332">
        <f t="shared" ref="O230" si="935">IF(N230="ALTA",5,IF(N230="MEDIO ALTA",4,IF(N230="MEDIA",3,IF(N230="MEDIO BAJA",2,IF(N230="BAJA",1,0)))))</f>
        <v>1</v>
      </c>
      <c r="P230" s="324" t="s">
        <v>141</v>
      </c>
      <c r="Q230" s="332">
        <f t="shared" ref="Q230" si="936">IF(P230="ALTO",5,IF(P230="MEDIO-ALTO",4,IF(P230="MEDIO",3,IF(P230="MEDIO-BAJO",2,IF(P230="BAJO",1,0)))))</f>
        <v>1</v>
      </c>
      <c r="R230" s="332">
        <f t="shared" ref="R230" si="937">Q230*O230</f>
        <v>1</v>
      </c>
      <c r="S230" s="128" t="s">
        <v>315</v>
      </c>
      <c r="T230" s="129">
        <f t="shared" si="820"/>
        <v>1</v>
      </c>
      <c r="U230" s="325">
        <f t="shared" si="860"/>
        <v>1</v>
      </c>
      <c r="V230" s="325">
        <f t="shared" si="861"/>
        <v>0.6</v>
      </c>
      <c r="W230" s="203" t="s">
        <v>1286</v>
      </c>
      <c r="X230" s="324">
        <f t="shared" ref="X230" si="938">IF(S230="No_existen",5*$X$10,Y230*$X$10)</f>
        <v>0.2</v>
      </c>
      <c r="Y230" s="329">
        <f t="shared" si="863"/>
        <v>4</v>
      </c>
      <c r="Z230" s="206">
        <f t="shared" si="822"/>
        <v>4</v>
      </c>
      <c r="AA230" s="203" t="s">
        <v>318</v>
      </c>
      <c r="AB230" s="203"/>
      <c r="AC230" s="329">
        <f t="shared" ref="AC230" si="939">IF(S230="No_existen",5*$AC$10,AD230*$AC$10)</f>
        <v>0.15</v>
      </c>
      <c r="AD230" s="325">
        <f t="shared" si="865"/>
        <v>1</v>
      </c>
      <c r="AE230" s="202">
        <f t="shared" si="824"/>
        <v>1</v>
      </c>
      <c r="AF230" s="203" t="s">
        <v>295</v>
      </c>
      <c r="AG230" s="203" t="s">
        <v>1296</v>
      </c>
      <c r="AH230" s="329">
        <f t="shared" ref="AH230" si="940">IF(S230="No_existen",5*$AH$10,AI230*$AH$10)</f>
        <v>0.1</v>
      </c>
      <c r="AI230" s="325">
        <f t="shared" si="867"/>
        <v>1</v>
      </c>
      <c r="AJ230" s="202">
        <f t="shared" si="826"/>
        <v>1</v>
      </c>
      <c r="AK230" s="203" t="s">
        <v>292</v>
      </c>
      <c r="AL230" s="203" t="s">
        <v>299</v>
      </c>
      <c r="AM230" s="329">
        <f t="shared" ref="AM230" si="941">IF(S230="No_existen",5*$AM$10,AN230*$AM$10)</f>
        <v>0.1</v>
      </c>
      <c r="AN230" s="325">
        <f t="shared" ref="AN230" si="942">ROUND(AVERAGEIF(AO230:AO232,"&gt;0"),0)</f>
        <v>1</v>
      </c>
      <c r="AO230" s="202">
        <f t="shared" si="870"/>
        <v>1</v>
      </c>
      <c r="AP230" s="203" t="s">
        <v>614</v>
      </c>
      <c r="AQ230" s="325">
        <f t="shared" ref="AQ230" si="943">ROUND(AVERAGE(U230,Y230,AD230,AI230,AN230),0)</f>
        <v>2</v>
      </c>
      <c r="AR230" s="325" t="str">
        <f t="shared" ref="AR230" si="944">IF(AQ230&lt;1.5,"FUERTE",IF(AND(AQ230&gt;=1.5,AQ230&lt;2.5),"ACEPTABLE",IF(AQ230&gt;=5,"INEXISTENTE","DÉBIL")))</f>
        <v>ACEPTABLE</v>
      </c>
      <c r="AS230" s="327">
        <f t="shared" ref="AS230" si="945">IF(R230=0,0,ROUND((R230*AQ230),0))</f>
        <v>2</v>
      </c>
      <c r="AT230" s="327" t="str">
        <f t="shared" ref="AT230" si="946">IF(AS230&gt;=36,"GRAVE", IF(AS230&lt;=10, "LEVE", "MODERADO"))</f>
        <v>LEVE</v>
      </c>
      <c r="AU230" s="336" t="s">
        <v>1303</v>
      </c>
      <c r="AV230" s="335">
        <v>0</v>
      </c>
      <c r="AW230" s="203" t="s">
        <v>89</v>
      </c>
      <c r="AX230" s="203"/>
      <c r="AY230" s="130"/>
      <c r="AZ230" s="131"/>
      <c r="BA230" s="207"/>
      <c r="BB230" s="145"/>
      <c r="BC230" s="145"/>
      <c r="BD230" s="145"/>
      <c r="BE230" s="145"/>
      <c r="BF230" s="145"/>
      <c r="BG230" s="145"/>
      <c r="BH230" s="145"/>
    </row>
    <row r="231" spans="1:60" ht="63.75" hidden="1" customHeight="1" x14ac:dyDescent="0.2">
      <c r="A231" s="324"/>
      <c r="B231" s="324"/>
      <c r="C231" s="325"/>
      <c r="D231" s="336"/>
      <c r="E231" s="325"/>
      <c r="F231" s="324"/>
      <c r="G231" s="203"/>
      <c r="H231" s="203"/>
      <c r="I231" s="203"/>
      <c r="J231" s="324"/>
      <c r="K231" s="324"/>
      <c r="L231" s="324"/>
      <c r="M231" s="324"/>
      <c r="N231" s="324"/>
      <c r="O231" s="332"/>
      <c r="P231" s="324"/>
      <c r="Q231" s="332"/>
      <c r="R231" s="332"/>
      <c r="S231" s="128" t="s">
        <v>315</v>
      </c>
      <c r="T231" s="129">
        <f t="shared" si="820"/>
        <v>1</v>
      </c>
      <c r="U231" s="325"/>
      <c r="V231" s="325"/>
      <c r="W231" s="203" t="s">
        <v>1287</v>
      </c>
      <c r="X231" s="324"/>
      <c r="Y231" s="329"/>
      <c r="Z231" s="206">
        <f t="shared" si="822"/>
        <v>4</v>
      </c>
      <c r="AA231" s="203" t="s">
        <v>318</v>
      </c>
      <c r="AB231" s="203"/>
      <c r="AC231" s="329"/>
      <c r="AD231" s="325"/>
      <c r="AE231" s="202">
        <f t="shared" si="824"/>
        <v>1</v>
      </c>
      <c r="AF231" s="203" t="s">
        <v>295</v>
      </c>
      <c r="AG231" s="203" t="s">
        <v>1296</v>
      </c>
      <c r="AH231" s="329"/>
      <c r="AI231" s="325"/>
      <c r="AJ231" s="202">
        <f t="shared" si="826"/>
        <v>1</v>
      </c>
      <c r="AK231" s="203" t="s">
        <v>292</v>
      </c>
      <c r="AL231" s="203" t="s">
        <v>299</v>
      </c>
      <c r="AM231" s="329"/>
      <c r="AN231" s="325"/>
      <c r="AO231" s="202">
        <f t="shared" si="870"/>
        <v>1</v>
      </c>
      <c r="AP231" s="203" t="s">
        <v>614</v>
      </c>
      <c r="AQ231" s="325"/>
      <c r="AR231" s="325"/>
      <c r="AS231" s="327"/>
      <c r="AT231" s="327"/>
      <c r="AU231" s="336"/>
      <c r="AV231" s="334"/>
      <c r="AW231" s="203" t="s">
        <v>89</v>
      </c>
      <c r="AX231" s="203"/>
      <c r="AY231" s="130"/>
      <c r="AZ231" s="131"/>
      <c r="BA231" s="207"/>
      <c r="BB231" s="145"/>
      <c r="BC231" s="145"/>
      <c r="BD231" s="145"/>
      <c r="BE231" s="145"/>
      <c r="BF231" s="145"/>
      <c r="BG231" s="145"/>
      <c r="BH231" s="145"/>
    </row>
    <row r="232" spans="1:60" ht="63.75" hidden="1" customHeight="1" x14ac:dyDescent="0.2">
      <c r="A232" s="324"/>
      <c r="B232" s="324"/>
      <c r="C232" s="325"/>
      <c r="D232" s="336"/>
      <c r="E232" s="325"/>
      <c r="F232" s="324"/>
      <c r="G232" s="203"/>
      <c r="H232" s="203"/>
      <c r="I232" s="203"/>
      <c r="J232" s="324"/>
      <c r="K232" s="324"/>
      <c r="L232" s="324"/>
      <c r="M232" s="324"/>
      <c r="N232" s="324"/>
      <c r="O232" s="332"/>
      <c r="P232" s="324"/>
      <c r="Q232" s="332"/>
      <c r="R232" s="332"/>
      <c r="S232" s="128" t="s">
        <v>315</v>
      </c>
      <c r="T232" s="129">
        <f t="shared" si="820"/>
        <v>1</v>
      </c>
      <c r="U232" s="325"/>
      <c r="V232" s="325"/>
      <c r="W232" s="203" t="s">
        <v>1288</v>
      </c>
      <c r="X232" s="324"/>
      <c r="Y232" s="329"/>
      <c r="Z232" s="206">
        <f t="shared" si="822"/>
        <v>4</v>
      </c>
      <c r="AA232" s="203" t="s">
        <v>318</v>
      </c>
      <c r="AB232" s="203"/>
      <c r="AC232" s="329"/>
      <c r="AD232" s="325"/>
      <c r="AE232" s="202">
        <f t="shared" si="824"/>
        <v>1</v>
      </c>
      <c r="AF232" s="203" t="s">
        <v>295</v>
      </c>
      <c r="AG232" s="203" t="s">
        <v>1296</v>
      </c>
      <c r="AH232" s="329"/>
      <c r="AI232" s="325"/>
      <c r="AJ232" s="202">
        <f t="shared" si="826"/>
        <v>1</v>
      </c>
      <c r="AK232" s="203" t="s">
        <v>292</v>
      </c>
      <c r="AL232" s="203" t="s">
        <v>299</v>
      </c>
      <c r="AM232" s="329"/>
      <c r="AN232" s="325"/>
      <c r="AO232" s="202">
        <f t="shared" si="870"/>
        <v>1</v>
      </c>
      <c r="AP232" s="203" t="s">
        <v>614</v>
      </c>
      <c r="AQ232" s="325"/>
      <c r="AR232" s="325"/>
      <c r="AS232" s="327"/>
      <c r="AT232" s="327"/>
      <c r="AU232" s="336"/>
      <c r="AV232" s="334"/>
      <c r="AW232" s="203" t="s">
        <v>89</v>
      </c>
      <c r="AX232" s="203"/>
      <c r="AY232" s="130"/>
      <c r="AZ232" s="131"/>
      <c r="BA232" s="207"/>
      <c r="BB232" s="145"/>
      <c r="BC232" s="145"/>
      <c r="BD232" s="145"/>
      <c r="BE232" s="145"/>
      <c r="BF232" s="145"/>
      <c r="BG232" s="145"/>
      <c r="BH232" s="145"/>
    </row>
    <row r="233" spans="1:60" ht="63.75" hidden="1" customHeight="1" x14ac:dyDescent="0.2">
      <c r="A233" s="324">
        <v>75</v>
      </c>
      <c r="B233" s="324" t="s">
        <v>249</v>
      </c>
      <c r="C233" s="325" t="str">
        <f>+VLOOKUP(B233,$A$568:$B$606,2,0)</f>
        <v>CARLOS HUMBERTO MONTOYA NAVARRETE</v>
      </c>
      <c r="D233" s="336" t="s">
        <v>167</v>
      </c>
      <c r="E233" s="325" t="str">
        <f>IF(D233=$D$538,$E$538,IF(D233=$D$539,$E$539,IF(D233=$D$540,$E$540,IF(D233=$D$541,$E$541,IF(D233=$D$542,$E$542,IF(D233=$D$543,$E$543,IF(D233=$D$544,$E$544,IF(D233=$D$545,$E$545,IF(D233=$D$546,$E$546,IF(D233=$D$547,$E$547,IF(D233=VICERRECTORÍA_ACADÉMICA_,$BF$538,IF(D233=PLANEACIÓN_,$BF$540, IF(D233=_VICERRECTORÍA_INVESTIGACIONES_INNOVACIÓN_Y_EXTENSIÓN_,$BF$539,IF(D233=VICERRECTORÍA_ADMINISTRATIVA_FINANCIERA_,$BF$541,IF(D233=_VICERRECTORÍA_RESPONSABILIDAD_SOCIAL_Y_BIENESTAR_UNIVERSITARIO_,$BF$542," ")))))))))))))))</f>
        <v>Promover y facilitar la interacción con la sociedad contribuyendo a la satisfacción de sus demandas, mediante servicios especializados, programas de educación continuada y de proyección social.</v>
      </c>
      <c r="F233" s="324" t="s">
        <v>265</v>
      </c>
      <c r="G233" s="203" t="s">
        <v>260</v>
      </c>
      <c r="H233" s="203" t="s">
        <v>37</v>
      </c>
      <c r="I233" s="203" t="s">
        <v>1253</v>
      </c>
      <c r="J233" s="324" t="s">
        <v>111</v>
      </c>
      <c r="K233" s="324" t="s">
        <v>1272</v>
      </c>
      <c r="L233" s="324" t="s">
        <v>1273</v>
      </c>
      <c r="M233" s="324" t="s">
        <v>1274</v>
      </c>
      <c r="N233" s="324" t="s">
        <v>104</v>
      </c>
      <c r="O233" s="332">
        <f t="shared" ref="O233" si="947">IF(N233="ALTA",5,IF(N233="MEDIO ALTA",4,IF(N233="MEDIA",3,IF(N233="MEDIO BAJA",2,IF(N233="BAJA",1,0)))))</f>
        <v>3</v>
      </c>
      <c r="P233" s="324" t="s">
        <v>141</v>
      </c>
      <c r="Q233" s="332">
        <f t="shared" ref="Q233" si="948">IF(P233="ALTO",5,IF(P233="MEDIO-ALTO",4,IF(P233="MEDIO",3,IF(P233="MEDIO-BAJO",2,IF(P233="BAJO",1,0)))))</f>
        <v>1</v>
      </c>
      <c r="R233" s="332">
        <f t="shared" ref="R233" si="949">Q233*O233</f>
        <v>3</v>
      </c>
      <c r="S233" s="128" t="s">
        <v>315</v>
      </c>
      <c r="T233" s="129">
        <f t="shared" si="820"/>
        <v>1</v>
      </c>
      <c r="U233" s="325">
        <f t="shared" si="860"/>
        <v>1</v>
      </c>
      <c r="V233" s="325">
        <f t="shared" si="861"/>
        <v>0.6</v>
      </c>
      <c r="W233" s="210" t="s">
        <v>1289</v>
      </c>
      <c r="X233" s="324">
        <f t="shared" ref="X233" si="950">IF(S233="No_existen",5*$X$10,Y233*$X$10)</f>
        <v>0.2</v>
      </c>
      <c r="Y233" s="329">
        <f t="shared" si="863"/>
        <v>4</v>
      </c>
      <c r="Z233" s="206">
        <f t="shared" si="822"/>
        <v>4</v>
      </c>
      <c r="AA233" s="203" t="s">
        <v>318</v>
      </c>
      <c r="AB233" s="203"/>
      <c r="AC233" s="329">
        <f t="shared" ref="AC233" si="951">IF(S233="No_existen",5*$AC$10,AD233*$AC$10)</f>
        <v>0.15</v>
      </c>
      <c r="AD233" s="325">
        <f t="shared" si="865"/>
        <v>1</v>
      </c>
      <c r="AE233" s="202">
        <f t="shared" si="824"/>
        <v>1</v>
      </c>
      <c r="AF233" s="203" t="s">
        <v>295</v>
      </c>
      <c r="AG233" s="203" t="s">
        <v>1296</v>
      </c>
      <c r="AH233" s="329">
        <f t="shared" ref="AH233" si="952">IF(S233="No_existen",5*$AH$10,AI233*$AH$10)</f>
        <v>0.1</v>
      </c>
      <c r="AI233" s="325">
        <f t="shared" si="867"/>
        <v>1</v>
      </c>
      <c r="AJ233" s="202">
        <f t="shared" si="826"/>
        <v>1</v>
      </c>
      <c r="AK233" s="203" t="s">
        <v>292</v>
      </c>
      <c r="AL233" s="203" t="s">
        <v>306</v>
      </c>
      <c r="AM233" s="329">
        <f t="shared" ref="AM233" si="953">IF(S233="No_existen",5*$AM$10,AN233*$AM$10)</f>
        <v>0.1</v>
      </c>
      <c r="AN233" s="325">
        <f t="shared" ref="AN233" si="954">ROUND(AVERAGEIF(AO233:AO235,"&gt;0"),0)</f>
        <v>1</v>
      </c>
      <c r="AO233" s="202">
        <f t="shared" si="870"/>
        <v>1</v>
      </c>
      <c r="AP233" s="203" t="s">
        <v>614</v>
      </c>
      <c r="AQ233" s="325">
        <f t="shared" ref="AQ233" si="955">ROUND(AVERAGE(U233,Y233,AD233,AI233,AN233),0)</f>
        <v>2</v>
      </c>
      <c r="AR233" s="325" t="str">
        <f t="shared" ref="AR233" si="956">IF(AQ233&lt;1.5,"FUERTE",IF(AND(AQ233&gt;=1.5,AQ233&lt;2.5),"ACEPTABLE",IF(AQ233&gt;=5,"INEXISTENTE","DÉBIL")))</f>
        <v>ACEPTABLE</v>
      </c>
      <c r="AS233" s="327">
        <f t="shared" ref="AS233" si="957">IF(R233=0,0,ROUND((R233*AQ233),0))</f>
        <v>6</v>
      </c>
      <c r="AT233" s="327" t="str">
        <f t="shared" ref="AT233" si="958">IF(AS233&gt;=36,"GRAVE", IF(AS233&lt;=10, "LEVE", "MODERADO"))</f>
        <v>LEVE</v>
      </c>
      <c r="AU233" s="336" t="s">
        <v>1304</v>
      </c>
      <c r="AV233" s="335">
        <v>0</v>
      </c>
      <c r="AW233" s="203" t="s">
        <v>89</v>
      </c>
      <c r="AX233" s="203"/>
      <c r="AY233" s="130"/>
      <c r="AZ233" s="131"/>
      <c r="BA233" s="207"/>
      <c r="BB233" s="145"/>
      <c r="BC233" s="145"/>
      <c r="BD233" s="145"/>
      <c r="BE233" s="145"/>
      <c r="BF233" s="145"/>
      <c r="BG233" s="145"/>
      <c r="BH233" s="145"/>
    </row>
    <row r="234" spans="1:60" ht="63.75" hidden="1" customHeight="1" x14ac:dyDescent="0.2">
      <c r="A234" s="324"/>
      <c r="B234" s="324"/>
      <c r="C234" s="325"/>
      <c r="D234" s="336"/>
      <c r="E234" s="325"/>
      <c r="F234" s="324"/>
      <c r="G234" s="203"/>
      <c r="H234" s="203"/>
      <c r="I234" s="203"/>
      <c r="J234" s="324"/>
      <c r="K234" s="324"/>
      <c r="L234" s="324"/>
      <c r="M234" s="324"/>
      <c r="N234" s="324"/>
      <c r="O234" s="332"/>
      <c r="P234" s="324"/>
      <c r="Q234" s="332"/>
      <c r="R234" s="332"/>
      <c r="S234" s="128"/>
      <c r="T234" s="129">
        <f t="shared" si="820"/>
        <v>0</v>
      </c>
      <c r="U234" s="325"/>
      <c r="V234" s="325"/>
      <c r="W234" s="203"/>
      <c r="X234" s="324"/>
      <c r="Y234" s="329"/>
      <c r="Z234" s="206">
        <f t="shared" si="822"/>
        <v>0</v>
      </c>
      <c r="AA234" s="203"/>
      <c r="AB234" s="203"/>
      <c r="AC234" s="329"/>
      <c r="AD234" s="325"/>
      <c r="AE234" s="202">
        <f t="shared" si="824"/>
        <v>0</v>
      </c>
      <c r="AF234" s="203"/>
      <c r="AG234" s="203"/>
      <c r="AH234" s="329"/>
      <c r="AI234" s="325"/>
      <c r="AJ234" s="202">
        <f t="shared" si="826"/>
        <v>0</v>
      </c>
      <c r="AK234" s="203"/>
      <c r="AL234" s="203"/>
      <c r="AM234" s="329"/>
      <c r="AN234" s="325"/>
      <c r="AO234" s="202">
        <f t="shared" si="870"/>
        <v>0</v>
      </c>
      <c r="AP234" s="203"/>
      <c r="AQ234" s="325"/>
      <c r="AR234" s="325"/>
      <c r="AS234" s="327"/>
      <c r="AT234" s="327"/>
      <c r="AU234" s="336"/>
      <c r="AV234" s="334"/>
      <c r="AW234" s="203" t="s">
        <v>89</v>
      </c>
      <c r="AX234" s="203"/>
      <c r="AY234" s="130"/>
      <c r="AZ234" s="131"/>
      <c r="BA234" s="207"/>
      <c r="BB234" s="145"/>
      <c r="BC234" s="145"/>
      <c r="BD234" s="145"/>
      <c r="BE234" s="145"/>
      <c r="BF234" s="145"/>
      <c r="BG234" s="145"/>
      <c r="BH234" s="145"/>
    </row>
    <row r="235" spans="1:60" ht="63.75" hidden="1" customHeight="1" x14ac:dyDescent="0.2">
      <c r="A235" s="324"/>
      <c r="B235" s="324"/>
      <c r="C235" s="325"/>
      <c r="D235" s="336"/>
      <c r="E235" s="325"/>
      <c r="F235" s="324"/>
      <c r="G235" s="203"/>
      <c r="H235" s="203"/>
      <c r="I235" s="203"/>
      <c r="J235" s="324"/>
      <c r="K235" s="324"/>
      <c r="L235" s="324"/>
      <c r="M235" s="324"/>
      <c r="N235" s="324"/>
      <c r="O235" s="332"/>
      <c r="P235" s="324"/>
      <c r="Q235" s="332"/>
      <c r="R235" s="332"/>
      <c r="S235" s="128"/>
      <c r="T235" s="129">
        <f t="shared" si="820"/>
        <v>0</v>
      </c>
      <c r="U235" s="325"/>
      <c r="V235" s="325"/>
      <c r="W235" s="203"/>
      <c r="X235" s="324"/>
      <c r="Y235" s="329"/>
      <c r="Z235" s="206">
        <f t="shared" si="822"/>
        <v>0</v>
      </c>
      <c r="AA235" s="203"/>
      <c r="AB235" s="203"/>
      <c r="AC235" s="329"/>
      <c r="AD235" s="325"/>
      <c r="AE235" s="202">
        <f t="shared" si="824"/>
        <v>0</v>
      </c>
      <c r="AF235" s="203"/>
      <c r="AG235" s="203"/>
      <c r="AH235" s="329"/>
      <c r="AI235" s="325"/>
      <c r="AJ235" s="202">
        <f t="shared" si="826"/>
        <v>0</v>
      </c>
      <c r="AK235" s="203"/>
      <c r="AL235" s="203"/>
      <c r="AM235" s="329"/>
      <c r="AN235" s="325"/>
      <c r="AO235" s="202">
        <f t="shared" si="870"/>
        <v>0</v>
      </c>
      <c r="AP235" s="203"/>
      <c r="AQ235" s="325"/>
      <c r="AR235" s="325"/>
      <c r="AS235" s="327"/>
      <c r="AT235" s="327"/>
      <c r="AU235" s="336"/>
      <c r="AV235" s="334"/>
      <c r="AW235" s="203" t="s">
        <v>89</v>
      </c>
      <c r="AX235" s="203"/>
      <c r="AY235" s="130"/>
      <c r="AZ235" s="131"/>
      <c r="BA235" s="207"/>
      <c r="BB235" s="145"/>
      <c r="BC235" s="145"/>
      <c r="BD235" s="145"/>
      <c r="BE235" s="145"/>
      <c r="BF235" s="145"/>
      <c r="BG235" s="145"/>
      <c r="BH235" s="145"/>
    </row>
    <row r="236" spans="1:60" ht="63.75" hidden="1" customHeight="1" x14ac:dyDescent="0.2">
      <c r="A236" s="324">
        <v>76</v>
      </c>
      <c r="B236" s="324" t="s">
        <v>249</v>
      </c>
      <c r="C236" s="325" t="str">
        <f>+VLOOKUP(B236,$A$568:$B$606,2,0)</f>
        <v>CARLOS HUMBERTO MONTOYA NAVARRETE</v>
      </c>
      <c r="D236" s="336" t="s">
        <v>167</v>
      </c>
      <c r="E236" s="325" t="str">
        <f>IF(D236=$D$538,$E$538,IF(D236=$D$539,$E$539,IF(D236=$D$540,$E$540,IF(D236=$D$541,$E$541,IF(D236=$D$542,$E$542,IF(D236=$D$543,$E$543,IF(D236=$D$544,$E$544,IF(D236=$D$545,$E$545,IF(D236=$D$546,$E$546,IF(D236=$D$547,$E$547,IF(D236=VICERRECTORÍA_ACADÉMICA_,$BF$538,IF(D236=PLANEACIÓN_,$BF$540, IF(D236=_VICERRECTORÍA_INVESTIGACIONES_INNOVACIÓN_Y_EXTENSIÓN_,$BF$539,IF(D236=VICERRECTORÍA_ADMINISTRATIVA_FINANCIERA_,$BF$541,IF(D236=_VICERRECTORÍA_RESPONSABILIDAD_SOCIAL_Y_BIENESTAR_UNIVERSITARIO_,$BF$542," ")))))))))))))))</f>
        <v>Promover y facilitar la interacción con la sociedad contribuyendo a la satisfacción de sus demandas, mediante servicios especializados, programas de educación continuada y de proyección social.</v>
      </c>
      <c r="F236" s="324" t="s">
        <v>265</v>
      </c>
      <c r="G236" s="203" t="s">
        <v>261</v>
      </c>
      <c r="H236" s="203" t="s">
        <v>41</v>
      </c>
      <c r="I236" s="203" t="s">
        <v>1254</v>
      </c>
      <c r="J236" s="324" t="s">
        <v>111</v>
      </c>
      <c r="K236" s="324" t="s">
        <v>1275</v>
      </c>
      <c r="L236" s="324" t="s">
        <v>1276</v>
      </c>
      <c r="M236" s="324" t="s">
        <v>1277</v>
      </c>
      <c r="N236" s="324" t="s">
        <v>104</v>
      </c>
      <c r="O236" s="332">
        <f t="shared" ref="O236" si="959">IF(N236="ALTA",5,IF(N236="MEDIO ALTA",4,IF(N236="MEDIA",3,IF(N236="MEDIO BAJA",2,IF(N236="BAJA",1,0)))))</f>
        <v>3</v>
      </c>
      <c r="P236" s="324" t="s">
        <v>141</v>
      </c>
      <c r="Q236" s="332">
        <f t="shared" ref="Q236" si="960">IF(P236="ALTO",5,IF(P236="MEDIO-ALTO",4,IF(P236="MEDIO",3,IF(P236="MEDIO-BAJO",2,IF(P236="BAJO",1,0)))))</f>
        <v>1</v>
      </c>
      <c r="R236" s="332">
        <f t="shared" ref="R236" si="961">Q236*O236</f>
        <v>3</v>
      </c>
      <c r="S236" s="128" t="s">
        <v>315</v>
      </c>
      <c r="T236" s="129">
        <f t="shared" si="820"/>
        <v>1</v>
      </c>
      <c r="U236" s="325">
        <f t="shared" si="860"/>
        <v>1</v>
      </c>
      <c r="V236" s="325">
        <f t="shared" si="861"/>
        <v>0.6</v>
      </c>
      <c r="W236" s="210" t="s">
        <v>1290</v>
      </c>
      <c r="X236" s="324">
        <f t="shared" ref="X236" si="962">IF(S236="No_existen",5*$X$10,Y236*$X$10)</f>
        <v>0.2</v>
      </c>
      <c r="Y236" s="329">
        <f t="shared" si="863"/>
        <v>4</v>
      </c>
      <c r="Z236" s="206">
        <f t="shared" si="822"/>
        <v>4</v>
      </c>
      <c r="AA236" s="203" t="s">
        <v>318</v>
      </c>
      <c r="AB236" s="203"/>
      <c r="AC236" s="329">
        <f t="shared" ref="AC236" si="963">IF(S236="No_existen",5*$AC$10,AD236*$AC$10)</f>
        <v>0.44999999999999996</v>
      </c>
      <c r="AD236" s="325">
        <f t="shared" si="865"/>
        <v>3</v>
      </c>
      <c r="AE236" s="202">
        <f t="shared" si="824"/>
        <v>1</v>
      </c>
      <c r="AF236" s="203" t="s">
        <v>295</v>
      </c>
      <c r="AG236" s="203" t="s">
        <v>1297</v>
      </c>
      <c r="AH236" s="329">
        <f t="shared" ref="AH236" si="964">IF(S236="No_existen",5*$AH$10,AI236*$AH$10)</f>
        <v>0.1</v>
      </c>
      <c r="AI236" s="325">
        <f t="shared" si="867"/>
        <v>1</v>
      </c>
      <c r="AJ236" s="202">
        <f t="shared" si="826"/>
        <v>1</v>
      </c>
      <c r="AK236" s="203" t="s">
        <v>292</v>
      </c>
      <c r="AL236" s="203" t="s">
        <v>306</v>
      </c>
      <c r="AM236" s="329">
        <f t="shared" ref="AM236" si="965">IF(S236="No_existen",5*$AM$10,AN236*$AM$10)</f>
        <v>0.1</v>
      </c>
      <c r="AN236" s="325">
        <f t="shared" ref="AN236" si="966">ROUND(AVERAGEIF(AO236:AO238,"&gt;0"),0)</f>
        <v>1</v>
      </c>
      <c r="AO236" s="202">
        <f t="shared" si="870"/>
        <v>1</v>
      </c>
      <c r="AP236" s="203" t="s">
        <v>614</v>
      </c>
      <c r="AQ236" s="325">
        <f t="shared" ref="AQ236" si="967">ROUND(AVERAGE(U236,Y236,AD236,AI236,AN236),0)</f>
        <v>2</v>
      </c>
      <c r="AR236" s="325" t="str">
        <f t="shared" ref="AR236" si="968">IF(AQ236&lt;1.5,"FUERTE",IF(AND(AQ236&gt;=1.5,AQ236&lt;2.5),"ACEPTABLE",IF(AQ236&gt;=5,"INEXISTENTE","DÉBIL")))</f>
        <v>ACEPTABLE</v>
      </c>
      <c r="AS236" s="327">
        <f t="shared" ref="AS236" si="969">IF(R236=0,0,ROUND((R236*AQ236),0))</f>
        <v>6</v>
      </c>
      <c r="AT236" s="327" t="str">
        <f t="shared" ref="AT236" si="970">IF(AS236&gt;=36,"GRAVE", IF(AS236&lt;=10, "LEVE", "MODERADO"))</f>
        <v>LEVE</v>
      </c>
      <c r="AU236" s="336" t="s">
        <v>1305</v>
      </c>
      <c r="AV236" s="335">
        <v>0</v>
      </c>
      <c r="AW236" s="203" t="s">
        <v>89</v>
      </c>
      <c r="AX236" s="203"/>
      <c r="AY236" s="130"/>
      <c r="AZ236" s="131"/>
      <c r="BA236" s="207"/>
      <c r="BB236" s="145"/>
      <c r="BC236" s="145"/>
      <c r="BD236" s="145"/>
      <c r="BE236" s="145"/>
      <c r="BF236" s="145"/>
      <c r="BG236" s="145"/>
      <c r="BH236" s="145"/>
    </row>
    <row r="237" spans="1:60" ht="63.75" hidden="1" customHeight="1" x14ac:dyDescent="0.2">
      <c r="A237" s="324"/>
      <c r="B237" s="324"/>
      <c r="C237" s="325"/>
      <c r="D237" s="336"/>
      <c r="E237" s="325"/>
      <c r="F237" s="324"/>
      <c r="G237" s="203"/>
      <c r="H237" s="203"/>
      <c r="I237" s="127"/>
      <c r="J237" s="324"/>
      <c r="K237" s="324"/>
      <c r="L237" s="324"/>
      <c r="M237" s="324"/>
      <c r="N237" s="324"/>
      <c r="O237" s="332"/>
      <c r="P237" s="324"/>
      <c r="Q237" s="332"/>
      <c r="R237" s="332"/>
      <c r="S237" s="128" t="s">
        <v>315</v>
      </c>
      <c r="T237" s="129">
        <f t="shared" si="820"/>
        <v>1</v>
      </c>
      <c r="U237" s="325"/>
      <c r="V237" s="325"/>
      <c r="W237" s="210" t="s">
        <v>1291</v>
      </c>
      <c r="X237" s="324"/>
      <c r="Y237" s="329"/>
      <c r="Z237" s="206">
        <f t="shared" si="822"/>
        <v>0</v>
      </c>
      <c r="AA237" s="203"/>
      <c r="AB237" s="203"/>
      <c r="AC237" s="329"/>
      <c r="AD237" s="325"/>
      <c r="AE237" s="202">
        <f t="shared" si="824"/>
        <v>0</v>
      </c>
      <c r="AF237" s="203"/>
      <c r="AG237" s="203" t="s">
        <v>1298</v>
      </c>
      <c r="AH237" s="329"/>
      <c r="AI237" s="325"/>
      <c r="AJ237" s="202">
        <f t="shared" si="826"/>
        <v>1</v>
      </c>
      <c r="AK237" s="203" t="s">
        <v>292</v>
      </c>
      <c r="AL237" s="203" t="s">
        <v>306</v>
      </c>
      <c r="AM237" s="329"/>
      <c r="AN237" s="325"/>
      <c r="AO237" s="202">
        <f t="shared" si="870"/>
        <v>1</v>
      </c>
      <c r="AP237" s="203" t="s">
        <v>614</v>
      </c>
      <c r="AQ237" s="325"/>
      <c r="AR237" s="325"/>
      <c r="AS237" s="327"/>
      <c r="AT237" s="327"/>
      <c r="AU237" s="336"/>
      <c r="AV237" s="334"/>
      <c r="AW237" s="203" t="s">
        <v>89</v>
      </c>
      <c r="AX237" s="203"/>
      <c r="AY237" s="130"/>
      <c r="AZ237" s="131"/>
      <c r="BA237" s="207"/>
      <c r="BB237" s="145"/>
      <c r="BC237" s="145"/>
      <c r="BD237" s="145"/>
      <c r="BE237" s="145"/>
      <c r="BF237" s="145"/>
      <c r="BG237" s="145"/>
      <c r="BH237" s="145"/>
    </row>
    <row r="238" spans="1:60" ht="63.75" hidden="1" customHeight="1" x14ac:dyDescent="0.2">
      <c r="A238" s="324"/>
      <c r="B238" s="324"/>
      <c r="C238" s="325"/>
      <c r="D238" s="336"/>
      <c r="E238" s="325"/>
      <c r="F238" s="324"/>
      <c r="G238" s="203"/>
      <c r="H238" s="203"/>
      <c r="I238" s="127"/>
      <c r="J238" s="324"/>
      <c r="K238" s="324"/>
      <c r="L238" s="324"/>
      <c r="M238" s="324"/>
      <c r="N238" s="324"/>
      <c r="O238" s="332"/>
      <c r="P238" s="324"/>
      <c r="Q238" s="332"/>
      <c r="R238" s="332"/>
      <c r="S238" s="128" t="s">
        <v>315</v>
      </c>
      <c r="T238" s="129">
        <f t="shared" si="820"/>
        <v>1</v>
      </c>
      <c r="U238" s="325"/>
      <c r="V238" s="325"/>
      <c r="W238" s="210" t="s">
        <v>1292</v>
      </c>
      <c r="X238" s="324"/>
      <c r="Y238" s="329"/>
      <c r="Z238" s="206">
        <f t="shared" si="822"/>
        <v>4</v>
      </c>
      <c r="AA238" s="203" t="s">
        <v>318</v>
      </c>
      <c r="AB238" s="203"/>
      <c r="AC238" s="329"/>
      <c r="AD238" s="325"/>
      <c r="AE238" s="202">
        <f t="shared" si="824"/>
        <v>4</v>
      </c>
      <c r="AF238" s="203" t="s">
        <v>294</v>
      </c>
      <c r="AG238" s="203" t="s">
        <v>1298</v>
      </c>
      <c r="AH238" s="329"/>
      <c r="AI238" s="325"/>
      <c r="AJ238" s="202">
        <f t="shared" si="826"/>
        <v>1</v>
      </c>
      <c r="AK238" s="203" t="s">
        <v>292</v>
      </c>
      <c r="AL238" s="203" t="s">
        <v>306</v>
      </c>
      <c r="AM238" s="329"/>
      <c r="AN238" s="325"/>
      <c r="AO238" s="202">
        <f t="shared" si="870"/>
        <v>1</v>
      </c>
      <c r="AP238" s="203" t="s">
        <v>614</v>
      </c>
      <c r="AQ238" s="325"/>
      <c r="AR238" s="325"/>
      <c r="AS238" s="327"/>
      <c r="AT238" s="327"/>
      <c r="AU238" s="336"/>
      <c r="AV238" s="334"/>
      <c r="AW238" s="203" t="s">
        <v>89</v>
      </c>
      <c r="AX238" s="203"/>
      <c r="AY238" s="130"/>
      <c r="AZ238" s="131"/>
      <c r="BA238" s="207"/>
      <c r="BB238" s="145"/>
      <c r="BC238" s="145"/>
      <c r="BD238" s="145"/>
      <c r="BE238" s="145"/>
      <c r="BF238" s="145"/>
      <c r="BG238" s="145"/>
      <c r="BH238" s="145"/>
    </row>
    <row r="239" spans="1:60" ht="63.75" hidden="1" customHeight="1" x14ac:dyDescent="0.2">
      <c r="A239" s="324">
        <v>77</v>
      </c>
      <c r="B239" s="324" t="s">
        <v>248</v>
      </c>
      <c r="C239" s="325" t="str">
        <f>+VLOOKUP(B239,$A$568:$B$606,2,0)</f>
        <v>GLORIA INÉS HINCAPIÉ</v>
      </c>
      <c r="D239" s="336" t="s">
        <v>167</v>
      </c>
      <c r="E239" s="325" t="str">
        <f>IF(D239=$D$538,$E$538,IF(D239=$D$539,$E$539,IF(D239=$D$540,$E$540,IF(D239=$D$541,$E$541,IF(D239=$D$542,$E$542,IF(D239=$D$543,$E$543,IF(D239=$D$544,$E$544,IF(D239=$D$545,$E$545,IF(D239=$D$546,$E$546,IF(D239=$D$547,$E$547,IF(D239=VICERRECTORÍA_ACADÉMICA_,$BF$538,IF(D239=PLANEACIÓN_,$BF$540, IF(D239=_VICERRECTORÍA_INVESTIGACIONES_INNOVACIÓN_Y_EXTENSIÓN_,$BF$539,IF(D239=VICERRECTORÍA_ADMINISTRATIVA_FINANCIERA_,$BF$541,IF(D239=_VICERRECTORÍA_RESPONSABILIDAD_SOCIAL_Y_BIENESTAR_UNIVERSITARIO_,$BF$542," ")))))))))))))))</f>
        <v>Promover y facilitar la interacción con la sociedad contribuyendo a la satisfacción de sus demandas, mediante servicios especializados, programas de educación continuada y de proyección social.</v>
      </c>
      <c r="F239" s="324" t="s">
        <v>265</v>
      </c>
      <c r="G239" s="203" t="s">
        <v>260</v>
      </c>
      <c r="H239" s="203" t="s">
        <v>37</v>
      </c>
      <c r="I239" s="127" t="s">
        <v>1306</v>
      </c>
      <c r="J239" s="324" t="s">
        <v>142</v>
      </c>
      <c r="K239" s="337" t="s">
        <v>1320</v>
      </c>
      <c r="L239" s="337" t="s">
        <v>1321</v>
      </c>
      <c r="M239" s="337" t="s">
        <v>1162</v>
      </c>
      <c r="N239" s="324" t="s">
        <v>127</v>
      </c>
      <c r="O239" s="332">
        <f t="shared" ref="O239" si="971">IF(N239="ALTA",5,IF(N239="MEDIO ALTA",4,IF(N239="MEDIA",3,IF(N239="MEDIO BAJA",2,IF(N239="BAJA",1,0)))))</f>
        <v>1</v>
      </c>
      <c r="P239" s="324" t="s">
        <v>209</v>
      </c>
      <c r="Q239" s="332">
        <f t="shared" ref="Q239" si="972">IF(P239="ALTO",5,IF(P239="MEDIO-ALTO",4,IF(P239="MEDIO",3,IF(P239="MEDIO-BAJO",2,IF(P239="BAJO",1,0)))))</f>
        <v>4</v>
      </c>
      <c r="R239" s="332">
        <f t="shared" ref="R239" si="973">Q239*O239</f>
        <v>4</v>
      </c>
      <c r="S239" s="128" t="s">
        <v>315</v>
      </c>
      <c r="T239" s="129">
        <f t="shared" si="820"/>
        <v>1</v>
      </c>
      <c r="U239" s="325">
        <f t="shared" si="860"/>
        <v>1</v>
      </c>
      <c r="V239" s="325">
        <f t="shared" si="861"/>
        <v>0.6</v>
      </c>
      <c r="W239" s="203" t="s">
        <v>1341</v>
      </c>
      <c r="X239" s="324">
        <f t="shared" ref="X239" si="974">IF(S239="No_existen",5*$X$10,Y239*$X$10)</f>
        <v>0.2</v>
      </c>
      <c r="Y239" s="329">
        <f t="shared" si="863"/>
        <v>4</v>
      </c>
      <c r="Z239" s="206">
        <f t="shared" si="822"/>
        <v>4</v>
      </c>
      <c r="AA239" s="203" t="s">
        <v>318</v>
      </c>
      <c r="AB239" s="203"/>
      <c r="AC239" s="329">
        <f t="shared" ref="AC239" si="975">IF(S239="No_existen",5*$AC$10,AD239*$AC$10)</f>
        <v>0.3</v>
      </c>
      <c r="AD239" s="325">
        <f t="shared" si="865"/>
        <v>2</v>
      </c>
      <c r="AE239" s="202">
        <f t="shared" si="824"/>
        <v>1</v>
      </c>
      <c r="AF239" s="203" t="s">
        <v>295</v>
      </c>
      <c r="AG239" s="203" t="s">
        <v>1358</v>
      </c>
      <c r="AH239" s="329">
        <f t="shared" ref="AH239" si="976">IF(S239="No_existen",5*$AH$10,AI239*$AH$10)</f>
        <v>0.1</v>
      </c>
      <c r="AI239" s="325">
        <f t="shared" si="867"/>
        <v>1</v>
      </c>
      <c r="AJ239" s="202">
        <f t="shared" si="826"/>
        <v>1</v>
      </c>
      <c r="AK239" s="203" t="s">
        <v>292</v>
      </c>
      <c r="AL239" s="203" t="s">
        <v>299</v>
      </c>
      <c r="AM239" s="329">
        <f t="shared" ref="AM239" si="977">IF(S239="No_existen",5*$AM$10,AN239*$AM$10)</f>
        <v>0.1</v>
      </c>
      <c r="AN239" s="325">
        <f t="shared" ref="AN239" si="978">ROUND(AVERAGEIF(AO239:AO241,"&gt;0"),0)</f>
        <v>1</v>
      </c>
      <c r="AO239" s="202">
        <f t="shared" si="870"/>
        <v>1</v>
      </c>
      <c r="AP239" s="203" t="s">
        <v>614</v>
      </c>
      <c r="AQ239" s="325">
        <f t="shared" ref="AQ239" si="979">ROUND(AVERAGE(U239,Y239,AD239,AI239,AN239),0)</f>
        <v>2</v>
      </c>
      <c r="AR239" s="325" t="str">
        <f t="shared" ref="AR239" si="980">IF(AQ239&lt;1.5,"FUERTE",IF(AND(AQ239&gt;=1.5,AQ239&lt;2.5),"ACEPTABLE",IF(AQ239&gt;=5,"INEXISTENTE","DÉBIL")))</f>
        <v>ACEPTABLE</v>
      </c>
      <c r="AS239" s="327">
        <f t="shared" ref="AS239" si="981">IF(R239=0,0,ROUND((R239*AQ239),0))</f>
        <v>8</v>
      </c>
      <c r="AT239" s="327" t="str">
        <f t="shared" ref="AT239" si="982">IF(AS239&gt;=36,"GRAVE", IF(AS239&lt;=10, "LEVE", "MODERADO"))</f>
        <v>LEVE</v>
      </c>
      <c r="AU239" s="337" t="s">
        <v>1364</v>
      </c>
      <c r="AV239" s="338">
        <v>0</v>
      </c>
      <c r="AW239" s="203" t="s">
        <v>89</v>
      </c>
      <c r="AX239" s="203"/>
      <c r="AY239" s="130"/>
      <c r="AZ239" s="131"/>
      <c r="BA239" s="207"/>
      <c r="BB239" s="145"/>
      <c r="BC239" s="145"/>
      <c r="BD239" s="145"/>
      <c r="BE239" s="145"/>
      <c r="BF239" s="145"/>
      <c r="BG239" s="145"/>
      <c r="BH239" s="145"/>
    </row>
    <row r="240" spans="1:60" ht="63.75" hidden="1" customHeight="1" x14ac:dyDescent="0.2">
      <c r="A240" s="324"/>
      <c r="B240" s="324"/>
      <c r="C240" s="325"/>
      <c r="D240" s="336"/>
      <c r="E240" s="325"/>
      <c r="F240" s="324"/>
      <c r="G240" s="203"/>
      <c r="H240" s="203"/>
      <c r="I240" s="127"/>
      <c r="J240" s="324"/>
      <c r="K240" s="337"/>
      <c r="L240" s="337"/>
      <c r="M240" s="337"/>
      <c r="N240" s="324"/>
      <c r="O240" s="332"/>
      <c r="P240" s="324"/>
      <c r="Q240" s="332"/>
      <c r="R240" s="332"/>
      <c r="S240" s="128" t="s">
        <v>315</v>
      </c>
      <c r="T240" s="129">
        <f t="shared" si="820"/>
        <v>1</v>
      </c>
      <c r="U240" s="325"/>
      <c r="V240" s="325"/>
      <c r="W240" s="203" t="s">
        <v>1342</v>
      </c>
      <c r="X240" s="324"/>
      <c r="Y240" s="329"/>
      <c r="Z240" s="206">
        <f t="shared" si="822"/>
        <v>4</v>
      </c>
      <c r="AA240" s="203" t="s">
        <v>318</v>
      </c>
      <c r="AB240" s="203"/>
      <c r="AC240" s="329"/>
      <c r="AD240" s="325"/>
      <c r="AE240" s="202">
        <f t="shared" si="824"/>
        <v>4</v>
      </c>
      <c r="AF240" s="203" t="s">
        <v>294</v>
      </c>
      <c r="AG240" s="203"/>
      <c r="AH240" s="329"/>
      <c r="AI240" s="325"/>
      <c r="AJ240" s="202">
        <f t="shared" si="826"/>
        <v>1</v>
      </c>
      <c r="AK240" s="203" t="s">
        <v>292</v>
      </c>
      <c r="AL240" s="203" t="s">
        <v>306</v>
      </c>
      <c r="AM240" s="329"/>
      <c r="AN240" s="325"/>
      <c r="AO240" s="202">
        <f t="shared" si="870"/>
        <v>1</v>
      </c>
      <c r="AP240" s="203" t="s">
        <v>614</v>
      </c>
      <c r="AQ240" s="325"/>
      <c r="AR240" s="325"/>
      <c r="AS240" s="327"/>
      <c r="AT240" s="327"/>
      <c r="AU240" s="337"/>
      <c r="AV240" s="337"/>
      <c r="AW240" s="203" t="s">
        <v>89</v>
      </c>
      <c r="AX240" s="203"/>
      <c r="AY240" s="130"/>
      <c r="AZ240" s="131"/>
      <c r="BA240" s="207"/>
      <c r="BB240" s="145"/>
      <c r="BC240" s="145"/>
      <c r="BD240" s="145"/>
      <c r="BE240" s="145"/>
      <c r="BF240" s="145"/>
      <c r="BG240" s="145"/>
      <c r="BH240" s="145"/>
    </row>
    <row r="241" spans="1:60" ht="63.75" hidden="1" customHeight="1" x14ac:dyDescent="0.2">
      <c r="A241" s="324"/>
      <c r="B241" s="324"/>
      <c r="C241" s="325"/>
      <c r="D241" s="336"/>
      <c r="E241" s="325"/>
      <c r="F241" s="324"/>
      <c r="G241" s="203"/>
      <c r="H241" s="203"/>
      <c r="I241" s="127"/>
      <c r="J241" s="324"/>
      <c r="K241" s="337"/>
      <c r="L241" s="337"/>
      <c r="M241" s="337"/>
      <c r="N241" s="324"/>
      <c r="O241" s="332"/>
      <c r="P241" s="324"/>
      <c r="Q241" s="332"/>
      <c r="R241" s="332"/>
      <c r="S241" s="128" t="s">
        <v>315</v>
      </c>
      <c r="T241" s="129">
        <f t="shared" si="820"/>
        <v>1</v>
      </c>
      <c r="U241" s="325"/>
      <c r="V241" s="325"/>
      <c r="W241" s="203" t="s">
        <v>1343</v>
      </c>
      <c r="X241" s="324"/>
      <c r="Y241" s="329"/>
      <c r="Z241" s="206">
        <f t="shared" si="822"/>
        <v>4</v>
      </c>
      <c r="AA241" s="203" t="s">
        <v>318</v>
      </c>
      <c r="AB241" s="203"/>
      <c r="AC241" s="329"/>
      <c r="AD241" s="325"/>
      <c r="AE241" s="202">
        <f t="shared" si="824"/>
        <v>1</v>
      </c>
      <c r="AF241" s="203" t="s">
        <v>295</v>
      </c>
      <c r="AG241" s="203" t="s">
        <v>1358</v>
      </c>
      <c r="AH241" s="329"/>
      <c r="AI241" s="325"/>
      <c r="AJ241" s="202">
        <f t="shared" si="826"/>
        <v>1</v>
      </c>
      <c r="AK241" s="203" t="s">
        <v>292</v>
      </c>
      <c r="AL241" s="203" t="s">
        <v>306</v>
      </c>
      <c r="AM241" s="329"/>
      <c r="AN241" s="325"/>
      <c r="AO241" s="202">
        <f t="shared" si="870"/>
        <v>1</v>
      </c>
      <c r="AP241" s="203" t="s">
        <v>614</v>
      </c>
      <c r="AQ241" s="325"/>
      <c r="AR241" s="325"/>
      <c r="AS241" s="327"/>
      <c r="AT241" s="327"/>
      <c r="AU241" s="337"/>
      <c r="AV241" s="337"/>
      <c r="AW241" s="203" t="s">
        <v>89</v>
      </c>
      <c r="AX241" s="203"/>
      <c r="AY241" s="130"/>
      <c r="AZ241" s="131"/>
      <c r="BA241" s="207"/>
      <c r="BB241" s="145"/>
      <c r="BC241" s="145"/>
      <c r="BD241" s="145"/>
      <c r="BE241" s="145"/>
      <c r="BF241" s="145"/>
      <c r="BG241" s="145"/>
      <c r="BH241" s="145"/>
    </row>
    <row r="242" spans="1:60" ht="63.75" hidden="1" customHeight="1" x14ac:dyDescent="0.2">
      <c r="A242" s="324">
        <v>78</v>
      </c>
      <c r="B242" s="324" t="s">
        <v>248</v>
      </c>
      <c r="C242" s="325" t="str">
        <f>+VLOOKUP(B242,$A$568:$B$606,2,0)</f>
        <v>GLORIA INÉS HINCAPIÉ</v>
      </c>
      <c r="D242" s="336" t="s">
        <v>167</v>
      </c>
      <c r="E242" s="325" t="str">
        <f>IF(D242=$D$538,$E$538,IF(D242=$D$539,$E$539,IF(D242=$D$540,$E$540,IF(D242=$D$541,$E$541,IF(D242=$D$542,$E$542,IF(D242=$D$543,$E$543,IF(D242=$D$544,$E$544,IF(D242=$D$545,$E$545,IF(D242=$D$546,$E$546,IF(D242=$D$547,$E$547,IF(D242=VICERRECTORÍA_ACADÉMICA_,$BF$538,IF(D242=PLANEACIÓN_,$BF$540, IF(D242=_VICERRECTORÍA_INVESTIGACIONES_INNOVACIÓN_Y_EXTENSIÓN_,$BF$539,IF(D242=VICERRECTORÍA_ADMINISTRATIVA_FINANCIERA_,$BF$541,IF(D242=_VICERRECTORÍA_RESPONSABILIDAD_SOCIAL_Y_BIENESTAR_UNIVERSITARIO_,$BF$542," ")))))))))))))))</f>
        <v>Promover y facilitar la interacción con la sociedad contribuyendo a la satisfacción de sus demandas, mediante servicios especializados, programas de educación continuada y de proyección social.</v>
      </c>
      <c r="F242" s="324" t="s">
        <v>265</v>
      </c>
      <c r="G242" s="203" t="s">
        <v>260</v>
      </c>
      <c r="H242" s="203" t="s">
        <v>38</v>
      </c>
      <c r="I242" s="127" t="s">
        <v>1307</v>
      </c>
      <c r="J242" s="324" t="s">
        <v>105</v>
      </c>
      <c r="K242" s="337" t="s">
        <v>1322</v>
      </c>
      <c r="L242" s="324" t="s">
        <v>1323</v>
      </c>
      <c r="M242" s="324" t="s">
        <v>1147</v>
      </c>
      <c r="N242" s="324" t="s">
        <v>127</v>
      </c>
      <c r="O242" s="332">
        <f t="shared" ref="O242" si="983">IF(N242="ALTA",5,IF(N242="MEDIO ALTA",4,IF(N242="MEDIA",3,IF(N242="MEDIO BAJA",2,IF(N242="BAJA",1,0)))))</f>
        <v>1</v>
      </c>
      <c r="P242" s="324" t="s">
        <v>209</v>
      </c>
      <c r="Q242" s="332">
        <f t="shared" ref="Q242" si="984">IF(P242="ALTO",5,IF(P242="MEDIO-ALTO",4,IF(P242="MEDIO",3,IF(P242="MEDIO-BAJO",2,IF(P242="BAJO",1,0)))))</f>
        <v>4</v>
      </c>
      <c r="R242" s="332">
        <f t="shared" ref="R242" si="985">Q242*O242</f>
        <v>4</v>
      </c>
      <c r="S242" s="128" t="s">
        <v>314</v>
      </c>
      <c r="T242" s="129">
        <f t="shared" si="820"/>
        <v>2</v>
      </c>
      <c r="U242" s="325">
        <f t="shared" si="860"/>
        <v>2</v>
      </c>
      <c r="V242" s="325">
        <f t="shared" si="861"/>
        <v>1.2</v>
      </c>
      <c r="W242" s="203" t="s">
        <v>1344</v>
      </c>
      <c r="X242" s="324">
        <f t="shared" ref="X242" si="986">IF(S242="No_existen",5*$X$10,Y242*$X$10)</f>
        <v>0.2</v>
      </c>
      <c r="Y242" s="329">
        <f t="shared" si="863"/>
        <v>4</v>
      </c>
      <c r="Z242" s="206">
        <f t="shared" si="822"/>
        <v>4</v>
      </c>
      <c r="AA242" s="203" t="s">
        <v>318</v>
      </c>
      <c r="AB242" s="203"/>
      <c r="AC242" s="329">
        <f t="shared" ref="AC242" si="987">IF(S242="No_existen",5*$AC$10,AD242*$AC$10)</f>
        <v>0.15</v>
      </c>
      <c r="AD242" s="325">
        <f t="shared" si="865"/>
        <v>1</v>
      </c>
      <c r="AE242" s="202">
        <f t="shared" si="824"/>
        <v>1</v>
      </c>
      <c r="AF242" s="203" t="s">
        <v>295</v>
      </c>
      <c r="AG242" s="203"/>
      <c r="AH242" s="329">
        <f t="shared" ref="AH242" si="988">IF(S242="No_existen",5*$AH$10,AI242*$AH$10)</f>
        <v>0.1</v>
      </c>
      <c r="AI242" s="325">
        <f t="shared" si="867"/>
        <v>1</v>
      </c>
      <c r="AJ242" s="202">
        <f t="shared" si="826"/>
        <v>1</v>
      </c>
      <c r="AK242" s="203" t="s">
        <v>292</v>
      </c>
      <c r="AL242" s="203" t="s">
        <v>307</v>
      </c>
      <c r="AM242" s="329">
        <f t="shared" ref="AM242" si="989">IF(S242="No_existen",5*$AM$10,AN242*$AM$10)</f>
        <v>0.1</v>
      </c>
      <c r="AN242" s="325">
        <f t="shared" ref="AN242" si="990">ROUND(AVERAGEIF(AO242:AO244,"&gt;0"),0)</f>
        <v>1</v>
      </c>
      <c r="AO242" s="202">
        <f t="shared" si="870"/>
        <v>1</v>
      </c>
      <c r="AP242" s="203" t="s">
        <v>614</v>
      </c>
      <c r="AQ242" s="325">
        <f t="shared" ref="AQ242" si="991">ROUND(AVERAGE(U242,Y242,AD242,AI242,AN242),0)</f>
        <v>2</v>
      </c>
      <c r="AR242" s="325" t="str">
        <f t="shared" ref="AR242" si="992">IF(AQ242&lt;1.5,"FUERTE",IF(AND(AQ242&gt;=1.5,AQ242&lt;2.5),"ACEPTABLE",IF(AQ242&gt;=5,"INEXISTENTE","DÉBIL")))</f>
        <v>ACEPTABLE</v>
      </c>
      <c r="AS242" s="327">
        <f t="shared" ref="AS242" si="993">IF(R242=0,0,ROUND((R242*AQ242),0))</f>
        <v>8</v>
      </c>
      <c r="AT242" s="327" t="str">
        <f t="shared" ref="AT242" si="994">IF(AS242&gt;=36,"GRAVE", IF(AS242&lt;=10, "LEVE", "MODERADO"))</f>
        <v>LEVE</v>
      </c>
      <c r="AU242" s="334" t="s">
        <v>1365</v>
      </c>
      <c r="AV242" s="335">
        <v>0</v>
      </c>
      <c r="AW242" s="203" t="s">
        <v>89</v>
      </c>
      <c r="AX242" s="203"/>
      <c r="AY242" s="130"/>
      <c r="AZ242" s="131"/>
      <c r="BA242" s="207"/>
      <c r="BB242" s="145"/>
      <c r="BC242" s="145"/>
      <c r="BD242" s="145"/>
      <c r="BE242" s="145"/>
      <c r="BF242" s="145"/>
      <c r="BG242" s="145"/>
      <c r="BH242" s="145"/>
    </row>
    <row r="243" spans="1:60" ht="63.75" hidden="1" customHeight="1" x14ac:dyDescent="0.2">
      <c r="A243" s="324"/>
      <c r="B243" s="324"/>
      <c r="C243" s="325"/>
      <c r="D243" s="336"/>
      <c r="E243" s="325"/>
      <c r="F243" s="324"/>
      <c r="G243" s="203"/>
      <c r="H243" s="203"/>
      <c r="I243" s="127"/>
      <c r="J243" s="324"/>
      <c r="K243" s="337"/>
      <c r="L243" s="324"/>
      <c r="M243" s="324"/>
      <c r="N243" s="324"/>
      <c r="O243" s="332"/>
      <c r="P243" s="324"/>
      <c r="Q243" s="332"/>
      <c r="R243" s="332"/>
      <c r="S243" s="128" t="s">
        <v>314</v>
      </c>
      <c r="T243" s="129">
        <f t="shared" si="820"/>
        <v>2</v>
      </c>
      <c r="U243" s="325"/>
      <c r="V243" s="325"/>
      <c r="W243" s="203" t="s">
        <v>1345</v>
      </c>
      <c r="X243" s="324"/>
      <c r="Y243" s="329"/>
      <c r="Z243" s="206">
        <f t="shared" si="822"/>
        <v>4</v>
      </c>
      <c r="AA243" s="203" t="s">
        <v>318</v>
      </c>
      <c r="AB243" s="203"/>
      <c r="AC243" s="329"/>
      <c r="AD243" s="325"/>
      <c r="AE243" s="202">
        <f t="shared" si="824"/>
        <v>1</v>
      </c>
      <c r="AF243" s="203" t="s">
        <v>295</v>
      </c>
      <c r="AG243" s="203" t="s">
        <v>1359</v>
      </c>
      <c r="AH243" s="329"/>
      <c r="AI243" s="325"/>
      <c r="AJ243" s="202">
        <f t="shared" si="826"/>
        <v>1</v>
      </c>
      <c r="AK243" s="203" t="s">
        <v>292</v>
      </c>
      <c r="AL243" s="203" t="s">
        <v>306</v>
      </c>
      <c r="AM243" s="329"/>
      <c r="AN243" s="325"/>
      <c r="AO243" s="202">
        <f t="shared" si="870"/>
        <v>1</v>
      </c>
      <c r="AP243" s="203" t="s">
        <v>614</v>
      </c>
      <c r="AQ243" s="325"/>
      <c r="AR243" s="325"/>
      <c r="AS243" s="327"/>
      <c r="AT243" s="327"/>
      <c r="AU243" s="334"/>
      <c r="AV243" s="334"/>
      <c r="AW243" s="203" t="s">
        <v>89</v>
      </c>
      <c r="AX243" s="203"/>
      <c r="AY243" s="130"/>
      <c r="AZ243" s="131"/>
      <c r="BA243" s="207"/>
      <c r="BB243" s="145"/>
      <c r="BC243" s="145"/>
      <c r="BD243" s="145"/>
      <c r="BE243" s="145"/>
      <c r="BF243" s="145"/>
      <c r="BG243" s="145"/>
      <c r="BH243" s="145"/>
    </row>
    <row r="244" spans="1:60" ht="63.75" hidden="1" customHeight="1" x14ac:dyDescent="0.2">
      <c r="A244" s="324"/>
      <c r="B244" s="324"/>
      <c r="C244" s="325"/>
      <c r="D244" s="336"/>
      <c r="E244" s="325"/>
      <c r="F244" s="324"/>
      <c r="G244" s="203"/>
      <c r="H244" s="203"/>
      <c r="I244" s="127"/>
      <c r="J244" s="324"/>
      <c r="K244" s="337"/>
      <c r="L244" s="324"/>
      <c r="M244" s="324"/>
      <c r="N244" s="324"/>
      <c r="O244" s="332"/>
      <c r="P244" s="324"/>
      <c r="Q244" s="332"/>
      <c r="R244" s="332"/>
      <c r="S244" s="128"/>
      <c r="T244" s="129">
        <f t="shared" si="820"/>
        <v>0</v>
      </c>
      <c r="U244" s="325"/>
      <c r="V244" s="325"/>
      <c r="W244" s="203"/>
      <c r="X244" s="324"/>
      <c r="Y244" s="329"/>
      <c r="Z244" s="206">
        <f t="shared" si="822"/>
        <v>0</v>
      </c>
      <c r="AA244" s="203"/>
      <c r="AB244" s="203"/>
      <c r="AC244" s="329"/>
      <c r="AD244" s="325"/>
      <c r="AE244" s="202">
        <f t="shared" si="824"/>
        <v>0</v>
      </c>
      <c r="AF244" s="203"/>
      <c r="AG244" s="203"/>
      <c r="AH244" s="329"/>
      <c r="AI244" s="325"/>
      <c r="AJ244" s="202">
        <f t="shared" si="826"/>
        <v>0</v>
      </c>
      <c r="AK244" s="203"/>
      <c r="AL244" s="203"/>
      <c r="AM244" s="329"/>
      <c r="AN244" s="325"/>
      <c r="AO244" s="202">
        <f t="shared" si="870"/>
        <v>0</v>
      </c>
      <c r="AP244" s="203"/>
      <c r="AQ244" s="325"/>
      <c r="AR244" s="325"/>
      <c r="AS244" s="327"/>
      <c r="AT244" s="327"/>
      <c r="AU244" s="334"/>
      <c r="AV244" s="334"/>
      <c r="AW244" s="203" t="s">
        <v>89</v>
      </c>
      <c r="AX244" s="203"/>
      <c r="AY244" s="130"/>
      <c r="AZ244" s="131"/>
      <c r="BA244" s="207"/>
      <c r="BB244" s="145"/>
      <c r="BC244" s="145"/>
      <c r="BD244" s="145"/>
      <c r="BE244" s="145"/>
      <c r="BF244" s="145"/>
      <c r="BG244" s="145"/>
      <c r="BH244" s="145"/>
    </row>
    <row r="245" spans="1:60" ht="63.75" hidden="1" customHeight="1" x14ac:dyDescent="0.2">
      <c r="A245" s="324">
        <v>79</v>
      </c>
      <c r="B245" s="324" t="s">
        <v>248</v>
      </c>
      <c r="C245" s="325" t="str">
        <f>+VLOOKUP(B245,$A$568:$B$606,2,0)</f>
        <v>GLORIA INÉS HINCAPIÉ</v>
      </c>
      <c r="D245" s="336" t="s">
        <v>167</v>
      </c>
      <c r="E245" s="325" t="str">
        <f>IF(D245=$D$538,$E$538,IF(D245=$D$539,$E$539,IF(D245=$D$540,$E$540,IF(D245=$D$541,$E$541,IF(D245=$D$542,$E$542,IF(D245=$D$543,$E$543,IF(D245=$D$544,$E$544,IF(D245=$D$545,$E$545,IF(D245=$D$546,$E$546,IF(D245=$D$547,$E$547,IF(D245=VICERRECTORÍA_ACADÉMICA_,$BF$538,IF(D245=PLANEACIÓN_,$BF$540, IF(D245=_VICERRECTORÍA_INVESTIGACIONES_INNOVACIÓN_Y_EXTENSIÓN_,$BF$539,IF(D245=VICERRECTORÍA_ADMINISTRATIVA_FINANCIERA_,$BF$541,IF(D245=_VICERRECTORÍA_RESPONSABILIDAD_SOCIAL_Y_BIENESTAR_UNIVERSITARIO_,$BF$542," ")))))))))))))))</f>
        <v>Promover y facilitar la interacción con la sociedad contribuyendo a la satisfacción de sus demandas, mediante servicios especializados, programas de educación continuada y de proyección social.</v>
      </c>
      <c r="F245" s="324" t="s">
        <v>265</v>
      </c>
      <c r="G245" s="203" t="s">
        <v>260</v>
      </c>
      <c r="H245" s="203" t="s">
        <v>37</v>
      </c>
      <c r="I245" s="127" t="s">
        <v>1308</v>
      </c>
      <c r="J245" s="324" t="s">
        <v>105</v>
      </c>
      <c r="K245" s="324" t="s">
        <v>1324</v>
      </c>
      <c r="L245" s="337" t="s">
        <v>1325</v>
      </c>
      <c r="M245" s="324" t="s">
        <v>1147</v>
      </c>
      <c r="N245" s="324" t="s">
        <v>127</v>
      </c>
      <c r="O245" s="332">
        <f t="shared" ref="O245" si="995">IF(N245="ALTA",5,IF(N245="MEDIO ALTA",4,IF(N245="MEDIA",3,IF(N245="MEDIO BAJA",2,IF(N245="BAJA",1,0)))))</f>
        <v>1</v>
      </c>
      <c r="P245" s="324" t="s">
        <v>209</v>
      </c>
      <c r="Q245" s="332">
        <f t="shared" ref="Q245" si="996">IF(P245="ALTO",5,IF(P245="MEDIO-ALTO",4,IF(P245="MEDIO",3,IF(P245="MEDIO-BAJO",2,IF(P245="BAJO",1,0)))))</f>
        <v>4</v>
      </c>
      <c r="R245" s="332">
        <f t="shared" ref="R245" si="997">Q245*O245</f>
        <v>4</v>
      </c>
      <c r="S245" s="128" t="s">
        <v>315</v>
      </c>
      <c r="T245" s="129">
        <f t="shared" si="820"/>
        <v>1</v>
      </c>
      <c r="U245" s="325">
        <f t="shared" ref="U245" si="998">ROUND(AVERAGEIF(T245:T247,"&gt;0"),0)</f>
        <v>1</v>
      </c>
      <c r="V245" s="325">
        <f t="shared" ref="V245" si="999">U245*0.6</f>
        <v>0.6</v>
      </c>
      <c r="W245" s="203" t="s">
        <v>1346</v>
      </c>
      <c r="X245" s="324">
        <f t="shared" ref="X245" si="1000">IF(S245="No_existen",5*$X$10,Y245*$X$10)</f>
        <v>0.2</v>
      </c>
      <c r="Y245" s="329">
        <f t="shared" ref="Y245" si="1001">ROUND(AVERAGEIF(Z245:Z247,"&gt;0"),0)</f>
        <v>4</v>
      </c>
      <c r="Z245" s="206">
        <f t="shared" si="822"/>
        <v>4</v>
      </c>
      <c r="AA245" s="203" t="s">
        <v>318</v>
      </c>
      <c r="AB245" s="203"/>
      <c r="AC245" s="329">
        <f t="shared" ref="AC245" si="1002">IF(S245="No_existen",5*$AC$10,AD245*$AC$10)</f>
        <v>0.15</v>
      </c>
      <c r="AD245" s="325">
        <f t="shared" ref="AD245" si="1003">ROUND(AVERAGEIF(AE245:AE247,"&gt;0"),0)</f>
        <v>1</v>
      </c>
      <c r="AE245" s="202">
        <f t="shared" si="824"/>
        <v>1</v>
      </c>
      <c r="AF245" s="203" t="s">
        <v>295</v>
      </c>
      <c r="AG245" s="203" t="s">
        <v>1359</v>
      </c>
      <c r="AH245" s="329">
        <f t="shared" ref="AH245" si="1004">IF(S245="No_existen",5*$AH$10,AI245*$AH$10)</f>
        <v>0.1</v>
      </c>
      <c r="AI245" s="325">
        <f t="shared" ref="AI245" si="1005">ROUND(AVERAGEIF(AJ245:AJ247,"&gt;0"),0)</f>
        <v>1</v>
      </c>
      <c r="AJ245" s="202">
        <f t="shared" si="826"/>
        <v>1</v>
      </c>
      <c r="AK245" s="203" t="s">
        <v>292</v>
      </c>
      <c r="AL245" s="203" t="s">
        <v>299</v>
      </c>
      <c r="AM245" s="329">
        <f t="shared" ref="AM245" si="1006">IF(S245="No_existen",5*$AM$10,AN245*$AM$10)</f>
        <v>0.1</v>
      </c>
      <c r="AN245" s="325">
        <f t="shared" ref="AN245" si="1007">ROUND(AVERAGEIF(AO245:AO247,"&gt;0"),0)</f>
        <v>1</v>
      </c>
      <c r="AO245" s="202">
        <f t="shared" si="870"/>
        <v>1</v>
      </c>
      <c r="AP245" s="203" t="s">
        <v>614</v>
      </c>
      <c r="AQ245" s="325">
        <f t="shared" ref="AQ245" si="1008">ROUND(AVERAGE(U245,Y245,AD245,AI245,AN245),0)</f>
        <v>2</v>
      </c>
      <c r="AR245" s="325" t="str">
        <f t="shared" ref="AR245" si="1009">IF(AQ245&lt;1.5,"FUERTE",IF(AND(AQ245&gt;=1.5,AQ245&lt;2.5),"ACEPTABLE",IF(AQ245&gt;=5,"INEXISTENTE","DÉBIL")))</f>
        <v>ACEPTABLE</v>
      </c>
      <c r="AS245" s="327">
        <f t="shared" ref="AS245" si="1010">IF(R245=0,0,ROUND((R245*AQ245),0))</f>
        <v>8</v>
      </c>
      <c r="AT245" s="327" t="str">
        <f t="shared" ref="AT245" si="1011">IF(AS245&gt;=36,"GRAVE", IF(AS245&lt;=10, "LEVE", "MODERADO"))</f>
        <v>LEVE</v>
      </c>
      <c r="AU245" s="334" t="s">
        <v>1366</v>
      </c>
      <c r="AV245" s="335">
        <v>1</v>
      </c>
      <c r="AW245" s="203" t="s">
        <v>89</v>
      </c>
      <c r="AX245" s="203"/>
      <c r="AY245" s="130"/>
      <c r="AZ245" s="131"/>
      <c r="BA245" s="207"/>
      <c r="BB245" s="145"/>
      <c r="BC245" s="145"/>
      <c r="BD245" s="145"/>
      <c r="BE245" s="145"/>
      <c r="BF245" s="145"/>
      <c r="BG245" s="145"/>
      <c r="BH245" s="145"/>
    </row>
    <row r="246" spans="1:60" ht="63.75" hidden="1" customHeight="1" x14ac:dyDescent="0.2">
      <c r="A246" s="324"/>
      <c r="B246" s="324"/>
      <c r="C246" s="325"/>
      <c r="D246" s="336"/>
      <c r="E246" s="325"/>
      <c r="F246" s="324"/>
      <c r="G246" s="203"/>
      <c r="H246" s="203"/>
      <c r="I246" s="127"/>
      <c r="J246" s="324"/>
      <c r="K246" s="324"/>
      <c r="L246" s="337"/>
      <c r="M246" s="324"/>
      <c r="N246" s="324"/>
      <c r="O246" s="332"/>
      <c r="P246" s="324"/>
      <c r="Q246" s="332"/>
      <c r="R246" s="332"/>
      <c r="S246" s="128" t="s">
        <v>315</v>
      </c>
      <c r="T246" s="129">
        <f t="shared" si="820"/>
        <v>1</v>
      </c>
      <c r="U246" s="325"/>
      <c r="V246" s="325"/>
      <c r="W246" s="203" t="s">
        <v>1347</v>
      </c>
      <c r="X246" s="324"/>
      <c r="Y246" s="329"/>
      <c r="Z246" s="206">
        <f t="shared" si="822"/>
        <v>4</v>
      </c>
      <c r="AA246" s="203" t="s">
        <v>318</v>
      </c>
      <c r="AB246" s="203"/>
      <c r="AC246" s="329"/>
      <c r="AD246" s="325"/>
      <c r="AE246" s="202">
        <f t="shared" si="824"/>
        <v>1</v>
      </c>
      <c r="AF246" s="203" t="s">
        <v>295</v>
      </c>
      <c r="AG246" s="203" t="s">
        <v>1359</v>
      </c>
      <c r="AH246" s="329"/>
      <c r="AI246" s="325"/>
      <c r="AJ246" s="202">
        <f t="shared" si="826"/>
        <v>1</v>
      </c>
      <c r="AK246" s="203" t="s">
        <v>292</v>
      </c>
      <c r="AL246" s="203" t="s">
        <v>299</v>
      </c>
      <c r="AM246" s="329"/>
      <c r="AN246" s="325"/>
      <c r="AO246" s="202">
        <f t="shared" si="870"/>
        <v>1</v>
      </c>
      <c r="AP246" s="203" t="s">
        <v>614</v>
      </c>
      <c r="AQ246" s="325"/>
      <c r="AR246" s="325"/>
      <c r="AS246" s="327"/>
      <c r="AT246" s="327"/>
      <c r="AU246" s="334"/>
      <c r="AV246" s="334"/>
      <c r="AW246" s="203" t="s">
        <v>89</v>
      </c>
      <c r="AX246" s="203"/>
      <c r="AY246" s="130"/>
      <c r="AZ246" s="131"/>
      <c r="BA246" s="207"/>
      <c r="BB246" s="145"/>
      <c r="BC246" s="145"/>
      <c r="BD246" s="145"/>
      <c r="BE246" s="145"/>
      <c r="BF246" s="145"/>
      <c r="BG246" s="145"/>
      <c r="BH246" s="145"/>
    </row>
    <row r="247" spans="1:60" ht="63.75" hidden="1" customHeight="1" x14ac:dyDescent="0.2">
      <c r="A247" s="324"/>
      <c r="B247" s="324"/>
      <c r="C247" s="325"/>
      <c r="D247" s="336"/>
      <c r="E247" s="325"/>
      <c r="F247" s="324"/>
      <c r="G247" s="203"/>
      <c r="H247" s="203"/>
      <c r="I247" s="127"/>
      <c r="J247" s="324"/>
      <c r="K247" s="324"/>
      <c r="L247" s="337"/>
      <c r="M247" s="324"/>
      <c r="N247" s="324"/>
      <c r="O247" s="332"/>
      <c r="P247" s="324"/>
      <c r="Q247" s="332"/>
      <c r="R247" s="332"/>
      <c r="S247" s="128"/>
      <c r="T247" s="129">
        <f t="shared" si="820"/>
        <v>0</v>
      </c>
      <c r="U247" s="325"/>
      <c r="V247" s="325"/>
      <c r="W247" s="203"/>
      <c r="X247" s="324"/>
      <c r="Y247" s="329"/>
      <c r="Z247" s="206">
        <f t="shared" si="822"/>
        <v>0</v>
      </c>
      <c r="AA247" s="203"/>
      <c r="AB247" s="203"/>
      <c r="AC247" s="329"/>
      <c r="AD247" s="325"/>
      <c r="AE247" s="202">
        <f t="shared" si="824"/>
        <v>0</v>
      </c>
      <c r="AF247" s="203"/>
      <c r="AG247" s="203"/>
      <c r="AH247" s="329"/>
      <c r="AI247" s="325"/>
      <c r="AJ247" s="202">
        <f t="shared" si="826"/>
        <v>0</v>
      </c>
      <c r="AK247" s="203"/>
      <c r="AL247" s="203"/>
      <c r="AM247" s="329"/>
      <c r="AN247" s="325"/>
      <c r="AO247" s="202">
        <f t="shared" si="870"/>
        <v>0</v>
      </c>
      <c r="AP247" s="203"/>
      <c r="AQ247" s="325"/>
      <c r="AR247" s="325"/>
      <c r="AS247" s="327"/>
      <c r="AT247" s="327"/>
      <c r="AU247" s="334"/>
      <c r="AV247" s="334"/>
      <c r="AW247" s="203" t="s">
        <v>89</v>
      </c>
      <c r="AX247" s="203"/>
      <c r="AY247" s="130"/>
      <c r="AZ247" s="131"/>
      <c r="BA247" s="207"/>
      <c r="BB247" s="145"/>
      <c r="BC247" s="145"/>
      <c r="BD247" s="145"/>
      <c r="BE247" s="145"/>
      <c r="BF247" s="145"/>
      <c r="BG247" s="145"/>
      <c r="BH247" s="145"/>
    </row>
    <row r="248" spans="1:60" ht="63.75" hidden="1" customHeight="1" x14ac:dyDescent="0.2">
      <c r="A248" s="324">
        <v>80</v>
      </c>
      <c r="B248" s="324" t="s">
        <v>248</v>
      </c>
      <c r="C248" s="325" t="str">
        <f>+VLOOKUP(B248,$A$568:$B$606,2,0)</f>
        <v>GLORIA INÉS HINCAPIÉ</v>
      </c>
      <c r="D248" s="336" t="s">
        <v>167</v>
      </c>
      <c r="E248" s="325" t="str">
        <f>IF(D248=$D$538,$E$538,IF(D248=$D$539,$E$539,IF(D248=$D$540,$E$540,IF(D248=$D$541,$E$541,IF(D248=$D$542,$E$542,IF(D248=$D$543,$E$543,IF(D248=$D$544,$E$544,IF(D248=$D$545,$E$545,IF(D248=$D$546,$E$546,IF(D248=$D$547,$E$547,IF(D248=VICERRECTORÍA_ACADÉMICA_,$BF$538,IF(D248=PLANEACIÓN_,$BF$540, IF(D248=_VICERRECTORÍA_INVESTIGACIONES_INNOVACIÓN_Y_EXTENSIÓN_,$BF$539,IF(D248=VICERRECTORÍA_ADMINISTRATIVA_FINANCIERA_,$BF$541,IF(D248=_VICERRECTORÍA_RESPONSABILIDAD_SOCIAL_Y_BIENESTAR_UNIVERSITARIO_,$BF$542," ")))))))))))))))</f>
        <v>Promover y facilitar la interacción con la sociedad contribuyendo a la satisfacción de sus demandas, mediante servicios especializados, programas de educación continuada y de proyección social.</v>
      </c>
      <c r="F248" s="324" t="s">
        <v>265</v>
      </c>
      <c r="G248" s="203" t="s">
        <v>260</v>
      </c>
      <c r="H248" s="203" t="s">
        <v>37</v>
      </c>
      <c r="I248" s="203" t="s">
        <v>1309</v>
      </c>
      <c r="J248" s="324" t="s">
        <v>105</v>
      </c>
      <c r="K248" s="337" t="s">
        <v>1326</v>
      </c>
      <c r="L248" s="337" t="s">
        <v>1327</v>
      </c>
      <c r="M248" s="337" t="s">
        <v>1147</v>
      </c>
      <c r="N248" s="324" t="s">
        <v>127</v>
      </c>
      <c r="O248" s="332">
        <f t="shared" ref="O248" si="1012">IF(N248="ALTA",5,IF(N248="MEDIO ALTA",4,IF(N248="MEDIA",3,IF(N248="MEDIO BAJA",2,IF(N248="BAJA",1,0)))))</f>
        <v>1</v>
      </c>
      <c r="P248" s="324" t="s">
        <v>209</v>
      </c>
      <c r="Q248" s="332">
        <f t="shared" ref="Q248" si="1013">IF(P248="ALTO",5,IF(P248="MEDIO-ALTO",4,IF(P248="MEDIO",3,IF(P248="MEDIO-BAJO",2,IF(P248="BAJO",1,0)))))</f>
        <v>4</v>
      </c>
      <c r="R248" s="332">
        <f t="shared" ref="R248" si="1014">Q248*O248</f>
        <v>4</v>
      </c>
      <c r="S248" s="128" t="s">
        <v>315</v>
      </c>
      <c r="T248" s="129">
        <f t="shared" si="820"/>
        <v>1</v>
      </c>
      <c r="U248" s="325">
        <f t="shared" ref="U248:U278" si="1015">ROUND(AVERAGEIF(T248:T250,"&gt;0"),0)</f>
        <v>1</v>
      </c>
      <c r="V248" s="325">
        <f t="shared" ref="V248:V278" si="1016">U248*0.6</f>
        <v>0.6</v>
      </c>
      <c r="W248" s="203" t="s">
        <v>1348</v>
      </c>
      <c r="X248" s="324">
        <f t="shared" ref="X248" si="1017">IF(S248="No_existen",5*$X$10,Y248*$X$10)</f>
        <v>0.2</v>
      </c>
      <c r="Y248" s="329">
        <f t="shared" ref="Y248:Y278" si="1018">ROUND(AVERAGEIF(Z248:Z250,"&gt;0"),0)</f>
        <v>4</v>
      </c>
      <c r="Z248" s="206">
        <f t="shared" si="822"/>
        <v>4</v>
      </c>
      <c r="AA248" s="203" t="s">
        <v>318</v>
      </c>
      <c r="AB248" s="203"/>
      <c r="AC248" s="329">
        <f t="shared" ref="AC248" si="1019">IF(S248="No_existen",5*$AC$10,AD248*$AC$10)</f>
        <v>0.15</v>
      </c>
      <c r="AD248" s="325">
        <f t="shared" ref="AD248:AD278" si="1020">ROUND(AVERAGEIF(AE248:AE250,"&gt;0"),0)</f>
        <v>1</v>
      </c>
      <c r="AE248" s="202">
        <f t="shared" si="824"/>
        <v>1</v>
      </c>
      <c r="AF248" s="203" t="s">
        <v>295</v>
      </c>
      <c r="AG248" s="203" t="s">
        <v>1359</v>
      </c>
      <c r="AH248" s="329">
        <f t="shared" ref="AH248" si="1021">IF(S248="No_existen",5*$AH$10,AI248*$AH$10)</f>
        <v>0.1</v>
      </c>
      <c r="AI248" s="325">
        <f t="shared" ref="AI248:AI278" si="1022">ROUND(AVERAGEIF(AJ248:AJ250,"&gt;0"),0)</f>
        <v>1</v>
      </c>
      <c r="AJ248" s="202">
        <f t="shared" si="826"/>
        <v>1</v>
      </c>
      <c r="AK248" s="203" t="s">
        <v>292</v>
      </c>
      <c r="AL248" s="203" t="s">
        <v>306</v>
      </c>
      <c r="AM248" s="329">
        <f t="shared" ref="AM248" si="1023">IF(S248="No_existen",5*$AM$10,AN248*$AM$10)</f>
        <v>0.1</v>
      </c>
      <c r="AN248" s="325">
        <f t="shared" ref="AN248" si="1024">ROUND(AVERAGEIF(AO248:AO250,"&gt;0"),0)</f>
        <v>1</v>
      </c>
      <c r="AO248" s="202">
        <f t="shared" ref="AO248:AO280" si="1025">IF(AP248="Preventivo",1,IF(AP248="Detectivo",4, IF(S248="No_existen",5,0)))</f>
        <v>1</v>
      </c>
      <c r="AP248" s="203" t="s">
        <v>614</v>
      </c>
      <c r="AQ248" s="325">
        <f t="shared" ref="AQ248" si="1026">ROUND(AVERAGE(U248,Y248,AD248,AI248,AN248),0)</f>
        <v>2</v>
      </c>
      <c r="AR248" s="325" t="str">
        <f t="shared" ref="AR248" si="1027">IF(AQ248&lt;1.5,"FUERTE",IF(AND(AQ248&gt;=1.5,AQ248&lt;2.5),"ACEPTABLE",IF(AQ248&gt;=5,"INEXISTENTE","DÉBIL")))</f>
        <v>ACEPTABLE</v>
      </c>
      <c r="AS248" s="327">
        <f t="shared" ref="AS248" si="1028">IF(R248=0,0,ROUND((R248*AQ248),0))</f>
        <v>8</v>
      </c>
      <c r="AT248" s="327" t="str">
        <f t="shared" ref="AT248" si="1029">IF(AS248&gt;=36,"GRAVE", IF(AS248&lt;=10, "LEVE", "MODERADO"))</f>
        <v>LEVE</v>
      </c>
      <c r="AU248" s="334" t="s">
        <v>1367</v>
      </c>
      <c r="AV248" s="335">
        <v>0</v>
      </c>
      <c r="AW248" s="203" t="s">
        <v>89</v>
      </c>
      <c r="AX248" s="203"/>
      <c r="AY248" s="130"/>
      <c r="AZ248" s="131"/>
      <c r="BA248" s="207"/>
      <c r="BB248" s="145"/>
      <c r="BC248" s="145"/>
      <c r="BD248" s="145"/>
      <c r="BE248" s="145"/>
      <c r="BF248" s="145"/>
      <c r="BG248" s="145"/>
      <c r="BH248" s="145"/>
    </row>
    <row r="249" spans="1:60" ht="63.75" hidden="1" customHeight="1" x14ac:dyDescent="0.2">
      <c r="A249" s="324"/>
      <c r="B249" s="324"/>
      <c r="C249" s="325"/>
      <c r="D249" s="336"/>
      <c r="E249" s="325"/>
      <c r="F249" s="324"/>
      <c r="G249" s="203" t="s">
        <v>260</v>
      </c>
      <c r="H249" s="203" t="s">
        <v>38</v>
      </c>
      <c r="I249" s="127" t="s">
        <v>1310</v>
      </c>
      <c r="J249" s="324"/>
      <c r="K249" s="337"/>
      <c r="L249" s="337"/>
      <c r="M249" s="337"/>
      <c r="N249" s="324"/>
      <c r="O249" s="332"/>
      <c r="P249" s="324"/>
      <c r="Q249" s="332"/>
      <c r="R249" s="332"/>
      <c r="S249" s="128" t="s">
        <v>315</v>
      </c>
      <c r="T249" s="129">
        <f t="shared" si="820"/>
        <v>1</v>
      </c>
      <c r="U249" s="325"/>
      <c r="V249" s="325"/>
      <c r="W249" s="203" t="s">
        <v>1349</v>
      </c>
      <c r="X249" s="324"/>
      <c r="Y249" s="329"/>
      <c r="Z249" s="206">
        <f t="shared" si="822"/>
        <v>4</v>
      </c>
      <c r="AA249" s="203" t="s">
        <v>318</v>
      </c>
      <c r="AB249" s="203"/>
      <c r="AC249" s="329"/>
      <c r="AD249" s="325"/>
      <c r="AE249" s="202">
        <f t="shared" si="824"/>
        <v>1</v>
      </c>
      <c r="AF249" s="203" t="s">
        <v>295</v>
      </c>
      <c r="AG249" s="203" t="s">
        <v>1359</v>
      </c>
      <c r="AH249" s="329"/>
      <c r="AI249" s="325"/>
      <c r="AJ249" s="202">
        <f t="shared" si="826"/>
        <v>1</v>
      </c>
      <c r="AK249" s="203" t="s">
        <v>292</v>
      </c>
      <c r="AL249" s="203" t="s">
        <v>306</v>
      </c>
      <c r="AM249" s="329"/>
      <c r="AN249" s="325"/>
      <c r="AO249" s="202">
        <f t="shared" si="1025"/>
        <v>1</v>
      </c>
      <c r="AP249" s="203" t="s">
        <v>614</v>
      </c>
      <c r="AQ249" s="325"/>
      <c r="AR249" s="325"/>
      <c r="AS249" s="327"/>
      <c r="AT249" s="327"/>
      <c r="AU249" s="334"/>
      <c r="AV249" s="334"/>
      <c r="AW249" s="203" t="s">
        <v>89</v>
      </c>
      <c r="AX249" s="203"/>
      <c r="AY249" s="130"/>
      <c r="AZ249" s="131"/>
      <c r="BA249" s="207"/>
      <c r="BB249" s="145"/>
      <c r="BC249" s="145"/>
      <c r="BD249" s="145"/>
      <c r="BE249" s="145"/>
      <c r="BF249" s="145"/>
      <c r="BG249" s="145"/>
      <c r="BH249" s="145"/>
    </row>
    <row r="250" spans="1:60" ht="63.75" hidden="1" customHeight="1" x14ac:dyDescent="0.2">
      <c r="A250" s="324"/>
      <c r="B250" s="324"/>
      <c r="C250" s="325"/>
      <c r="D250" s="336"/>
      <c r="E250" s="325"/>
      <c r="F250" s="324"/>
      <c r="G250" s="203"/>
      <c r="H250" s="203"/>
      <c r="I250" s="127"/>
      <c r="J250" s="324"/>
      <c r="K250" s="337"/>
      <c r="L250" s="337"/>
      <c r="M250" s="337"/>
      <c r="N250" s="324"/>
      <c r="O250" s="332"/>
      <c r="P250" s="324"/>
      <c r="Q250" s="332"/>
      <c r="R250" s="332"/>
      <c r="S250" s="128"/>
      <c r="T250" s="129">
        <f t="shared" si="820"/>
        <v>0</v>
      </c>
      <c r="U250" s="325"/>
      <c r="V250" s="325"/>
      <c r="W250" s="203"/>
      <c r="X250" s="324"/>
      <c r="Y250" s="329"/>
      <c r="Z250" s="206">
        <f t="shared" si="822"/>
        <v>0</v>
      </c>
      <c r="AA250" s="203"/>
      <c r="AB250" s="203"/>
      <c r="AC250" s="329"/>
      <c r="AD250" s="325"/>
      <c r="AE250" s="202">
        <f t="shared" si="824"/>
        <v>0</v>
      </c>
      <c r="AF250" s="203"/>
      <c r="AG250" s="203"/>
      <c r="AH250" s="329"/>
      <c r="AI250" s="325"/>
      <c r="AJ250" s="202">
        <f t="shared" si="826"/>
        <v>0</v>
      </c>
      <c r="AK250" s="203"/>
      <c r="AL250" s="203"/>
      <c r="AM250" s="329"/>
      <c r="AN250" s="325"/>
      <c r="AO250" s="202">
        <f t="shared" si="1025"/>
        <v>0</v>
      </c>
      <c r="AP250" s="203"/>
      <c r="AQ250" s="325"/>
      <c r="AR250" s="325"/>
      <c r="AS250" s="327"/>
      <c r="AT250" s="327"/>
      <c r="AU250" s="334"/>
      <c r="AV250" s="334"/>
      <c r="AW250" s="203" t="s">
        <v>89</v>
      </c>
      <c r="AX250" s="203"/>
      <c r="AY250" s="130"/>
      <c r="AZ250" s="131"/>
      <c r="BA250" s="207"/>
      <c r="BB250" s="145"/>
      <c r="BC250" s="145"/>
      <c r="BD250" s="145"/>
      <c r="BE250" s="145"/>
      <c r="BF250" s="145"/>
      <c r="BG250" s="145"/>
      <c r="BH250" s="145"/>
    </row>
    <row r="251" spans="1:60" ht="63.75" hidden="1" customHeight="1" x14ac:dyDescent="0.2">
      <c r="A251" s="324">
        <v>81</v>
      </c>
      <c r="B251" s="324" t="s">
        <v>248</v>
      </c>
      <c r="C251" s="325" t="str">
        <f>+VLOOKUP(B251,$A$568:$B$606,2,0)</f>
        <v>GLORIA INÉS HINCAPIÉ</v>
      </c>
      <c r="D251" s="336" t="s">
        <v>167</v>
      </c>
      <c r="E251" s="325" t="str">
        <f>IF(D251=$D$538,$E$538,IF(D251=$D$539,$E$539,IF(D251=$D$540,$E$540,IF(D251=$D$541,$E$541,IF(D251=$D$542,$E$542,IF(D251=$D$543,$E$543,IF(D251=$D$544,$E$544,IF(D251=$D$545,$E$545,IF(D251=$D$546,$E$546,IF(D251=$D$547,$E$547,IF(D251=VICERRECTORÍA_ACADÉMICA_,$BF$538,IF(D251=PLANEACIÓN_,$BF$540, IF(D251=_VICERRECTORÍA_INVESTIGACIONES_INNOVACIÓN_Y_EXTENSIÓN_,$BF$539,IF(D251=VICERRECTORÍA_ADMINISTRATIVA_FINANCIERA_,$BF$541,IF(D251=_VICERRECTORÍA_RESPONSABILIDAD_SOCIAL_Y_BIENESTAR_UNIVERSITARIO_,$BF$542," ")))))))))))))))</f>
        <v>Promover y facilitar la interacción con la sociedad contribuyendo a la satisfacción de sus demandas, mediante servicios especializados, programas de educación continuada y de proyección social.</v>
      </c>
      <c r="F251" s="324" t="s">
        <v>265</v>
      </c>
      <c r="G251" s="203" t="s">
        <v>260</v>
      </c>
      <c r="H251" s="203" t="s">
        <v>37</v>
      </c>
      <c r="I251" s="203" t="s">
        <v>1311</v>
      </c>
      <c r="J251" s="324" t="s">
        <v>108</v>
      </c>
      <c r="K251" s="337" t="s">
        <v>1328</v>
      </c>
      <c r="L251" s="337" t="s">
        <v>1329</v>
      </c>
      <c r="M251" s="337" t="s">
        <v>1330</v>
      </c>
      <c r="N251" s="324" t="s">
        <v>127</v>
      </c>
      <c r="O251" s="332">
        <f t="shared" ref="O251" si="1030">IF(N251="ALTA",5,IF(N251="MEDIO ALTA",4,IF(N251="MEDIA",3,IF(N251="MEDIO BAJA",2,IF(N251="BAJA",1,0)))))</f>
        <v>1</v>
      </c>
      <c r="P251" s="324" t="s">
        <v>139</v>
      </c>
      <c r="Q251" s="332">
        <f t="shared" ref="Q251" si="1031">IF(P251="ALTO",5,IF(P251="MEDIO-ALTO",4,IF(P251="MEDIO",3,IF(P251="MEDIO-BAJO",2,IF(P251="BAJO",1,0)))))</f>
        <v>5</v>
      </c>
      <c r="R251" s="332">
        <f t="shared" ref="R251" si="1032">Q251*O251</f>
        <v>5</v>
      </c>
      <c r="S251" s="128" t="s">
        <v>315</v>
      </c>
      <c r="T251" s="129">
        <f t="shared" si="820"/>
        <v>1</v>
      </c>
      <c r="U251" s="325">
        <f t="shared" si="1015"/>
        <v>1</v>
      </c>
      <c r="V251" s="325">
        <f t="shared" si="1016"/>
        <v>0.6</v>
      </c>
      <c r="W251" s="203" t="s">
        <v>1350</v>
      </c>
      <c r="X251" s="324">
        <f t="shared" ref="X251" si="1033">IF(S251="No_existen",5*$X$10,Y251*$X$10)</f>
        <v>0.2</v>
      </c>
      <c r="Y251" s="329">
        <f t="shared" si="1018"/>
        <v>4</v>
      </c>
      <c r="Z251" s="206">
        <f t="shared" si="822"/>
        <v>4</v>
      </c>
      <c r="AA251" s="203" t="s">
        <v>318</v>
      </c>
      <c r="AB251" s="203"/>
      <c r="AC251" s="329">
        <f t="shared" ref="AC251" si="1034">IF(S251="No_existen",5*$AC$10,AD251*$AC$10)</f>
        <v>0.15</v>
      </c>
      <c r="AD251" s="325">
        <f t="shared" si="1020"/>
        <v>1</v>
      </c>
      <c r="AE251" s="202">
        <f t="shared" si="824"/>
        <v>1</v>
      </c>
      <c r="AF251" s="203" t="s">
        <v>295</v>
      </c>
      <c r="AG251" s="203" t="s">
        <v>1360</v>
      </c>
      <c r="AH251" s="329">
        <f t="shared" ref="AH251" si="1035">IF(S251="No_existen",5*$AH$10,AI251*$AH$10)</f>
        <v>0.1</v>
      </c>
      <c r="AI251" s="325">
        <f t="shared" si="1022"/>
        <v>1</v>
      </c>
      <c r="AJ251" s="202">
        <f t="shared" si="826"/>
        <v>1</v>
      </c>
      <c r="AK251" s="203" t="s">
        <v>292</v>
      </c>
      <c r="AL251" s="203" t="s">
        <v>306</v>
      </c>
      <c r="AM251" s="329">
        <f t="shared" ref="AM251" si="1036">IF(S251="No_existen",5*$AM$10,AN251*$AM$10)</f>
        <v>0.1</v>
      </c>
      <c r="AN251" s="325">
        <f t="shared" ref="AN251" si="1037">ROUND(AVERAGEIF(AO251:AO253,"&gt;0"),0)</f>
        <v>1</v>
      </c>
      <c r="AO251" s="202">
        <f t="shared" si="1025"/>
        <v>1</v>
      </c>
      <c r="AP251" s="203" t="s">
        <v>614</v>
      </c>
      <c r="AQ251" s="325">
        <f t="shared" ref="AQ251" si="1038">ROUND(AVERAGE(U251,Y251,AD251,AI251,AN251),0)</f>
        <v>2</v>
      </c>
      <c r="AR251" s="325" t="str">
        <f t="shared" ref="AR251" si="1039">IF(AQ251&lt;1.5,"FUERTE",IF(AND(AQ251&gt;=1.5,AQ251&lt;2.5),"ACEPTABLE",IF(AQ251&gt;=5,"INEXISTENTE","DÉBIL")))</f>
        <v>ACEPTABLE</v>
      </c>
      <c r="AS251" s="327">
        <f t="shared" ref="AS251" si="1040">IF(R251=0,0,ROUND((R251*AQ251),0))</f>
        <v>10</v>
      </c>
      <c r="AT251" s="327" t="str">
        <f t="shared" ref="AT251" si="1041">IF(AS251&gt;=36,"GRAVE", IF(AS251&lt;=10, "LEVE", "MODERADO"))</f>
        <v>LEVE</v>
      </c>
      <c r="AU251" s="334" t="s">
        <v>1368</v>
      </c>
      <c r="AV251" s="335">
        <v>0</v>
      </c>
      <c r="AW251" s="203" t="s">
        <v>89</v>
      </c>
      <c r="AX251" s="203"/>
      <c r="AY251" s="130"/>
      <c r="AZ251" s="131"/>
      <c r="BA251" s="207"/>
      <c r="BB251" s="145"/>
      <c r="BC251" s="145"/>
      <c r="BD251" s="145"/>
      <c r="BE251" s="145"/>
      <c r="BF251" s="145"/>
      <c r="BG251" s="145"/>
      <c r="BH251" s="145"/>
    </row>
    <row r="252" spans="1:60" ht="63.75" hidden="1" customHeight="1" x14ac:dyDescent="0.2">
      <c r="A252" s="324"/>
      <c r="B252" s="324"/>
      <c r="C252" s="325"/>
      <c r="D252" s="336"/>
      <c r="E252" s="325"/>
      <c r="F252" s="324"/>
      <c r="G252" s="203" t="s">
        <v>260</v>
      </c>
      <c r="H252" s="203" t="s">
        <v>37</v>
      </c>
      <c r="I252" s="203" t="s">
        <v>1312</v>
      </c>
      <c r="J252" s="324"/>
      <c r="K252" s="337"/>
      <c r="L252" s="337"/>
      <c r="M252" s="337"/>
      <c r="N252" s="324"/>
      <c r="O252" s="332"/>
      <c r="P252" s="324"/>
      <c r="Q252" s="332"/>
      <c r="R252" s="332"/>
      <c r="S252" s="128" t="s">
        <v>315</v>
      </c>
      <c r="T252" s="129">
        <f t="shared" si="820"/>
        <v>1</v>
      </c>
      <c r="U252" s="325"/>
      <c r="V252" s="325"/>
      <c r="W252" s="203" t="s">
        <v>1351</v>
      </c>
      <c r="X252" s="324"/>
      <c r="Y252" s="329"/>
      <c r="Z252" s="206">
        <f t="shared" si="822"/>
        <v>4</v>
      </c>
      <c r="AA252" s="203" t="s">
        <v>318</v>
      </c>
      <c r="AB252" s="203"/>
      <c r="AC252" s="329"/>
      <c r="AD252" s="325"/>
      <c r="AE252" s="202">
        <f t="shared" si="824"/>
        <v>1</v>
      </c>
      <c r="AF252" s="203" t="s">
        <v>295</v>
      </c>
      <c r="AG252" s="203" t="s">
        <v>1361</v>
      </c>
      <c r="AH252" s="329"/>
      <c r="AI252" s="325"/>
      <c r="AJ252" s="202">
        <f t="shared" si="826"/>
        <v>1</v>
      </c>
      <c r="AK252" s="203" t="s">
        <v>292</v>
      </c>
      <c r="AL252" s="203" t="s">
        <v>306</v>
      </c>
      <c r="AM252" s="329"/>
      <c r="AN252" s="325"/>
      <c r="AO252" s="202">
        <f t="shared" si="1025"/>
        <v>1</v>
      </c>
      <c r="AP252" s="203" t="s">
        <v>614</v>
      </c>
      <c r="AQ252" s="325"/>
      <c r="AR252" s="325"/>
      <c r="AS252" s="327"/>
      <c r="AT252" s="327"/>
      <c r="AU252" s="334"/>
      <c r="AV252" s="334"/>
      <c r="AW252" s="203" t="s">
        <v>89</v>
      </c>
      <c r="AX252" s="203"/>
      <c r="AY252" s="130"/>
      <c r="AZ252" s="131"/>
      <c r="BA252" s="207"/>
      <c r="BB252" s="145"/>
      <c r="BC252" s="145"/>
      <c r="BD252" s="145"/>
      <c r="BE252" s="145"/>
      <c r="BF252" s="145"/>
      <c r="BG252" s="145"/>
      <c r="BH252" s="145"/>
    </row>
    <row r="253" spans="1:60" ht="63.75" hidden="1" customHeight="1" x14ac:dyDescent="0.2">
      <c r="A253" s="324"/>
      <c r="B253" s="324"/>
      <c r="C253" s="325"/>
      <c r="D253" s="336"/>
      <c r="E253" s="325"/>
      <c r="F253" s="324"/>
      <c r="G253" s="203"/>
      <c r="H253" s="203"/>
      <c r="I253" s="127"/>
      <c r="J253" s="324"/>
      <c r="K253" s="337"/>
      <c r="L253" s="337"/>
      <c r="M253" s="337"/>
      <c r="N253" s="324"/>
      <c r="O253" s="332"/>
      <c r="P253" s="324"/>
      <c r="Q253" s="332"/>
      <c r="R253" s="332"/>
      <c r="S253" s="128"/>
      <c r="T253" s="129">
        <f t="shared" si="820"/>
        <v>0</v>
      </c>
      <c r="U253" s="325"/>
      <c r="V253" s="325"/>
      <c r="W253" s="203"/>
      <c r="X253" s="324"/>
      <c r="Y253" s="329"/>
      <c r="Z253" s="206">
        <f t="shared" si="822"/>
        <v>0</v>
      </c>
      <c r="AA253" s="203"/>
      <c r="AB253" s="203"/>
      <c r="AC253" s="329"/>
      <c r="AD253" s="325"/>
      <c r="AE253" s="202">
        <f t="shared" si="824"/>
        <v>0</v>
      </c>
      <c r="AF253" s="203"/>
      <c r="AG253" s="203"/>
      <c r="AH253" s="329"/>
      <c r="AI253" s="325"/>
      <c r="AJ253" s="202">
        <f t="shared" si="826"/>
        <v>0</v>
      </c>
      <c r="AK253" s="203"/>
      <c r="AL253" s="203"/>
      <c r="AM253" s="329"/>
      <c r="AN253" s="325"/>
      <c r="AO253" s="202">
        <f t="shared" si="1025"/>
        <v>0</v>
      </c>
      <c r="AP253" s="203"/>
      <c r="AQ253" s="325"/>
      <c r="AR253" s="325"/>
      <c r="AS253" s="327"/>
      <c r="AT253" s="327"/>
      <c r="AU253" s="334"/>
      <c r="AV253" s="334"/>
      <c r="AW253" s="203" t="s">
        <v>89</v>
      </c>
      <c r="AX253" s="203"/>
      <c r="AY253" s="130"/>
      <c r="AZ253" s="131"/>
      <c r="BA253" s="207"/>
      <c r="BB253" s="145"/>
      <c r="BC253" s="145"/>
      <c r="BD253" s="145"/>
      <c r="BE253" s="145"/>
      <c r="BF253" s="145"/>
      <c r="BG253" s="145"/>
      <c r="BH253" s="145"/>
    </row>
    <row r="254" spans="1:60" ht="63.75" hidden="1" customHeight="1" x14ac:dyDescent="0.2">
      <c r="A254" s="324">
        <v>82</v>
      </c>
      <c r="B254" s="324" t="s">
        <v>248</v>
      </c>
      <c r="C254" s="325" t="str">
        <f>+VLOOKUP(B254,$A$568:$B$606,2,0)</f>
        <v>GLORIA INÉS HINCAPIÉ</v>
      </c>
      <c r="D254" s="336" t="s">
        <v>167</v>
      </c>
      <c r="E254" s="325" t="str">
        <f>IF(D254=$D$538,$E$538,IF(D254=$D$539,$E$539,IF(D254=$D$540,$E$540,IF(D254=$D$541,$E$541,IF(D254=$D$542,$E$542,IF(D254=$D$543,$E$543,IF(D254=$D$544,$E$544,IF(D254=$D$545,$E$545,IF(D254=$D$546,$E$546,IF(D254=$D$547,$E$547,IF(D254=VICERRECTORÍA_ACADÉMICA_,$BF$538,IF(D254=PLANEACIÓN_,$BF$540, IF(D254=_VICERRECTORÍA_INVESTIGACIONES_INNOVACIÓN_Y_EXTENSIÓN_,$BF$539,IF(D254=VICERRECTORÍA_ADMINISTRATIVA_FINANCIERA_,$BF$541,IF(D254=_VICERRECTORÍA_RESPONSABILIDAD_SOCIAL_Y_BIENESTAR_UNIVERSITARIO_,$BF$542," ")))))))))))))))</f>
        <v>Promover y facilitar la interacción con la sociedad contribuyendo a la satisfacción de sus demandas, mediante servicios especializados, programas de educación continuada y de proyección social.</v>
      </c>
      <c r="F254" s="324" t="s">
        <v>265</v>
      </c>
      <c r="G254" s="203" t="s">
        <v>260</v>
      </c>
      <c r="H254" s="203" t="s">
        <v>37</v>
      </c>
      <c r="I254" s="203" t="s">
        <v>1313</v>
      </c>
      <c r="J254" s="324" t="s">
        <v>105</v>
      </c>
      <c r="K254" s="337" t="s">
        <v>1331</v>
      </c>
      <c r="L254" s="337" t="s">
        <v>1332</v>
      </c>
      <c r="M254" s="337" t="s">
        <v>1333</v>
      </c>
      <c r="N254" s="324" t="s">
        <v>127</v>
      </c>
      <c r="O254" s="332">
        <f t="shared" ref="O254" si="1042">IF(N254="ALTA",5,IF(N254="MEDIO ALTA",4,IF(N254="MEDIA",3,IF(N254="MEDIO BAJA",2,IF(N254="BAJA",1,0)))))</f>
        <v>1</v>
      </c>
      <c r="P254" s="324" t="s">
        <v>209</v>
      </c>
      <c r="Q254" s="332">
        <f t="shared" ref="Q254" si="1043">IF(P254="ALTO",5,IF(P254="MEDIO-ALTO",4,IF(P254="MEDIO",3,IF(P254="MEDIO-BAJO",2,IF(P254="BAJO",1,0)))))</f>
        <v>4</v>
      </c>
      <c r="R254" s="332">
        <f t="shared" ref="R254" si="1044">Q254*O254</f>
        <v>4</v>
      </c>
      <c r="S254" s="128" t="s">
        <v>315</v>
      </c>
      <c r="T254" s="129">
        <f t="shared" si="820"/>
        <v>1</v>
      </c>
      <c r="U254" s="325">
        <f t="shared" si="1015"/>
        <v>1</v>
      </c>
      <c r="V254" s="325">
        <f t="shared" si="1016"/>
        <v>0.6</v>
      </c>
      <c r="W254" s="203" t="s">
        <v>1352</v>
      </c>
      <c r="X254" s="324">
        <f t="shared" ref="X254" si="1045">IF(S254="No_existen",5*$X$10,Y254*$X$10)</f>
        <v>0.2</v>
      </c>
      <c r="Y254" s="329">
        <f t="shared" si="1018"/>
        <v>4</v>
      </c>
      <c r="Z254" s="206">
        <f t="shared" si="822"/>
        <v>4</v>
      </c>
      <c r="AA254" s="203" t="s">
        <v>318</v>
      </c>
      <c r="AB254" s="203"/>
      <c r="AC254" s="329">
        <f t="shared" ref="AC254" si="1046">IF(S254="No_existen",5*$AC$10,AD254*$AC$10)</f>
        <v>0.15</v>
      </c>
      <c r="AD254" s="325">
        <f t="shared" si="1020"/>
        <v>1</v>
      </c>
      <c r="AE254" s="202">
        <f t="shared" si="824"/>
        <v>1</v>
      </c>
      <c r="AF254" s="203" t="s">
        <v>295</v>
      </c>
      <c r="AG254" s="203" t="s">
        <v>1362</v>
      </c>
      <c r="AH254" s="329">
        <f t="shared" ref="AH254" si="1047">IF(S254="No_existen",5*$AH$10,AI254*$AH$10)</f>
        <v>0.1</v>
      </c>
      <c r="AI254" s="325">
        <f t="shared" si="1022"/>
        <v>1</v>
      </c>
      <c r="AJ254" s="202">
        <f t="shared" si="826"/>
        <v>1</v>
      </c>
      <c r="AK254" s="203" t="s">
        <v>292</v>
      </c>
      <c r="AL254" s="203" t="s">
        <v>306</v>
      </c>
      <c r="AM254" s="329">
        <f t="shared" ref="AM254" si="1048">IF(S254="No_existen",5*$AM$10,AN254*$AM$10)</f>
        <v>0.1</v>
      </c>
      <c r="AN254" s="325">
        <f t="shared" ref="AN254" si="1049">ROUND(AVERAGEIF(AO254:AO256,"&gt;0"),0)</f>
        <v>1</v>
      </c>
      <c r="AO254" s="202">
        <f t="shared" si="1025"/>
        <v>1</v>
      </c>
      <c r="AP254" s="203" t="s">
        <v>614</v>
      </c>
      <c r="AQ254" s="325">
        <f t="shared" ref="AQ254" si="1050">ROUND(AVERAGE(U254,Y254,AD254,AI254,AN254),0)</f>
        <v>2</v>
      </c>
      <c r="AR254" s="325" t="str">
        <f t="shared" ref="AR254" si="1051">IF(AQ254&lt;1.5,"FUERTE",IF(AND(AQ254&gt;=1.5,AQ254&lt;2.5),"ACEPTABLE",IF(AQ254&gt;=5,"INEXISTENTE","DÉBIL")))</f>
        <v>ACEPTABLE</v>
      </c>
      <c r="AS254" s="327">
        <f t="shared" ref="AS254" si="1052">IF(R254=0,0,ROUND((R254*AQ254),0))</f>
        <v>8</v>
      </c>
      <c r="AT254" s="327" t="str">
        <f t="shared" ref="AT254" si="1053">IF(AS254&gt;=36,"GRAVE", IF(AS254&lt;=10, "LEVE", "MODERADO"))</f>
        <v>LEVE</v>
      </c>
      <c r="AU254" s="334" t="s">
        <v>1369</v>
      </c>
      <c r="AV254" s="335">
        <v>1</v>
      </c>
      <c r="AW254" s="203" t="s">
        <v>89</v>
      </c>
      <c r="AX254" s="203"/>
      <c r="AY254" s="130"/>
      <c r="AZ254" s="131"/>
      <c r="BA254" s="207"/>
      <c r="BB254" s="145"/>
      <c r="BC254" s="145"/>
      <c r="BD254" s="145"/>
      <c r="BE254" s="145"/>
      <c r="BF254" s="145"/>
      <c r="BG254" s="145"/>
      <c r="BH254" s="145"/>
    </row>
    <row r="255" spans="1:60" ht="63.75" hidden="1" customHeight="1" x14ac:dyDescent="0.2">
      <c r="A255" s="324"/>
      <c r="B255" s="324"/>
      <c r="C255" s="325"/>
      <c r="D255" s="336"/>
      <c r="E255" s="325"/>
      <c r="F255" s="324"/>
      <c r="G255" s="203"/>
      <c r="H255" s="203"/>
      <c r="I255" s="127"/>
      <c r="J255" s="324"/>
      <c r="K255" s="337"/>
      <c r="L255" s="337"/>
      <c r="M255" s="337"/>
      <c r="N255" s="324"/>
      <c r="O255" s="332"/>
      <c r="P255" s="324"/>
      <c r="Q255" s="332"/>
      <c r="R255" s="332"/>
      <c r="S255" s="128"/>
      <c r="T255" s="129">
        <f t="shared" si="820"/>
        <v>0</v>
      </c>
      <c r="U255" s="325"/>
      <c r="V255" s="325"/>
      <c r="W255" s="203"/>
      <c r="X255" s="324"/>
      <c r="Y255" s="329"/>
      <c r="Z255" s="206">
        <f t="shared" si="822"/>
        <v>0</v>
      </c>
      <c r="AA255" s="203"/>
      <c r="AB255" s="203"/>
      <c r="AC255" s="329"/>
      <c r="AD255" s="325"/>
      <c r="AE255" s="202">
        <f t="shared" si="824"/>
        <v>0</v>
      </c>
      <c r="AF255" s="203"/>
      <c r="AG255" s="203"/>
      <c r="AH255" s="329"/>
      <c r="AI255" s="325"/>
      <c r="AJ255" s="202">
        <f t="shared" si="826"/>
        <v>0</v>
      </c>
      <c r="AK255" s="203"/>
      <c r="AL255" s="203"/>
      <c r="AM255" s="329"/>
      <c r="AN255" s="325"/>
      <c r="AO255" s="202">
        <f t="shared" si="1025"/>
        <v>0</v>
      </c>
      <c r="AP255" s="203"/>
      <c r="AQ255" s="325"/>
      <c r="AR255" s="325"/>
      <c r="AS255" s="327"/>
      <c r="AT255" s="327"/>
      <c r="AU255" s="334"/>
      <c r="AV255" s="334"/>
      <c r="AW255" s="203" t="s">
        <v>89</v>
      </c>
      <c r="AX255" s="203"/>
      <c r="AY255" s="130"/>
      <c r="AZ255" s="131"/>
      <c r="BA255" s="207"/>
      <c r="BB255" s="145"/>
      <c r="BC255" s="145"/>
      <c r="BD255" s="145"/>
      <c r="BE255" s="145"/>
      <c r="BF255" s="145"/>
      <c r="BG255" s="145"/>
      <c r="BH255" s="145"/>
    </row>
    <row r="256" spans="1:60" ht="63.75" hidden="1" customHeight="1" x14ac:dyDescent="0.2">
      <c r="A256" s="324"/>
      <c r="B256" s="324"/>
      <c r="C256" s="325"/>
      <c r="D256" s="336"/>
      <c r="E256" s="325"/>
      <c r="F256" s="324"/>
      <c r="G256" s="203"/>
      <c r="H256" s="203"/>
      <c r="I256" s="127"/>
      <c r="J256" s="324"/>
      <c r="K256" s="337"/>
      <c r="L256" s="337"/>
      <c r="M256" s="337"/>
      <c r="N256" s="324"/>
      <c r="O256" s="332"/>
      <c r="P256" s="324"/>
      <c r="Q256" s="332"/>
      <c r="R256" s="332"/>
      <c r="S256" s="128"/>
      <c r="T256" s="129">
        <f t="shared" si="820"/>
        <v>0</v>
      </c>
      <c r="U256" s="325"/>
      <c r="V256" s="325"/>
      <c r="W256" s="203"/>
      <c r="X256" s="324"/>
      <c r="Y256" s="329"/>
      <c r="Z256" s="206">
        <f t="shared" si="822"/>
        <v>0</v>
      </c>
      <c r="AA256" s="203"/>
      <c r="AB256" s="203"/>
      <c r="AC256" s="329"/>
      <c r="AD256" s="325"/>
      <c r="AE256" s="202">
        <f t="shared" si="824"/>
        <v>0</v>
      </c>
      <c r="AF256" s="203"/>
      <c r="AG256" s="203"/>
      <c r="AH256" s="329"/>
      <c r="AI256" s="325"/>
      <c r="AJ256" s="202">
        <f t="shared" si="826"/>
        <v>0</v>
      </c>
      <c r="AK256" s="203"/>
      <c r="AL256" s="203"/>
      <c r="AM256" s="329"/>
      <c r="AN256" s="325"/>
      <c r="AO256" s="202">
        <f t="shared" si="1025"/>
        <v>0</v>
      </c>
      <c r="AP256" s="203"/>
      <c r="AQ256" s="325"/>
      <c r="AR256" s="325"/>
      <c r="AS256" s="327"/>
      <c r="AT256" s="327"/>
      <c r="AU256" s="334"/>
      <c r="AV256" s="334"/>
      <c r="AW256" s="203" t="s">
        <v>89</v>
      </c>
      <c r="AX256" s="203"/>
      <c r="AY256" s="130"/>
      <c r="AZ256" s="131"/>
      <c r="BA256" s="207"/>
      <c r="BB256" s="145"/>
      <c r="BC256" s="145"/>
      <c r="BD256" s="145"/>
      <c r="BE256" s="145"/>
      <c r="BF256" s="145"/>
      <c r="BG256" s="145"/>
      <c r="BH256" s="145"/>
    </row>
    <row r="257" spans="1:60" ht="63.75" hidden="1" customHeight="1" x14ac:dyDescent="0.2">
      <c r="A257" s="324">
        <v>83</v>
      </c>
      <c r="B257" s="324" t="s">
        <v>248</v>
      </c>
      <c r="C257" s="325" t="str">
        <f>+VLOOKUP(B257,$A$568:$B$606,2,0)</f>
        <v>GLORIA INÉS HINCAPIÉ</v>
      </c>
      <c r="D257" s="336" t="s">
        <v>167</v>
      </c>
      <c r="E257" s="325" t="str">
        <f>IF(D257=$D$538,$E$538,IF(D257=$D$539,$E$539,IF(D257=$D$540,$E$540,IF(D257=$D$541,$E$541,IF(D257=$D$542,$E$542,IF(D257=$D$543,$E$543,IF(D257=$D$544,$E$544,IF(D257=$D$545,$E$545,IF(D257=$D$546,$E$546,IF(D257=$D$547,$E$547,IF(D257=VICERRECTORÍA_ACADÉMICA_,$BF$538,IF(D257=PLANEACIÓN_,$BF$540, IF(D257=_VICERRECTORÍA_INVESTIGACIONES_INNOVACIÓN_Y_EXTENSIÓN_,$BF$539,IF(D257=VICERRECTORÍA_ADMINISTRATIVA_FINANCIERA_,$BF$541,IF(D257=_VICERRECTORÍA_RESPONSABILIDAD_SOCIAL_Y_BIENESTAR_UNIVERSITARIO_,$BF$542," ")))))))))))))))</f>
        <v>Promover y facilitar la interacción con la sociedad contribuyendo a la satisfacción de sus demandas, mediante servicios especializados, programas de educación continuada y de proyección social.</v>
      </c>
      <c r="F257" s="324" t="s">
        <v>265</v>
      </c>
      <c r="G257" s="203" t="s">
        <v>260</v>
      </c>
      <c r="H257" s="203" t="s">
        <v>37</v>
      </c>
      <c r="I257" s="203" t="s">
        <v>1314</v>
      </c>
      <c r="J257" s="324" t="s">
        <v>105</v>
      </c>
      <c r="K257" s="337" t="s">
        <v>1334</v>
      </c>
      <c r="L257" s="337" t="s">
        <v>1335</v>
      </c>
      <c r="M257" s="337" t="s">
        <v>1156</v>
      </c>
      <c r="N257" s="324" t="s">
        <v>127</v>
      </c>
      <c r="O257" s="332">
        <f t="shared" ref="O257" si="1054">IF(N257="ALTA",5,IF(N257="MEDIO ALTA",4,IF(N257="MEDIA",3,IF(N257="MEDIO BAJA",2,IF(N257="BAJA",1,0)))))</f>
        <v>1</v>
      </c>
      <c r="P257" s="324" t="s">
        <v>140</v>
      </c>
      <c r="Q257" s="332">
        <f t="shared" ref="Q257" si="1055">IF(P257="ALTO",5,IF(P257="MEDIO-ALTO",4,IF(P257="MEDIO",3,IF(P257="MEDIO-BAJO",2,IF(P257="BAJO",1,0)))))</f>
        <v>3</v>
      </c>
      <c r="R257" s="332">
        <f t="shared" ref="R257" si="1056">Q257*O257</f>
        <v>3</v>
      </c>
      <c r="S257" s="128" t="s">
        <v>315</v>
      </c>
      <c r="T257" s="129">
        <f t="shared" si="820"/>
        <v>1</v>
      </c>
      <c r="U257" s="325">
        <f t="shared" si="1015"/>
        <v>1</v>
      </c>
      <c r="V257" s="325">
        <f t="shared" si="1016"/>
        <v>0.6</v>
      </c>
      <c r="W257" s="203" t="s">
        <v>1353</v>
      </c>
      <c r="X257" s="324">
        <f t="shared" ref="X257" si="1057">IF(S257="No_existen",5*$X$10,Y257*$X$10)</f>
        <v>0.2</v>
      </c>
      <c r="Y257" s="329">
        <f t="shared" si="1018"/>
        <v>4</v>
      </c>
      <c r="Z257" s="206">
        <f t="shared" si="822"/>
        <v>4</v>
      </c>
      <c r="AA257" s="203" t="s">
        <v>318</v>
      </c>
      <c r="AB257" s="203"/>
      <c r="AC257" s="329">
        <f t="shared" ref="AC257" si="1058">IF(S257="No_existen",5*$AC$10,AD257*$AC$10)</f>
        <v>0.15</v>
      </c>
      <c r="AD257" s="325">
        <f t="shared" si="1020"/>
        <v>1</v>
      </c>
      <c r="AE257" s="202">
        <f t="shared" si="824"/>
        <v>1</v>
      </c>
      <c r="AF257" s="203" t="s">
        <v>295</v>
      </c>
      <c r="AG257" s="203" t="s">
        <v>1363</v>
      </c>
      <c r="AH257" s="329">
        <f t="shared" ref="AH257" si="1059">IF(S257="No_existen",5*$AH$10,AI257*$AH$10)</f>
        <v>0.1</v>
      </c>
      <c r="AI257" s="325">
        <f t="shared" si="1022"/>
        <v>1</v>
      </c>
      <c r="AJ257" s="202">
        <f t="shared" si="826"/>
        <v>1</v>
      </c>
      <c r="AK257" s="203" t="s">
        <v>292</v>
      </c>
      <c r="AL257" s="203" t="s">
        <v>307</v>
      </c>
      <c r="AM257" s="329">
        <f t="shared" ref="AM257" si="1060">IF(S257="No_existen",5*$AM$10,AN257*$AM$10)</f>
        <v>0.1</v>
      </c>
      <c r="AN257" s="325">
        <f t="shared" ref="AN257" si="1061">ROUND(AVERAGEIF(AO257:AO259,"&gt;0"),0)</f>
        <v>1</v>
      </c>
      <c r="AO257" s="202">
        <f t="shared" si="1025"/>
        <v>1</v>
      </c>
      <c r="AP257" s="203" t="s">
        <v>614</v>
      </c>
      <c r="AQ257" s="325">
        <f t="shared" ref="AQ257" si="1062">ROUND(AVERAGE(U257,Y257,AD257,AI257,AN257),0)</f>
        <v>2</v>
      </c>
      <c r="AR257" s="325" t="str">
        <f t="shared" ref="AR257" si="1063">IF(AQ257&lt;1.5,"FUERTE",IF(AND(AQ257&gt;=1.5,AQ257&lt;2.5),"ACEPTABLE",IF(AQ257&gt;=5,"INEXISTENTE","DÉBIL")))</f>
        <v>ACEPTABLE</v>
      </c>
      <c r="AS257" s="327">
        <f t="shared" ref="AS257" si="1064">IF(R257=0,0,ROUND((R257*AQ257),0))</f>
        <v>6</v>
      </c>
      <c r="AT257" s="327" t="str">
        <f t="shared" ref="AT257" si="1065">IF(AS257&gt;=36,"GRAVE", IF(AS257&lt;=10, "LEVE", "MODERADO"))</f>
        <v>LEVE</v>
      </c>
      <c r="AU257" s="334" t="s">
        <v>1370</v>
      </c>
      <c r="AV257" s="334">
        <v>0</v>
      </c>
      <c r="AW257" s="203" t="s">
        <v>89</v>
      </c>
      <c r="AX257" s="203"/>
      <c r="AY257" s="130"/>
      <c r="AZ257" s="131"/>
      <c r="BA257" s="207"/>
      <c r="BB257" s="145"/>
      <c r="BC257" s="145"/>
      <c r="BD257" s="145"/>
      <c r="BE257" s="145"/>
      <c r="BF257" s="145"/>
      <c r="BG257" s="145"/>
      <c r="BH257" s="145"/>
    </row>
    <row r="258" spans="1:60" ht="63.75" hidden="1" customHeight="1" x14ac:dyDescent="0.2">
      <c r="A258" s="324"/>
      <c r="B258" s="324"/>
      <c r="C258" s="325"/>
      <c r="D258" s="336"/>
      <c r="E258" s="325"/>
      <c r="F258" s="324"/>
      <c r="G258" s="203"/>
      <c r="H258" s="203"/>
      <c r="I258" s="127"/>
      <c r="J258" s="324"/>
      <c r="K258" s="337"/>
      <c r="L258" s="337"/>
      <c r="M258" s="337"/>
      <c r="N258" s="324"/>
      <c r="O258" s="332"/>
      <c r="P258" s="324"/>
      <c r="Q258" s="332"/>
      <c r="R258" s="332"/>
      <c r="S258" s="128"/>
      <c r="T258" s="129">
        <f t="shared" si="820"/>
        <v>0</v>
      </c>
      <c r="U258" s="325"/>
      <c r="V258" s="325"/>
      <c r="W258" s="203"/>
      <c r="X258" s="324"/>
      <c r="Y258" s="329"/>
      <c r="Z258" s="206">
        <f t="shared" si="822"/>
        <v>0</v>
      </c>
      <c r="AA258" s="203"/>
      <c r="AB258" s="203"/>
      <c r="AC258" s="329"/>
      <c r="AD258" s="325"/>
      <c r="AE258" s="202">
        <f t="shared" si="824"/>
        <v>0</v>
      </c>
      <c r="AF258" s="203"/>
      <c r="AG258" s="203"/>
      <c r="AH258" s="329"/>
      <c r="AI258" s="325"/>
      <c r="AJ258" s="202">
        <f t="shared" si="826"/>
        <v>0</v>
      </c>
      <c r="AK258" s="203"/>
      <c r="AL258" s="203"/>
      <c r="AM258" s="329"/>
      <c r="AN258" s="325"/>
      <c r="AO258" s="202">
        <f t="shared" si="1025"/>
        <v>0</v>
      </c>
      <c r="AP258" s="203"/>
      <c r="AQ258" s="325"/>
      <c r="AR258" s="325"/>
      <c r="AS258" s="327"/>
      <c r="AT258" s="327"/>
      <c r="AU258" s="334"/>
      <c r="AV258" s="334"/>
      <c r="AW258" s="203" t="s">
        <v>89</v>
      </c>
      <c r="AX258" s="203"/>
      <c r="AY258" s="130"/>
      <c r="AZ258" s="131"/>
      <c r="BA258" s="207"/>
      <c r="BB258" s="145"/>
      <c r="BC258" s="145"/>
      <c r="BD258" s="145"/>
      <c r="BE258" s="145"/>
      <c r="BF258" s="145"/>
      <c r="BG258" s="145"/>
      <c r="BH258" s="145"/>
    </row>
    <row r="259" spans="1:60" ht="63.75" hidden="1" customHeight="1" x14ac:dyDescent="0.2">
      <c r="A259" s="324"/>
      <c r="B259" s="324"/>
      <c r="C259" s="325"/>
      <c r="D259" s="336"/>
      <c r="E259" s="325"/>
      <c r="F259" s="324"/>
      <c r="G259" s="203"/>
      <c r="H259" s="203"/>
      <c r="I259" s="127"/>
      <c r="J259" s="324"/>
      <c r="K259" s="337"/>
      <c r="L259" s="337"/>
      <c r="M259" s="337"/>
      <c r="N259" s="324"/>
      <c r="O259" s="332"/>
      <c r="P259" s="324"/>
      <c r="Q259" s="332"/>
      <c r="R259" s="332"/>
      <c r="S259" s="128"/>
      <c r="T259" s="129">
        <f t="shared" si="820"/>
        <v>0</v>
      </c>
      <c r="U259" s="325"/>
      <c r="V259" s="325"/>
      <c r="W259" s="203"/>
      <c r="X259" s="324"/>
      <c r="Y259" s="329"/>
      <c r="Z259" s="206">
        <f t="shared" si="822"/>
        <v>0</v>
      </c>
      <c r="AA259" s="203"/>
      <c r="AB259" s="203"/>
      <c r="AC259" s="329"/>
      <c r="AD259" s="325"/>
      <c r="AE259" s="202">
        <f t="shared" si="824"/>
        <v>0</v>
      </c>
      <c r="AF259" s="203"/>
      <c r="AG259" s="203"/>
      <c r="AH259" s="329"/>
      <c r="AI259" s="325"/>
      <c r="AJ259" s="202">
        <f t="shared" si="826"/>
        <v>0</v>
      </c>
      <c r="AK259" s="203"/>
      <c r="AL259" s="203"/>
      <c r="AM259" s="329"/>
      <c r="AN259" s="325"/>
      <c r="AO259" s="202">
        <f t="shared" si="1025"/>
        <v>0</v>
      </c>
      <c r="AP259" s="203"/>
      <c r="AQ259" s="325"/>
      <c r="AR259" s="325"/>
      <c r="AS259" s="327"/>
      <c r="AT259" s="327"/>
      <c r="AU259" s="334"/>
      <c r="AV259" s="334"/>
      <c r="AW259" s="203" t="s">
        <v>89</v>
      </c>
      <c r="AX259" s="203"/>
      <c r="AY259" s="130"/>
      <c r="AZ259" s="131"/>
      <c r="BA259" s="207"/>
      <c r="BB259" s="145"/>
      <c r="BC259" s="145"/>
      <c r="BD259" s="145"/>
      <c r="BE259" s="145"/>
      <c r="BF259" s="145"/>
      <c r="BG259" s="145"/>
      <c r="BH259" s="145"/>
    </row>
    <row r="260" spans="1:60" ht="63.75" hidden="1" customHeight="1" x14ac:dyDescent="0.2">
      <c r="A260" s="324">
        <v>84</v>
      </c>
      <c r="B260" s="324" t="s">
        <v>248</v>
      </c>
      <c r="C260" s="325" t="str">
        <f>+VLOOKUP(B260,$A$568:$B$606,2,0)</f>
        <v>GLORIA INÉS HINCAPIÉ</v>
      </c>
      <c r="D260" s="336" t="s">
        <v>167</v>
      </c>
      <c r="E260" s="325" t="str">
        <f>IF(D260=$D$538,$E$538,IF(D260=$D$539,$E$539,IF(D260=$D$540,$E$540,IF(D260=$D$541,$E$541,IF(D260=$D$542,$E$542,IF(D260=$D$543,$E$543,IF(D260=$D$544,$E$544,IF(D260=$D$545,$E$545,IF(D260=$D$546,$E$546,IF(D260=$D$547,$E$547,IF(D260=VICERRECTORÍA_ACADÉMICA_,$BF$538,IF(D260=PLANEACIÓN_,$BF$540, IF(D260=_VICERRECTORÍA_INVESTIGACIONES_INNOVACIÓN_Y_EXTENSIÓN_,$BF$539,IF(D260=VICERRECTORÍA_ADMINISTRATIVA_FINANCIERA_,$BF$541,IF(D260=_VICERRECTORÍA_RESPONSABILIDAD_SOCIAL_Y_BIENESTAR_UNIVERSITARIO_,$BF$542," ")))))))))))))))</f>
        <v>Promover y facilitar la interacción con la sociedad contribuyendo a la satisfacción de sus demandas, mediante servicios especializados, programas de educación continuada y de proyección social.</v>
      </c>
      <c r="F260" s="324" t="s">
        <v>265</v>
      </c>
      <c r="G260" s="203" t="s">
        <v>260</v>
      </c>
      <c r="H260" s="203" t="s">
        <v>37</v>
      </c>
      <c r="I260" s="203" t="s">
        <v>1315</v>
      </c>
      <c r="J260" s="324" t="s">
        <v>111</v>
      </c>
      <c r="K260" s="337" t="s">
        <v>1336</v>
      </c>
      <c r="L260" s="337" t="s">
        <v>1337</v>
      </c>
      <c r="M260" s="337" t="s">
        <v>1159</v>
      </c>
      <c r="N260" s="324" t="s">
        <v>127</v>
      </c>
      <c r="O260" s="332">
        <f t="shared" ref="O260" si="1066">IF(N260="ALTA",5,IF(N260="MEDIO ALTA",4,IF(N260="MEDIA",3,IF(N260="MEDIO BAJA",2,IF(N260="BAJA",1,0)))))</f>
        <v>1</v>
      </c>
      <c r="P260" s="324" t="s">
        <v>209</v>
      </c>
      <c r="Q260" s="332">
        <f t="shared" ref="Q260" si="1067">IF(P260="ALTO",5,IF(P260="MEDIO-ALTO",4,IF(P260="MEDIO",3,IF(P260="MEDIO-BAJO",2,IF(P260="BAJO",1,0)))))</f>
        <v>4</v>
      </c>
      <c r="R260" s="332">
        <f t="shared" ref="R260" si="1068">Q260*O260</f>
        <v>4</v>
      </c>
      <c r="S260" s="128" t="s">
        <v>315</v>
      </c>
      <c r="T260" s="129">
        <f t="shared" si="820"/>
        <v>1</v>
      </c>
      <c r="U260" s="325">
        <f t="shared" si="1015"/>
        <v>1</v>
      </c>
      <c r="V260" s="325">
        <f t="shared" si="1016"/>
        <v>0.6</v>
      </c>
      <c r="W260" s="203" t="s">
        <v>1354</v>
      </c>
      <c r="X260" s="324">
        <f t="shared" ref="X260" si="1069">IF(S260="No_existen",5*$X$10,Y260*$X$10)</f>
        <v>0.2</v>
      </c>
      <c r="Y260" s="329">
        <f t="shared" si="1018"/>
        <v>4</v>
      </c>
      <c r="Z260" s="206">
        <f t="shared" si="822"/>
        <v>4</v>
      </c>
      <c r="AA260" s="203" t="s">
        <v>318</v>
      </c>
      <c r="AB260" s="203"/>
      <c r="AC260" s="329">
        <f t="shared" ref="AC260" si="1070">IF(S260="No_existen",5*$AC$10,AD260*$AC$10)</f>
        <v>0.15</v>
      </c>
      <c r="AD260" s="325">
        <f t="shared" si="1020"/>
        <v>1</v>
      </c>
      <c r="AE260" s="202">
        <f t="shared" si="824"/>
        <v>1</v>
      </c>
      <c r="AF260" s="203" t="s">
        <v>295</v>
      </c>
      <c r="AG260" s="203" t="s">
        <v>1362</v>
      </c>
      <c r="AH260" s="329">
        <f t="shared" ref="AH260" si="1071">IF(S260="No_existen",5*$AH$10,AI260*$AH$10)</f>
        <v>0.1</v>
      </c>
      <c r="AI260" s="325">
        <f t="shared" si="1022"/>
        <v>1</v>
      </c>
      <c r="AJ260" s="202">
        <f t="shared" si="826"/>
        <v>1</v>
      </c>
      <c r="AK260" s="203" t="s">
        <v>292</v>
      </c>
      <c r="AL260" s="203" t="s">
        <v>299</v>
      </c>
      <c r="AM260" s="329">
        <f t="shared" ref="AM260" si="1072">IF(S260="No_existen",5*$AM$10,AN260*$AM$10)</f>
        <v>0.1</v>
      </c>
      <c r="AN260" s="325">
        <f t="shared" ref="AN260" si="1073">ROUND(AVERAGEIF(AO260:AO262,"&gt;0"),0)</f>
        <v>1</v>
      </c>
      <c r="AO260" s="202">
        <f t="shared" si="1025"/>
        <v>1</v>
      </c>
      <c r="AP260" s="203" t="s">
        <v>614</v>
      </c>
      <c r="AQ260" s="325">
        <f t="shared" ref="AQ260" si="1074">ROUND(AVERAGE(U260,Y260,AD260,AI260,AN260),0)</f>
        <v>2</v>
      </c>
      <c r="AR260" s="325" t="str">
        <f t="shared" ref="AR260" si="1075">IF(AQ260&lt;1.5,"FUERTE",IF(AND(AQ260&gt;=1.5,AQ260&lt;2.5),"ACEPTABLE",IF(AQ260&gt;=5,"INEXISTENTE","DÉBIL")))</f>
        <v>ACEPTABLE</v>
      </c>
      <c r="AS260" s="327">
        <f t="shared" ref="AS260" si="1076">IF(R260=0,0,ROUND((R260*AQ260),0))</f>
        <v>8</v>
      </c>
      <c r="AT260" s="327" t="str">
        <f t="shared" ref="AT260" si="1077">IF(AS260&gt;=36,"GRAVE", IF(AS260&lt;=10, "LEVE", "MODERADO"))</f>
        <v>LEVE</v>
      </c>
      <c r="AU260" s="334" t="s">
        <v>1371</v>
      </c>
      <c r="AV260" s="335">
        <v>0.92</v>
      </c>
      <c r="AW260" s="203" t="s">
        <v>89</v>
      </c>
      <c r="AX260" s="203"/>
      <c r="AY260" s="130"/>
      <c r="AZ260" s="131"/>
      <c r="BA260" s="207"/>
      <c r="BB260" s="145"/>
      <c r="BC260" s="145"/>
      <c r="BD260" s="145"/>
      <c r="BE260" s="145"/>
      <c r="BF260" s="145"/>
      <c r="BG260" s="145"/>
      <c r="BH260" s="145"/>
    </row>
    <row r="261" spans="1:60" ht="63.75" hidden="1" customHeight="1" x14ac:dyDescent="0.2">
      <c r="A261" s="324"/>
      <c r="B261" s="324"/>
      <c r="C261" s="325"/>
      <c r="D261" s="336"/>
      <c r="E261" s="325"/>
      <c r="F261" s="324"/>
      <c r="G261" s="203" t="s">
        <v>260</v>
      </c>
      <c r="H261" s="203" t="s">
        <v>37</v>
      </c>
      <c r="I261" s="203" t="s">
        <v>1316</v>
      </c>
      <c r="J261" s="324"/>
      <c r="K261" s="337"/>
      <c r="L261" s="337"/>
      <c r="M261" s="337"/>
      <c r="N261" s="324"/>
      <c r="O261" s="332"/>
      <c r="P261" s="324"/>
      <c r="Q261" s="332"/>
      <c r="R261" s="332"/>
      <c r="S261" s="128"/>
      <c r="T261" s="129">
        <f t="shared" si="820"/>
        <v>0</v>
      </c>
      <c r="U261" s="325"/>
      <c r="V261" s="325"/>
      <c r="W261" s="203"/>
      <c r="X261" s="324"/>
      <c r="Y261" s="329"/>
      <c r="Z261" s="206">
        <f t="shared" si="822"/>
        <v>0</v>
      </c>
      <c r="AA261" s="203"/>
      <c r="AB261" s="203"/>
      <c r="AC261" s="329"/>
      <c r="AD261" s="325"/>
      <c r="AE261" s="202">
        <f t="shared" si="824"/>
        <v>0</v>
      </c>
      <c r="AF261" s="203"/>
      <c r="AG261" s="203"/>
      <c r="AH261" s="329"/>
      <c r="AI261" s="325"/>
      <c r="AJ261" s="202">
        <f t="shared" si="826"/>
        <v>0</v>
      </c>
      <c r="AK261" s="203"/>
      <c r="AL261" s="203"/>
      <c r="AM261" s="329"/>
      <c r="AN261" s="325"/>
      <c r="AO261" s="202">
        <f t="shared" si="1025"/>
        <v>0</v>
      </c>
      <c r="AP261" s="203"/>
      <c r="AQ261" s="325"/>
      <c r="AR261" s="325"/>
      <c r="AS261" s="327"/>
      <c r="AT261" s="327"/>
      <c r="AU261" s="334"/>
      <c r="AV261" s="334"/>
      <c r="AW261" s="203" t="s">
        <v>89</v>
      </c>
      <c r="AX261" s="203"/>
      <c r="AY261" s="130"/>
      <c r="AZ261" s="131"/>
      <c r="BA261" s="207"/>
      <c r="BB261" s="145"/>
      <c r="BC261" s="145"/>
      <c r="BD261" s="145"/>
      <c r="BE261" s="145"/>
      <c r="BF261" s="145"/>
      <c r="BG261" s="145"/>
      <c r="BH261" s="145"/>
    </row>
    <row r="262" spans="1:60" ht="63.75" hidden="1" customHeight="1" x14ac:dyDescent="0.2">
      <c r="A262" s="324"/>
      <c r="B262" s="324"/>
      <c r="C262" s="325"/>
      <c r="D262" s="336"/>
      <c r="E262" s="325"/>
      <c r="F262" s="324"/>
      <c r="G262" s="203"/>
      <c r="H262" s="203"/>
      <c r="I262" s="127"/>
      <c r="J262" s="324"/>
      <c r="K262" s="337"/>
      <c r="L262" s="337"/>
      <c r="M262" s="337"/>
      <c r="N262" s="324"/>
      <c r="O262" s="332"/>
      <c r="P262" s="324"/>
      <c r="Q262" s="332"/>
      <c r="R262" s="332"/>
      <c r="S262" s="128"/>
      <c r="T262" s="129">
        <f t="shared" si="820"/>
        <v>0</v>
      </c>
      <c r="U262" s="325"/>
      <c r="V262" s="325"/>
      <c r="W262" s="203"/>
      <c r="X262" s="324"/>
      <c r="Y262" s="329"/>
      <c r="Z262" s="206">
        <f t="shared" si="822"/>
        <v>0</v>
      </c>
      <c r="AA262" s="203"/>
      <c r="AB262" s="203"/>
      <c r="AC262" s="329"/>
      <c r="AD262" s="325"/>
      <c r="AE262" s="202">
        <f t="shared" si="824"/>
        <v>0</v>
      </c>
      <c r="AF262" s="203"/>
      <c r="AG262" s="203"/>
      <c r="AH262" s="329"/>
      <c r="AI262" s="325"/>
      <c r="AJ262" s="202">
        <f t="shared" si="826"/>
        <v>0</v>
      </c>
      <c r="AK262" s="203"/>
      <c r="AL262" s="203"/>
      <c r="AM262" s="329"/>
      <c r="AN262" s="325"/>
      <c r="AO262" s="202">
        <f t="shared" si="1025"/>
        <v>0</v>
      </c>
      <c r="AP262" s="203"/>
      <c r="AQ262" s="325"/>
      <c r="AR262" s="325"/>
      <c r="AS262" s="327"/>
      <c r="AT262" s="327"/>
      <c r="AU262" s="334"/>
      <c r="AV262" s="334"/>
      <c r="AW262" s="203" t="s">
        <v>89</v>
      </c>
      <c r="AX262" s="203"/>
      <c r="AY262" s="130"/>
      <c r="AZ262" s="131"/>
      <c r="BA262" s="207"/>
      <c r="BB262" s="145"/>
      <c r="BC262" s="145"/>
      <c r="BD262" s="145"/>
      <c r="BE262" s="145"/>
      <c r="BF262" s="145"/>
      <c r="BG262" s="145"/>
      <c r="BH262" s="145"/>
    </row>
    <row r="263" spans="1:60" ht="63.75" hidden="1" customHeight="1" x14ac:dyDescent="0.2">
      <c r="A263" s="324">
        <v>85</v>
      </c>
      <c r="B263" s="324" t="s">
        <v>248</v>
      </c>
      <c r="C263" s="325" t="str">
        <f>+VLOOKUP(B263,$A$568:$B$606,2,0)</f>
        <v>GLORIA INÉS HINCAPIÉ</v>
      </c>
      <c r="D263" s="336" t="s">
        <v>167</v>
      </c>
      <c r="E263" s="325" t="str">
        <f>IF(D263=$D$538,$E$538,IF(D263=$D$539,$E$539,IF(D263=$D$540,$E$540,IF(D263=$D$541,$E$541,IF(D263=$D$542,$E$542,IF(D263=$D$543,$E$543,IF(D263=$D$544,$E$544,IF(D263=$D$545,$E$545,IF(D263=$D$546,$E$546,IF(D263=$D$547,$E$547,IF(D263=VICERRECTORÍA_ACADÉMICA_,$BF$538,IF(D263=PLANEACIÓN_,$BF$540, IF(D263=_VICERRECTORÍA_INVESTIGACIONES_INNOVACIÓN_Y_EXTENSIÓN_,$BF$539,IF(D263=VICERRECTORÍA_ADMINISTRATIVA_FINANCIERA_,$BF$541,IF(D263=_VICERRECTORÍA_RESPONSABILIDAD_SOCIAL_Y_BIENESTAR_UNIVERSITARIO_,$BF$542," ")))))))))))))))</f>
        <v>Promover y facilitar la interacción con la sociedad contribuyendo a la satisfacción de sus demandas, mediante servicios especializados, programas de educación continuada y de proyección social.</v>
      </c>
      <c r="F263" s="324" t="s">
        <v>265</v>
      </c>
      <c r="G263" s="203" t="s">
        <v>260</v>
      </c>
      <c r="H263" s="203" t="s">
        <v>37</v>
      </c>
      <c r="I263" s="203" t="s">
        <v>1317</v>
      </c>
      <c r="J263" s="324" t="s">
        <v>108</v>
      </c>
      <c r="K263" s="337" t="s">
        <v>1338</v>
      </c>
      <c r="L263" s="337" t="s">
        <v>1339</v>
      </c>
      <c r="M263" s="337" t="s">
        <v>1340</v>
      </c>
      <c r="N263" s="324" t="s">
        <v>104</v>
      </c>
      <c r="O263" s="332">
        <f t="shared" ref="O263" si="1078">IF(N263="ALTA",5,IF(N263="MEDIO ALTA",4,IF(N263="MEDIA",3,IF(N263="MEDIO BAJA",2,IF(N263="BAJA",1,0)))))</f>
        <v>3</v>
      </c>
      <c r="P263" s="324" t="s">
        <v>140</v>
      </c>
      <c r="Q263" s="332">
        <f t="shared" ref="Q263" si="1079">IF(P263="ALTO",5,IF(P263="MEDIO-ALTO",4,IF(P263="MEDIO",3,IF(P263="MEDIO-BAJO",2,IF(P263="BAJO",1,0)))))</f>
        <v>3</v>
      </c>
      <c r="R263" s="332">
        <f t="shared" ref="R263" si="1080">Q263*O263</f>
        <v>9</v>
      </c>
      <c r="S263" s="128" t="s">
        <v>315</v>
      </c>
      <c r="T263" s="129">
        <f t="shared" si="820"/>
        <v>1</v>
      </c>
      <c r="U263" s="325">
        <f t="shared" si="1015"/>
        <v>1</v>
      </c>
      <c r="V263" s="325">
        <f t="shared" si="1016"/>
        <v>0.6</v>
      </c>
      <c r="W263" s="203" t="s">
        <v>1355</v>
      </c>
      <c r="X263" s="324">
        <f t="shared" ref="X263" si="1081">IF(S263="No_existen",5*$X$10,Y263*$X$10)</f>
        <v>0.2</v>
      </c>
      <c r="Y263" s="329">
        <f t="shared" si="1018"/>
        <v>4</v>
      </c>
      <c r="Z263" s="206">
        <f t="shared" si="822"/>
        <v>4</v>
      </c>
      <c r="AA263" s="203" t="s">
        <v>318</v>
      </c>
      <c r="AB263" s="203"/>
      <c r="AC263" s="329">
        <f t="shared" ref="AC263" si="1082">IF(S263="No_existen",5*$AC$10,AD263*$AC$10)</f>
        <v>0.15</v>
      </c>
      <c r="AD263" s="325">
        <f t="shared" si="1020"/>
        <v>1</v>
      </c>
      <c r="AE263" s="202">
        <f t="shared" si="824"/>
        <v>1</v>
      </c>
      <c r="AF263" s="203" t="s">
        <v>295</v>
      </c>
      <c r="AG263" s="203" t="s">
        <v>1358</v>
      </c>
      <c r="AH263" s="329">
        <f t="shared" ref="AH263" si="1083">IF(S263="No_existen",5*$AH$10,AI263*$AH$10)</f>
        <v>0.1</v>
      </c>
      <c r="AI263" s="325">
        <f t="shared" si="1022"/>
        <v>1</v>
      </c>
      <c r="AJ263" s="202">
        <f t="shared" si="826"/>
        <v>1</v>
      </c>
      <c r="AK263" s="203" t="s">
        <v>292</v>
      </c>
      <c r="AL263" s="203" t="s">
        <v>306</v>
      </c>
      <c r="AM263" s="329">
        <f t="shared" ref="AM263" si="1084">IF(S263="No_existen",5*$AM$10,AN263*$AM$10)</f>
        <v>0.1</v>
      </c>
      <c r="AN263" s="325">
        <f t="shared" ref="AN263" si="1085">ROUND(AVERAGEIF(AO263:AO265,"&gt;0"),0)</f>
        <v>1</v>
      </c>
      <c r="AO263" s="202">
        <f t="shared" si="1025"/>
        <v>1</v>
      </c>
      <c r="AP263" s="203" t="s">
        <v>614</v>
      </c>
      <c r="AQ263" s="325">
        <f t="shared" ref="AQ263" si="1086">ROUND(AVERAGE(U263,Y263,AD263,AI263,AN263),0)</f>
        <v>2</v>
      </c>
      <c r="AR263" s="325" t="str">
        <f t="shared" ref="AR263" si="1087">IF(AQ263&lt;1.5,"FUERTE",IF(AND(AQ263&gt;=1.5,AQ263&lt;2.5),"ACEPTABLE",IF(AQ263&gt;=5,"INEXISTENTE","DÉBIL")))</f>
        <v>ACEPTABLE</v>
      </c>
      <c r="AS263" s="327">
        <f t="shared" ref="AS263" si="1088">IF(R263=0,0,ROUND((R263*AQ263),0))</f>
        <v>18</v>
      </c>
      <c r="AT263" s="327" t="str">
        <f t="shared" ref="AT263" si="1089">IF(AS263&gt;=36,"GRAVE", IF(AS263&lt;=10, "LEVE", "MODERADO"))</f>
        <v>MODERADO</v>
      </c>
      <c r="AU263" s="334" t="s">
        <v>1372</v>
      </c>
      <c r="AV263" s="335">
        <v>0.05</v>
      </c>
      <c r="AW263" s="203" t="s">
        <v>93</v>
      </c>
      <c r="AX263" s="203" t="s">
        <v>1373</v>
      </c>
      <c r="AY263" s="131">
        <v>45646</v>
      </c>
      <c r="AZ263" s="131"/>
      <c r="BA263" s="207"/>
      <c r="BB263" s="145"/>
      <c r="BC263" s="145"/>
      <c r="BD263" s="145"/>
      <c r="BE263" s="145"/>
      <c r="BF263" s="145"/>
      <c r="BG263" s="145"/>
      <c r="BH263" s="145"/>
    </row>
    <row r="264" spans="1:60" ht="63.75" hidden="1" customHeight="1" x14ac:dyDescent="0.2">
      <c r="A264" s="324"/>
      <c r="B264" s="324"/>
      <c r="C264" s="325"/>
      <c r="D264" s="336"/>
      <c r="E264" s="325"/>
      <c r="F264" s="324"/>
      <c r="G264" s="203" t="s">
        <v>260</v>
      </c>
      <c r="H264" s="203" t="s">
        <v>226</v>
      </c>
      <c r="I264" s="203" t="s">
        <v>1318</v>
      </c>
      <c r="J264" s="324"/>
      <c r="K264" s="337"/>
      <c r="L264" s="337"/>
      <c r="M264" s="337"/>
      <c r="N264" s="324"/>
      <c r="O264" s="332"/>
      <c r="P264" s="324"/>
      <c r="Q264" s="332"/>
      <c r="R264" s="332"/>
      <c r="S264" s="128" t="s">
        <v>315</v>
      </c>
      <c r="T264" s="129">
        <f t="shared" si="820"/>
        <v>1</v>
      </c>
      <c r="U264" s="325"/>
      <c r="V264" s="325"/>
      <c r="W264" s="203" t="s">
        <v>1356</v>
      </c>
      <c r="X264" s="324"/>
      <c r="Y264" s="329"/>
      <c r="Z264" s="206">
        <f t="shared" si="822"/>
        <v>4</v>
      </c>
      <c r="AA264" s="203" t="s">
        <v>318</v>
      </c>
      <c r="AB264" s="203"/>
      <c r="AC264" s="329"/>
      <c r="AD264" s="325"/>
      <c r="AE264" s="202">
        <f t="shared" si="824"/>
        <v>1</v>
      </c>
      <c r="AF264" s="203" t="s">
        <v>295</v>
      </c>
      <c r="AG264" s="203" t="s">
        <v>1362</v>
      </c>
      <c r="AH264" s="329"/>
      <c r="AI264" s="325"/>
      <c r="AJ264" s="202">
        <f t="shared" si="826"/>
        <v>1</v>
      </c>
      <c r="AK264" s="203" t="s">
        <v>292</v>
      </c>
      <c r="AL264" s="203" t="s">
        <v>306</v>
      </c>
      <c r="AM264" s="329"/>
      <c r="AN264" s="325"/>
      <c r="AO264" s="202">
        <f t="shared" si="1025"/>
        <v>1</v>
      </c>
      <c r="AP264" s="203" t="s">
        <v>614</v>
      </c>
      <c r="AQ264" s="325"/>
      <c r="AR264" s="325"/>
      <c r="AS264" s="327"/>
      <c r="AT264" s="327"/>
      <c r="AU264" s="334"/>
      <c r="AV264" s="334"/>
      <c r="AW264" s="203" t="s">
        <v>90</v>
      </c>
      <c r="AX264" s="203" t="s">
        <v>1374</v>
      </c>
      <c r="AY264" s="131">
        <v>45646</v>
      </c>
      <c r="AZ264" s="131"/>
      <c r="BA264" s="207"/>
      <c r="BB264" s="145"/>
      <c r="BC264" s="145"/>
      <c r="BD264" s="145"/>
      <c r="BE264" s="145"/>
      <c r="BF264" s="145"/>
      <c r="BG264" s="145"/>
      <c r="BH264" s="145"/>
    </row>
    <row r="265" spans="1:60" ht="63.75" hidden="1" customHeight="1" x14ac:dyDescent="0.2">
      <c r="A265" s="324"/>
      <c r="B265" s="324"/>
      <c r="C265" s="325"/>
      <c r="D265" s="336"/>
      <c r="E265" s="325"/>
      <c r="F265" s="324"/>
      <c r="G265" s="203" t="s">
        <v>260</v>
      </c>
      <c r="H265" s="203" t="s">
        <v>37</v>
      </c>
      <c r="I265" s="203" t="s">
        <v>1319</v>
      </c>
      <c r="J265" s="324"/>
      <c r="K265" s="337"/>
      <c r="L265" s="337"/>
      <c r="M265" s="337"/>
      <c r="N265" s="324"/>
      <c r="O265" s="332"/>
      <c r="P265" s="324"/>
      <c r="Q265" s="332"/>
      <c r="R265" s="332"/>
      <c r="S265" s="128" t="s">
        <v>315</v>
      </c>
      <c r="T265" s="129">
        <f t="shared" si="820"/>
        <v>1</v>
      </c>
      <c r="U265" s="325"/>
      <c r="V265" s="325"/>
      <c r="W265" s="203" t="s">
        <v>1357</v>
      </c>
      <c r="X265" s="324"/>
      <c r="Y265" s="329"/>
      <c r="Z265" s="206">
        <f t="shared" si="822"/>
        <v>4</v>
      </c>
      <c r="AA265" s="203" t="s">
        <v>318</v>
      </c>
      <c r="AB265" s="203"/>
      <c r="AC265" s="329"/>
      <c r="AD265" s="325"/>
      <c r="AE265" s="202">
        <f t="shared" si="824"/>
        <v>1</v>
      </c>
      <c r="AF265" s="203" t="s">
        <v>295</v>
      </c>
      <c r="AG265" s="203" t="s">
        <v>1360</v>
      </c>
      <c r="AH265" s="329"/>
      <c r="AI265" s="325"/>
      <c r="AJ265" s="202">
        <f t="shared" si="826"/>
        <v>1</v>
      </c>
      <c r="AK265" s="203" t="s">
        <v>292</v>
      </c>
      <c r="AL265" s="203" t="s">
        <v>306</v>
      </c>
      <c r="AM265" s="329"/>
      <c r="AN265" s="325"/>
      <c r="AO265" s="202">
        <f t="shared" si="1025"/>
        <v>1</v>
      </c>
      <c r="AP265" s="203" t="s">
        <v>614</v>
      </c>
      <c r="AQ265" s="325"/>
      <c r="AR265" s="325"/>
      <c r="AS265" s="327"/>
      <c r="AT265" s="327"/>
      <c r="AU265" s="334"/>
      <c r="AV265" s="334"/>
      <c r="AW265" s="203" t="s">
        <v>90</v>
      </c>
      <c r="AX265" s="203" t="s">
        <v>1375</v>
      </c>
      <c r="AY265" s="131">
        <v>45646</v>
      </c>
      <c r="AZ265" s="131"/>
      <c r="BA265" s="207"/>
      <c r="BB265" s="145"/>
      <c r="BC265" s="145"/>
      <c r="BD265" s="145"/>
      <c r="BE265" s="145"/>
      <c r="BF265" s="145"/>
      <c r="BG265" s="145"/>
      <c r="BH265" s="145"/>
    </row>
    <row r="266" spans="1:60" ht="63.75" hidden="1" customHeight="1" x14ac:dyDescent="0.2">
      <c r="A266" s="324">
        <v>86</v>
      </c>
      <c r="B266" s="324" t="s">
        <v>252</v>
      </c>
      <c r="C266" s="325" t="str">
        <f>+VLOOKUP(B266,$A$568:$B$606,2,0)</f>
        <v>MARCELA BOTERO ARBELAEZ</v>
      </c>
      <c r="D266" s="336" t="s">
        <v>167</v>
      </c>
      <c r="E266" s="325" t="str">
        <f>IF(D266=$D$538,$E$538,IF(D266=$D$539,$E$539,IF(D266=$D$540,$E$540,IF(D266=$D$541,$E$541,IF(D266=$D$542,$E$542,IF(D266=$D$543,$E$543,IF(D266=$D$544,$E$544,IF(D266=$D$545,$E$545,IF(D266=$D$546,$E$546,IF(D266=$D$547,$E$547,IF(D266=VICERRECTORÍA_ACADÉMICA_,$BF$538,IF(D266=PLANEACIÓN_,$BF$540, IF(D266=_VICERRECTORÍA_INVESTIGACIONES_INNOVACIÓN_Y_EXTENSIÓN_,$BF$539,IF(D266=VICERRECTORÍA_ADMINISTRATIVA_FINANCIERA_,$BF$541,IF(D266=_VICERRECTORÍA_RESPONSABILIDAD_SOCIAL_Y_BIENESTAR_UNIVERSITARIO_,$BF$542," ")))))))))))))))</f>
        <v>Promover y facilitar la interacción con la sociedad contribuyendo a la satisfacción de sus demandas, mediante servicios especializados, programas de educación continuada y de proyección social.</v>
      </c>
      <c r="F266" s="324" t="s">
        <v>265</v>
      </c>
      <c r="G266" s="203" t="s">
        <v>260</v>
      </c>
      <c r="H266" s="203" t="s">
        <v>34</v>
      </c>
      <c r="I266" s="127" t="s">
        <v>1376</v>
      </c>
      <c r="J266" s="324" t="s">
        <v>142</v>
      </c>
      <c r="K266" s="337" t="s">
        <v>1142</v>
      </c>
      <c r="L266" s="337" t="s">
        <v>1388</v>
      </c>
      <c r="M266" s="337" t="s">
        <v>1389</v>
      </c>
      <c r="N266" s="324" t="s">
        <v>127</v>
      </c>
      <c r="O266" s="332">
        <f t="shared" ref="O266" si="1090">IF(N266="ALTA",5,IF(N266="MEDIO ALTA",4,IF(N266="MEDIA",3,IF(N266="MEDIO BAJA",2,IF(N266="BAJA",1,0)))))</f>
        <v>1</v>
      </c>
      <c r="P266" s="324" t="s">
        <v>140</v>
      </c>
      <c r="Q266" s="332">
        <f t="shared" ref="Q266" si="1091">IF(P266="ALTO",5,IF(P266="MEDIO-ALTO",4,IF(P266="MEDIO",3,IF(P266="MEDIO-BAJO",2,IF(P266="BAJO",1,0)))))</f>
        <v>3</v>
      </c>
      <c r="R266" s="332">
        <f t="shared" ref="R266" si="1092">Q266*O266</f>
        <v>3</v>
      </c>
      <c r="S266" s="128" t="s">
        <v>315</v>
      </c>
      <c r="T266" s="129">
        <f t="shared" si="820"/>
        <v>1</v>
      </c>
      <c r="U266" s="325">
        <f t="shared" si="1015"/>
        <v>1</v>
      </c>
      <c r="V266" s="325">
        <f t="shared" si="1016"/>
        <v>0.6</v>
      </c>
      <c r="W266" s="203" t="s">
        <v>1410</v>
      </c>
      <c r="X266" s="324">
        <f t="shared" ref="X266" si="1093">IF(S266="No_existen",5*$X$10,Y266*$X$10)</f>
        <v>0.2</v>
      </c>
      <c r="Y266" s="329">
        <f t="shared" si="1018"/>
        <v>4</v>
      </c>
      <c r="Z266" s="206">
        <f t="shared" si="822"/>
        <v>4</v>
      </c>
      <c r="AA266" s="203" t="s">
        <v>318</v>
      </c>
      <c r="AB266" s="203"/>
      <c r="AC266" s="329">
        <f t="shared" ref="AC266" si="1094">IF(S266="No_existen",5*$AC$10,AD266*$AC$10)</f>
        <v>0.15</v>
      </c>
      <c r="AD266" s="325">
        <f t="shared" si="1020"/>
        <v>1</v>
      </c>
      <c r="AE266" s="202">
        <f t="shared" si="824"/>
        <v>1</v>
      </c>
      <c r="AF266" s="203" t="s">
        <v>295</v>
      </c>
      <c r="AG266" s="203" t="s">
        <v>1429</v>
      </c>
      <c r="AH266" s="329">
        <f t="shared" ref="AH266" si="1095">IF(S266="No_existen",5*$AH$10,AI266*$AH$10)</f>
        <v>0.1</v>
      </c>
      <c r="AI266" s="325">
        <f t="shared" si="1022"/>
        <v>1</v>
      </c>
      <c r="AJ266" s="202">
        <f t="shared" si="826"/>
        <v>1</v>
      </c>
      <c r="AK266" s="203" t="s">
        <v>292</v>
      </c>
      <c r="AL266" s="203" t="s">
        <v>299</v>
      </c>
      <c r="AM266" s="329">
        <f t="shared" ref="AM266" si="1096">IF(S266="No_existen",5*$AM$10,AN266*$AM$10)</f>
        <v>0.1</v>
      </c>
      <c r="AN266" s="325">
        <f t="shared" ref="AN266" si="1097">ROUND(AVERAGEIF(AO266:AO268,"&gt;0"),0)</f>
        <v>1</v>
      </c>
      <c r="AO266" s="202">
        <f t="shared" si="1025"/>
        <v>1</v>
      </c>
      <c r="AP266" s="203" t="s">
        <v>614</v>
      </c>
      <c r="AQ266" s="325">
        <f t="shared" ref="AQ266" si="1098">ROUND(AVERAGE(U266,Y266,AD266,AI266,AN266),0)</f>
        <v>2</v>
      </c>
      <c r="AR266" s="325" t="str">
        <f t="shared" ref="AR266" si="1099">IF(AQ266&lt;1.5,"FUERTE",IF(AND(AQ266&gt;=1.5,AQ266&lt;2.5),"ACEPTABLE",IF(AQ266&gt;=5,"INEXISTENTE","DÉBIL")))</f>
        <v>ACEPTABLE</v>
      </c>
      <c r="AS266" s="327">
        <f t="shared" ref="AS266" si="1100">IF(R266=0,0,ROUND((R266*AQ266),0))</f>
        <v>6</v>
      </c>
      <c r="AT266" s="327" t="str">
        <f t="shared" ref="AT266" si="1101">IF(AS266&gt;=36,"GRAVE", IF(AS266&lt;=10, "LEVE", "MODERADO"))</f>
        <v>LEVE</v>
      </c>
      <c r="AU266" s="337" t="s">
        <v>1433</v>
      </c>
      <c r="AV266" s="338">
        <v>0</v>
      </c>
      <c r="AW266" s="203" t="s">
        <v>89</v>
      </c>
      <c r="AX266" s="203"/>
      <c r="AY266" s="130"/>
      <c r="AZ266" s="131"/>
      <c r="BA266" s="207"/>
      <c r="BB266" s="145"/>
      <c r="BC266" s="145"/>
      <c r="BD266" s="145"/>
      <c r="BE266" s="145"/>
      <c r="BF266" s="145"/>
      <c r="BG266" s="145"/>
      <c r="BH266" s="145"/>
    </row>
    <row r="267" spans="1:60" ht="63.75" hidden="1" customHeight="1" x14ac:dyDescent="0.2">
      <c r="A267" s="324"/>
      <c r="B267" s="324"/>
      <c r="C267" s="325"/>
      <c r="D267" s="336"/>
      <c r="E267" s="325"/>
      <c r="F267" s="324"/>
      <c r="G267" s="203" t="s">
        <v>260</v>
      </c>
      <c r="H267" s="203" t="s">
        <v>34</v>
      </c>
      <c r="I267" s="127" t="s">
        <v>1377</v>
      </c>
      <c r="J267" s="324"/>
      <c r="K267" s="337"/>
      <c r="L267" s="337"/>
      <c r="M267" s="337"/>
      <c r="N267" s="324"/>
      <c r="O267" s="332"/>
      <c r="P267" s="324"/>
      <c r="Q267" s="332"/>
      <c r="R267" s="332"/>
      <c r="S267" s="128"/>
      <c r="T267" s="129">
        <f t="shared" ref="T267:T330" si="1102">IF(S267=$S$542,1,IF(S267=$S$538,5,IF(S267=$S$539,4,IF(S267=$S$540,3,IF(S267=$S$541,2,0)))))</f>
        <v>0</v>
      </c>
      <c r="U267" s="325"/>
      <c r="V267" s="325"/>
      <c r="W267" s="203"/>
      <c r="X267" s="324"/>
      <c r="Y267" s="329"/>
      <c r="Z267" s="206">
        <f t="shared" ref="Z267:Z330" si="1103">IF(AA267=$AA$540,1,IF(AA267=$AA$539,2,IF(AA267=$AA$538,4,IF(S267="No_existen",5,0))))</f>
        <v>0</v>
      </c>
      <c r="AA267" s="203"/>
      <c r="AB267" s="203"/>
      <c r="AC267" s="329"/>
      <c r="AD267" s="325"/>
      <c r="AE267" s="202">
        <f t="shared" ref="AE267:AE330" si="1104">IF(AF267=$AG$539,1,IF(AF267=$AG$538,4,IF(S267="No_existen",5,0)))</f>
        <v>0</v>
      </c>
      <c r="AF267" s="203"/>
      <c r="AG267" s="203"/>
      <c r="AH267" s="329"/>
      <c r="AI267" s="325"/>
      <c r="AJ267" s="202">
        <f t="shared" ref="AJ267:AJ330" si="1105">IF(AK267=$AK$538,1,IF(AK267=$AK$539,4,IF(S267="No_existen",5,0)))</f>
        <v>0</v>
      </c>
      <c r="AK267" s="203"/>
      <c r="AL267" s="203"/>
      <c r="AM267" s="329"/>
      <c r="AN267" s="325"/>
      <c r="AO267" s="202">
        <f t="shared" si="1025"/>
        <v>0</v>
      </c>
      <c r="AP267" s="203"/>
      <c r="AQ267" s="325"/>
      <c r="AR267" s="325"/>
      <c r="AS267" s="327"/>
      <c r="AT267" s="327"/>
      <c r="AU267" s="337"/>
      <c r="AV267" s="337"/>
      <c r="AW267" s="203" t="s">
        <v>89</v>
      </c>
      <c r="AX267" s="203"/>
      <c r="AY267" s="130"/>
      <c r="AZ267" s="131"/>
      <c r="BA267" s="207"/>
      <c r="BB267" s="145"/>
      <c r="BC267" s="145"/>
      <c r="BD267" s="145"/>
      <c r="BE267" s="145"/>
      <c r="BF267" s="145"/>
      <c r="BG267" s="145"/>
      <c r="BH267" s="145"/>
    </row>
    <row r="268" spans="1:60" ht="63.75" hidden="1" customHeight="1" x14ac:dyDescent="0.2">
      <c r="A268" s="324"/>
      <c r="B268" s="324"/>
      <c r="C268" s="325"/>
      <c r="D268" s="336"/>
      <c r="E268" s="325"/>
      <c r="F268" s="324"/>
      <c r="G268" s="203"/>
      <c r="H268" s="203"/>
      <c r="I268" s="127"/>
      <c r="J268" s="324"/>
      <c r="K268" s="337"/>
      <c r="L268" s="337"/>
      <c r="M268" s="337"/>
      <c r="N268" s="324"/>
      <c r="O268" s="332"/>
      <c r="P268" s="324"/>
      <c r="Q268" s="332"/>
      <c r="R268" s="332"/>
      <c r="S268" s="128"/>
      <c r="T268" s="129">
        <f t="shared" si="1102"/>
        <v>0</v>
      </c>
      <c r="U268" s="325"/>
      <c r="V268" s="325"/>
      <c r="W268" s="203"/>
      <c r="X268" s="324"/>
      <c r="Y268" s="329"/>
      <c r="Z268" s="206">
        <f t="shared" si="1103"/>
        <v>0</v>
      </c>
      <c r="AA268" s="203"/>
      <c r="AB268" s="203"/>
      <c r="AC268" s="329"/>
      <c r="AD268" s="325"/>
      <c r="AE268" s="202">
        <f t="shared" si="1104"/>
        <v>0</v>
      </c>
      <c r="AF268" s="203"/>
      <c r="AG268" s="203"/>
      <c r="AH268" s="329"/>
      <c r="AI268" s="325"/>
      <c r="AJ268" s="202">
        <f t="shared" si="1105"/>
        <v>0</v>
      </c>
      <c r="AK268" s="203"/>
      <c r="AL268" s="203"/>
      <c r="AM268" s="329"/>
      <c r="AN268" s="325"/>
      <c r="AO268" s="202">
        <f t="shared" si="1025"/>
        <v>0</v>
      </c>
      <c r="AP268" s="203"/>
      <c r="AQ268" s="325"/>
      <c r="AR268" s="325"/>
      <c r="AS268" s="327"/>
      <c r="AT268" s="327"/>
      <c r="AU268" s="337"/>
      <c r="AV268" s="337"/>
      <c r="AW268" s="203" t="s">
        <v>89</v>
      </c>
      <c r="AX268" s="203"/>
      <c r="AY268" s="130"/>
      <c r="AZ268" s="131"/>
      <c r="BA268" s="207"/>
      <c r="BB268" s="145"/>
      <c r="BC268" s="145"/>
      <c r="BD268" s="145"/>
      <c r="BE268" s="145"/>
      <c r="BF268" s="145"/>
      <c r="BG268" s="145"/>
      <c r="BH268" s="145"/>
    </row>
    <row r="269" spans="1:60" ht="63.75" hidden="1" customHeight="1" x14ac:dyDescent="0.2">
      <c r="A269" s="324">
        <v>87</v>
      </c>
      <c r="B269" s="324" t="s">
        <v>252</v>
      </c>
      <c r="C269" s="325" t="str">
        <f>+VLOOKUP(B269,$A$568:$B$606,2,0)</f>
        <v>MARCELA BOTERO ARBELAEZ</v>
      </c>
      <c r="D269" s="336" t="s">
        <v>167</v>
      </c>
      <c r="E269" s="325" t="str">
        <f>IF(D269=$D$538,$E$538,IF(D269=$D$539,$E$539,IF(D269=$D$540,$E$540,IF(D269=$D$541,$E$541,IF(D269=$D$542,$E$542,IF(D269=$D$543,$E$543,IF(D269=$D$544,$E$544,IF(D269=$D$545,$E$545,IF(D269=$D$546,$E$546,IF(D269=$D$547,$E$547,IF(D269=VICERRECTORÍA_ACADÉMICA_,$BF$538,IF(D269=PLANEACIÓN_,$BF$540, IF(D269=_VICERRECTORÍA_INVESTIGACIONES_INNOVACIÓN_Y_EXTENSIÓN_,$BF$539,IF(D269=VICERRECTORÍA_ADMINISTRATIVA_FINANCIERA_,$BF$541,IF(D269=_VICERRECTORÍA_RESPONSABILIDAD_SOCIAL_Y_BIENESTAR_UNIVERSITARIO_,$BF$542," ")))))))))))))))</f>
        <v>Promover y facilitar la interacción con la sociedad contribuyendo a la satisfacción de sus demandas, mediante servicios especializados, programas de educación continuada y de proyección social.</v>
      </c>
      <c r="F269" s="324" t="s">
        <v>265</v>
      </c>
      <c r="G269" s="203" t="s">
        <v>260</v>
      </c>
      <c r="H269" s="203" t="s">
        <v>38</v>
      </c>
      <c r="I269" s="127" t="s">
        <v>1378</v>
      </c>
      <c r="J269" s="324" t="s">
        <v>105</v>
      </c>
      <c r="K269" s="324" t="s">
        <v>1189</v>
      </c>
      <c r="L269" s="324" t="s">
        <v>1390</v>
      </c>
      <c r="M269" s="324" t="s">
        <v>1391</v>
      </c>
      <c r="N269" s="324" t="s">
        <v>127</v>
      </c>
      <c r="O269" s="332">
        <f t="shared" ref="O269" si="1106">IF(N269="ALTA",5,IF(N269="MEDIO ALTA",4,IF(N269="MEDIA",3,IF(N269="MEDIO BAJA",2,IF(N269="BAJA",1,0)))))</f>
        <v>1</v>
      </c>
      <c r="P269" s="324" t="s">
        <v>141</v>
      </c>
      <c r="Q269" s="332">
        <f t="shared" ref="Q269" si="1107">IF(P269="ALTO",5,IF(P269="MEDIO-ALTO",4,IF(P269="MEDIO",3,IF(P269="MEDIO-BAJO",2,IF(P269="BAJO",1,0)))))</f>
        <v>1</v>
      </c>
      <c r="R269" s="332">
        <f t="shared" ref="R269" si="1108">Q269*O269</f>
        <v>1</v>
      </c>
      <c r="S269" s="128" t="s">
        <v>315</v>
      </c>
      <c r="T269" s="129">
        <f t="shared" si="1102"/>
        <v>1</v>
      </c>
      <c r="U269" s="325">
        <f t="shared" si="1015"/>
        <v>1</v>
      </c>
      <c r="V269" s="325">
        <f t="shared" si="1016"/>
        <v>0.6</v>
      </c>
      <c r="W269" s="203" t="s">
        <v>1411</v>
      </c>
      <c r="X269" s="324">
        <f t="shared" ref="X269" si="1109">IF(S269="No_existen",5*$X$10,Y269*$X$10)</f>
        <v>0.2</v>
      </c>
      <c r="Y269" s="329">
        <f t="shared" si="1018"/>
        <v>4</v>
      </c>
      <c r="Z269" s="206">
        <f t="shared" si="1103"/>
        <v>4</v>
      </c>
      <c r="AA269" s="203" t="s">
        <v>318</v>
      </c>
      <c r="AB269" s="203"/>
      <c r="AC269" s="329">
        <f t="shared" ref="AC269" si="1110">IF(S269="No_existen",5*$AC$10,AD269*$AC$10)</f>
        <v>0.15</v>
      </c>
      <c r="AD269" s="325">
        <f t="shared" si="1020"/>
        <v>1</v>
      </c>
      <c r="AE269" s="202">
        <f t="shared" si="1104"/>
        <v>1</v>
      </c>
      <c r="AF269" s="203" t="s">
        <v>295</v>
      </c>
      <c r="AG269" s="203" t="s">
        <v>1429</v>
      </c>
      <c r="AH269" s="329">
        <f t="shared" ref="AH269" si="1111">IF(S269="No_existen",5*$AH$10,AI269*$AH$10)</f>
        <v>0.1</v>
      </c>
      <c r="AI269" s="325">
        <f t="shared" si="1022"/>
        <v>1</v>
      </c>
      <c r="AJ269" s="202">
        <f t="shared" si="1105"/>
        <v>1</v>
      </c>
      <c r="AK269" s="203" t="s">
        <v>292</v>
      </c>
      <c r="AL269" s="203" t="s">
        <v>306</v>
      </c>
      <c r="AM269" s="329">
        <f t="shared" ref="AM269" si="1112">IF(S269="No_existen",5*$AM$10,AN269*$AM$10)</f>
        <v>0.1</v>
      </c>
      <c r="AN269" s="325">
        <f t="shared" ref="AN269" si="1113">ROUND(AVERAGEIF(AO269:AO271,"&gt;0"),0)</f>
        <v>1</v>
      </c>
      <c r="AO269" s="202">
        <f t="shared" si="1025"/>
        <v>1</v>
      </c>
      <c r="AP269" s="203" t="s">
        <v>614</v>
      </c>
      <c r="AQ269" s="325">
        <f t="shared" ref="AQ269" si="1114">ROUND(AVERAGE(U269,Y269,AD269,AI269,AN269),0)</f>
        <v>2</v>
      </c>
      <c r="AR269" s="325" t="str">
        <f t="shared" ref="AR269" si="1115">IF(AQ269&lt;1.5,"FUERTE",IF(AND(AQ269&gt;=1.5,AQ269&lt;2.5),"ACEPTABLE",IF(AQ269&gt;=5,"INEXISTENTE","DÉBIL")))</f>
        <v>ACEPTABLE</v>
      </c>
      <c r="AS269" s="327">
        <f t="shared" ref="AS269" si="1116">IF(R269=0,0,ROUND((R269*AQ269),0))</f>
        <v>2</v>
      </c>
      <c r="AT269" s="327" t="str">
        <f t="shared" ref="AT269" si="1117">IF(AS269&gt;=36,"GRAVE", IF(AS269&lt;=10, "LEVE", "MODERADO"))</f>
        <v>LEVE</v>
      </c>
      <c r="AU269" s="334" t="s">
        <v>1434</v>
      </c>
      <c r="AV269" s="335">
        <v>0</v>
      </c>
      <c r="AW269" s="203" t="s">
        <v>89</v>
      </c>
      <c r="AX269" s="203"/>
      <c r="AY269" s="130"/>
      <c r="AZ269" s="131"/>
      <c r="BA269" s="207"/>
      <c r="BB269" s="145"/>
      <c r="BC269" s="145"/>
      <c r="BD269" s="145"/>
      <c r="BE269" s="145"/>
      <c r="BF269" s="145"/>
      <c r="BG269" s="145"/>
      <c r="BH269" s="145"/>
    </row>
    <row r="270" spans="1:60" ht="63.75" hidden="1" customHeight="1" x14ac:dyDescent="0.2">
      <c r="A270" s="324"/>
      <c r="B270" s="324"/>
      <c r="C270" s="325"/>
      <c r="D270" s="336"/>
      <c r="E270" s="325"/>
      <c r="F270" s="324"/>
      <c r="G270" s="203"/>
      <c r="H270" s="203"/>
      <c r="I270" s="127"/>
      <c r="J270" s="324"/>
      <c r="K270" s="324"/>
      <c r="L270" s="324"/>
      <c r="M270" s="324"/>
      <c r="N270" s="324"/>
      <c r="O270" s="332"/>
      <c r="P270" s="324"/>
      <c r="Q270" s="332"/>
      <c r="R270" s="332"/>
      <c r="S270" s="128"/>
      <c r="T270" s="129">
        <f t="shared" si="1102"/>
        <v>0</v>
      </c>
      <c r="U270" s="325"/>
      <c r="V270" s="325"/>
      <c r="W270" s="203"/>
      <c r="X270" s="324"/>
      <c r="Y270" s="329"/>
      <c r="Z270" s="206">
        <f t="shared" si="1103"/>
        <v>0</v>
      </c>
      <c r="AA270" s="203"/>
      <c r="AB270" s="203"/>
      <c r="AC270" s="329"/>
      <c r="AD270" s="325"/>
      <c r="AE270" s="202">
        <f t="shared" si="1104"/>
        <v>0</v>
      </c>
      <c r="AF270" s="203"/>
      <c r="AG270" s="203"/>
      <c r="AH270" s="329"/>
      <c r="AI270" s="325"/>
      <c r="AJ270" s="202">
        <f t="shared" si="1105"/>
        <v>0</v>
      </c>
      <c r="AK270" s="203"/>
      <c r="AL270" s="203"/>
      <c r="AM270" s="329"/>
      <c r="AN270" s="325"/>
      <c r="AO270" s="202">
        <f t="shared" si="1025"/>
        <v>0</v>
      </c>
      <c r="AP270" s="203"/>
      <c r="AQ270" s="325"/>
      <c r="AR270" s="325"/>
      <c r="AS270" s="327"/>
      <c r="AT270" s="327"/>
      <c r="AU270" s="334"/>
      <c r="AV270" s="334"/>
      <c r="AW270" s="203" t="s">
        <v>89</v>
      </c>
      <c r="AX270" s="203"/>
      <c r="AY270" s="130"/>
      <c r="AZ270" s="131"/>
      <c r="BA270" s="207"/>
      <c r="BB270" s="145"/>
      <c r="BC270" s="145"/>
      <c r="BD270" s="145"/>
      <c r="BE270" s="145"/>
      <c r="BF270" s="145"/>
      <c r="BG270" s="145"/>
      <c r="BH270" s="145"/>
    </row>
    <row r="271" spans="1:60" ht="63.75" hidden="1" customHeight="1" x14ac:dyDescent="0.2">
      <c r="A271" s="324"/>
      <c r="B271" s="324"/>
      <c r="C271" s="325"/>
      <c r="D271" s="336"/>
      <c r="E271" s="325"/>
      <c r="F271" s="324"/>
      <c r="G271" s="203"/>
      <c r="H271" s="203"/>
      <c r="I271" s="127"/>
      <c r="J271" s="324"/>
      <c r="K271" s="324"/>
      <c r="L271" s="324"/>
      <c r="M271" s="324"/>
      <c r="N271" s="324"/>
      <c r="O271" s="332"/>
      <c r="P271" s="324"/>
      <c r="Q271" s="332"/>
      <c r="R271" s="332"/>
      <c r="S271" s="128"/>
      <c r="T271" s="129">
        <f t="shared" si="1102"/>
        <v>0</v>
      </c>
      <c r="U271" s="325"/>
      <c r="V271" s="325"/>
      <c r="W271" s="203"/>
      <c r="X271" s="324"/>
      <c r="Y271" s="329"/>
      <c r="Z271" s="206">
        <f t="shared" si="1103"/>
        <v>0</v>
      </c>
      <c r="AA271" s="203"/>
      <c r="AB271" s="203"/>
      <c r="AC271" s="329"/>
      <c r="AD271" s="325"/>
      <c r="AE271" s="202">
        <f t="shared" si="1104"/>
        <v>0</v>
      </c>
      <c r="AF271" s="203"/>
      <c r="AG271" s="203"/>
      <c r="AH271" s="329"/>
      <c r="AI271" s="325"/>
      <c r="AJ271" s="202">
        <f t="shared" si="1105"/>
        <v>0</v>
      </c>
      <c r="AK271" s="203"/>
      <c r="AL271" s="203"/>
      <c r="AM271" s="329"/>
      <c r="AN271" s="325"/>
      <c r="AO271" s="202">
        <f t="shared" si="1025"/>
        <v>0</v>
      </c>
      <c r="AP271" s="203"/>
      <c r="AQ271" s="325"/>
      <c r="AR271" s="325"/>
      <c r="AS271" s="327"/>
      <c r="AT271" s="327"/>
      <c r="AU271" s="334"/>
      <c r="AV271" s="334"/>
      <c r="AW271" s="203" t="s">
        <v>89</v>
      </c>
      <c r="AX271" s="203"/>
      <c r="AY271" s="130"/>
      <c r="AZ271" s="131"/>
      <c r="BA271" s="207"/>
      <c r="BB271" s="145"/>
      <c r="BC271" s="145"/>
      <c r="BD271" s="145"/>
      <c r="BE271" s="145"/>
      <c r="BF271" s="145"/>
      <c r="BG271" s="145"/>
      <c r="BH271" s="145"/>
    </row>
    <row r="272" spans="1:60" ht="63.75" hidden="1" customHeight="1" x14ac:dyDescent="0.2">
      <c r="A272" s="324">
        <v>88</v>
      </c>
      <c r="B272" s="324" t="s">
        <v>252</v>
      </c>
      <c r="C272" s="325" t="str">
        <f>+VLOOKUP(B272,$A$568:$B$606,2,0)</f>
        <v>MARCELA BOTERO ARBELAEZ</v>
      </c>
      <c r="D272" s="336" t="s">
        <v>167</v>
      </c>
      <c r="E272" s="325" t="str">
        <f>IF(D272=$D$538,$E$538,IF(D272=$D$539,$E$539,IF(D272=$D$540,$E$540,IF(D272=$D$541,$E$541,IF(D272=$D$542,$E$542,IF(D272=$D$543,$E$543,IF(D272=$D$544,$E$544,IF(D272=$D$545,$E$545,IF(D272=$D$546,$E$546,IF(D272=$D$547,$E$547,IF(D272=VICERRECTORÍA_ACADÉMICA_,$BF$538,IF(D272=PLANEACIÓN_,$BF$540, IF(D272=_VICERRECTORÍA_INVESTIGACIONES_INNOVACIÓN_Y_EXTENSIÓN_,$BF$539,IF(D272=VICERRECTORÍA_ADMINISTRATIVA_FINANCIERA_,$BF$541,IF(D272=_VICERRECTORÍA_RESPONSABILIDAD_SOCIAL_Y_BIENESTAR_UNIVERSITARIO_,$BF$542," ")))))))))))))))</f>
        <v>Promover y facilitar la interacción con la sociedad contribuyendo a la satisfacción de sus demandas, mediante servicios especializados, programas de educación continuada y de proyección social.</v>
      </c>
      <c r="F272" s="324" t="s">
        <v>265</v>
      </c>
      <c r="G272" s="203" t="s">
        <v>260</v>
      </c>
      <c r="H272" s="203" t="s">
        <v>37</v>
      </c>
      <c r="I272" s="127" t="s">
        <v>1379</v>
      </c>
      <c r="J272" s="324" t="s">
        <v>105</v>
      </c>
      <c r="K272" s="324" t="s">
        <v>1392</v>
      </c>
      <c r="L272" s="324" t="s">
        <v>1393</v>
      </c>
      <c r="M272" s="324" t="s">
        <v>1394</v>
      </c>
      <c r="N272" s="324" t="s">
        <v>127</v>
      </c>
      <c r="O272" s="332">
        <f t="shared" ref="O272" si="1118">IF(N272="ALTA",5,IF(N272="MEDIO ALTA",4,IF(N272="MEDIA",3,IF(N272="MEDIO BAJA",2,IF(N272="BAJA",1,0)))))</f>
        <v>1</v>
      </c>
      <c r="P272" s="324" t="s">
        <v>209</v>
      </c>
      <c r="Q272" s="332">
        <f t="shared" ref="Q272" si="1119">IF(P272="ALTO",5,IF(P272="MEDIO-ALTO",4,IF(P272="MEDIO",3,IF(P272="MEDIO-BAJO",2,IF(P272="BAJO",1,0)))))</f>
        <v>4</v>
      </c>
      <c r="R272" s="332">
        <f t="shared" ref="R272" si="1120">Q272*O272</f>
        <v>4</v>
      </c>
      <c r="S272" s="128" t="s">
        <v>315</v>
      </c>
      <c r="T272" s="129">
        <f t="shared" si="1102"/>
        <v>1</v>
      </c>
      <c r="U272" s="325">
        <f t="shared" si="1015"/>
        <v>1</v>
      </c>
      <c r="V272" s="325">
        <f t="shared" si="1016"/>
        <v>0.6</v>
      </c>
      <c r="W272" s="203" t="s">
        <v>1412</v>
      </c>
      <c r="X272" s="324">
        <f t="shared" ref="X272" si="1121">IF(S272="No_existen",5*$X$10,Y272*$X$10)</f>
        <v>0.2</v>
      </c>
      <c r="Y272" s="329">
        <f t="shared" si="1018"/>
        <v>4</v>
      </c>
      <c r="Z272" s="206">
        <f t="shared" si="1103"/>
        <v>4</v>
      </c>
      <c r="AA272" s="203" t="s">
        <v>318</v>
      </c>
      <c r="AB272" s="203"/>
      <c r="AC272" s="329">
        <f t="shared" ref="AC272" si="1122">IF(S272="No_existen",5*$AC$10,AD272*$AC$10)</f>
        <v>0.15</v>
      </c>
      <c r="AD272" s="325">
        <f t="shared" si="1020"/>
        <v>1</v>
      </c>
      <c r="AE272" s="202">
        <f t="shared" si="1104"/>
        <v>1</v>
      </c>
      <c r="AF272" s="203" t="s">
        <v>295</v>
      </c>
      <c r="AG272" s="203" t="s">
        <v>1430</v>
      </c>
      <c r="AH272" s="329">
        <f t="shared" ref="AH272" si="1123">IF(S272="No_existen",5*$AH$10,AI272*$AH$10)</f>
        <v>0.1</v>
      </c>
      <c r="AI272" s="325">
        <f t="shared" si="1022"/>
        <v>1</v>
      </c>
      <c r="AJ272" s="202">
        <f t="shared" si="1105"/>
        <v>1</v>
      </c>
      <c r="AK272" s="203" t="s">
        <v>292</v>
      </c>
      <c r="AL272" s="203" t="s">
        <v>299</v>
      </c>
      <c r="AM272" s="329">
        <f t="shared" ref="AM272" si="1124">IF(S272="No_existen",5*$AM$10,AN272*$AM$10)</f>
        <v>0.1</v>
      </c>
      <c r="AN272" s="325">
        <f t="shared" ref="AN272" si="1125">ROUND(AVERAGEIF(AO272:AO274,"&gt;0"),0)</f>
        <v>1</v>
      </c>
      <c r="AO272" s="202">
        <f t="shared" si="1025"/>
        <v>1</v>
      </c>
      <c r="AP272" s="203" t="s">
        <v>614</v>
      </c>
      <c r="AQ272" s="325">
        <f t="shared" ref="AQ272" si="1126">ROUND(AVERAGE(U272,Y272,AD272,AI272,AN272),0)</f>
        <v>2</v>
      </c>
      <c r="AR272" s="325" t="str">
        <f t="shared" ref="AR272" si="1127">IF(AQ272&lt;1.5,"FUERTE",IF(AND(AQ272&gt;=1.5,AQ272&lt;2.5),"ACEPTABLE",IF(AQ272&gt;=5,"INEXISTENTE","DÉBIL")))</f>
        <v>ACEPTABLE</v>
      </c>
      <c r="AS272" s="327">
        <f t="shared" ref="AS272" si="1128">IF(R272=0,0,ROUND((R272*AQ272),0))</f>
        <v>8</v>
      </c>
      <c r="AT272" s="327" t="str">
        <f t="shared" ref="AT272" si="1129">IF(AS272&gt;=36,"GRAVE", IF(AS272&lt;=10, "LEVE", "MODERADO"))</f>
        <v>LEVE</v>
      </c>
      <c r="AU272" s="334" t="s">
        <v>1175</v>
      </c>
      <c r="AV272" s="335">
        <v>1</v>
      </c>
      <c r="AW272" s="203" t="s">
        <v>89</v>
      </c>
      <c r="AX272" s="203"/>
      <c r="AY272" s="130"/>
      <c r="AZ272" s="131"/>
      <c r="BA272" s="207"/>
      <c r="BB272" s="145"/>
      <c r="BC272" s="145"/>
      <c r="BD272" s="145"/>
      <c r="BE272" s="145"/>
      <c r="BF272" s="145"/>
      <c r="BG272" s="145"/>
      <c r="BH272" s="145"/>
    </row>
    <row r="273" spans="1:60" ht="63.75" hidden="1" customHeight="1" x14ac:dyDescent="0.2">
      <c r="A273" s="324"/>
      <c r="B273" s="324"/>
      <c r="C273" s="325"/>
      <c r="D273" s="336"/>
      <c r="E273" s="325"/>
      <c r="F273" s="324"/>
      <c r="G273" s="203"/>
      <c r="H273" s="203"/>
      <c r="I273" s="127"/>
      <c r="J273" s="324"/>
      <c r="K273" s="324"/>
      <c r="L273" s="324"/>
      <c r="M273" s="324"/>
      <c r="N273" s="324"/>
      <c r="O273" s="332"/>
      <c r="P273" s="324"/>
      <c r="Q273" s="332"/>
      <c r="R273" s="332"/>
      <c r="S273" s="128"/>
      <c r="T273" s="129">
        <f t="shared" si="1102"/>
        <v>0</v>
      </c>
      <c r="U273" s="325"/>
      <c r="V273" s="325"/>
      <c r="W273" s="203"/>
      <c r="X273" s="324"/>
      <c r="Y273" s="329"/>
      <c r="Z273" s="206">
        <f t="shared" si="1103"/>
        <v>0</v>
      </c>
      <c r="AA273" s="203"/>
      <c r="AB273" s="203"/>
      <c r="AC273" s="329"/>
      <c r="AD273" s="325"/>
      <c r="AE273" s="202">
        <f t="shared" si="1104"/>
        <v>0</v>
      </c>
      <c r="AF273" s="203"/>
      <c r="AG273" s="203"/>
      <c r="AH273" s="329"/>
      <c r="AI273" s="325"/>
      <c r="AJ273" s="202">
        <f t="shared" si="1105"/>
        <v>0</v>
      </c>
      <c r="AK273" s="203"/>
      <c r="AL273" s="203"/>
      <c r="AM273" s="329"/>
      <c r="AN273" s="325"/>
      <c r="AO273" s="202">
        <f t="shared" si="1025"/>
        <v>0</v>
      </c>
      <c r="AP273" s="203"/>
      <c r="AQ273" s="325"/>
      <c r="AR273" s="325"/>
      <c r="AS273" s="327"/>
      <c r="AT273" s="327"/>
      <c r="AU273" s="334"/>
      <c r="AV273" s="334"/>
      <c r="AW273" s="203" t="s">
        <v>89</v>
      </c>
      <c r="AX273" s="203"/>
      <c r="AY273" s="130"/>
      <c r="AZ273" s="131"/>
      <c r="BA273" s="207"/>
      <c r="BB273" s="145"/>
      <c r="BC273" s="145"/>
      <c r="BD273" s="145"/>
      <c r="BE273" s="145"/>
      <c r="BF273" s="145"/>
      <c r="BG273" s="145"/>
      <c r="BH273" s="145"/>
    </row>
    <row r="274" spans="1:60" ht="63.75" hidden="1" customHeight="1" x14ac:dyDescent="0.2">
      <c r="A274" s="324"/>
      <c r="B274" s="324"/>
      <c r="C274" s="325"/>
      <c r="D274" s="336"/>
      <c r="E274" s="325"/>
      <c r="F274" s="324"/>
      <c r="G274" s="203"/>
      <c r="H274" s="203"/>
      <c r="I274" s="127"/>
      <c r="J274" s="324"/>
      <c r="K274" s="324"/>
      <c r="L274" s="324"/>
      <c r="M274" s="324"/>
      <c r="N274" s="324"/>
      <c r="O274" s="332"/>
      <c r="P274" s="324"/>
      <c r="Q274" s="332"/>
      <c r="R274" s="332"/>
      <c r="S274" s="128"/>
      <c r="T274" s="129">
        <f t="shared" si="1102"/>
        <v>0</v>
      </c>
      <c r="U274" s="325"/>
      <c r="V274" s="325"/>
      <c r="W274" s="203"/>
      <c r="X274" s="324"/>
      <c r="Y274" s="329"/>
      <c r="Z274" s="206">
        <f t="shared" si="1103"/>
        <v>0</v>
      </c>
      <c r="AA274" s="203"/>
      <c r="AB274" s="203"/>
      <c r="AC274" s="329"/>
      <c r="AD274" s="325"/>
      <c r="AE274" s="202">
        <f t="shared" si="1104"/>
        <v>0</v>
      </c>
      <c r="AF274" s="203"/>
      <c r="AG274" s="203"/>
      <c r="AH274" s="329"/>
      <c r="AI274" s="325"/>
      <c r="AJ274" s="202">
        <f t="shared" si="1105"/>
        <v>0</v>
      </c>
      <c r="AK274" s="203"/>
      <c r="AL274" s="203"/>
      <c r="AM274" s="329"/>
      <c r="AN274" s="325"/>
      <c r="AO274" s="202">
        <f t="shared" si="1025"/>
        <v>0</v>
      </c>
      <c r="AP274" s="203"/>
      <c r="AQ274" s="325"/>
      <c r="AR274" s="325"/>
      <c r="AS274" s="327"/>
      <c r="AT274" s="327"/>
      <c r="AU274" s="334"/>
      <c r="AV274" s="334"/>
      <c r="AW274" s="203" t="s">
        <v>89</v>
      </c>
      <c r="AX274" s="203"/>
      <c r="AY274" s="130"/>
      <c r="AZ274" s="131"/>
      <c r="BA274" s="207"/>
      <c r="BB274" s="145"/>
      <c r="BC274" s="145"/>
      <c r="BD274" s="145"/>
      <c r="BE274" s="145"/>
      <c r="BF274" s="145"/>
      <c r="BG274" s="145"/>
      <c r="BH274" s="145"/>
    </row>
    <row r="275" spans="1:60" ht="63.75" hidden="1" customHeight="1" x14ac:dyDescent="0.2">
      <c r="A275" s="324">
        <v>89</v>
      </c>
      <c r="B275" s="324" t="s">
        <v>252</v>
      </c>
      <c r="C275" s="325" t="str">
        <f>+VLOOKUP(B275,$A$568:$B$606,2,0)</f>
        <v>MARCELA BOTERO ARBELAEZ</v>
      </c>
      <c r="D275" s="336" t="s">
        <v>167</v>
      </c>
      <c r="E275" s="325" t="str">
        <f>IF(D275=$D$538,$E$538,IF(D275=$D$539,$E$539,IF(D275=$D$540,$E$540,IF(D275=$D$541,$E$541,IF(D275=$D$542,$E$542,IF(D275=$D$543,$E$543,IF(D275=$D$544,$E$544,IF(D275=$D$545,$E$545,IF(D275=$D$546,$E$546,IF(D275=$D$547,$E$547,IF(D275=VICERRECTORÍA_ACADÉMICA_,$BF$538,IF(D275=PLANEACIÓN_,$BF$540, IF(D275=_VICERRECTORÍA_INVESTIGACIONES_INNOVACIÓN_Y_EXTENSIÓN_,$BF$539,IF(D275=VICERRECTORÍA_ADMINISTRATIVA_FINANCIERA_,$BF$541,IF(D275=_VICERRECTORÍA_RESPONSABILIDAD_SOCIAL_Y_BIENESTAR_UNIVERSITARIO_,$BF$542," ")))))))))))))))</f>
        <v>Promover y facilitar la interacción con la sociedad contribuyendo a la satisfacción de sus demandas, mediante servicios especializados, programas de educación continuada y de proyección social.</v>
      </c>
      <c r="F275" s="324" t="s">
        <v>265</v>
      </c>
      <c r="G275" s="203" t="s">
        <v>260</v>
      </c>
      <c r="H275" s="203" t="s">
        <v>37</v>
      </c>
      <c r="I275" s="127" t="s">
        <v>1137</v>
      </c>
      <c r="J275" s="324" t="s">
        <v>105</v>
      </c>
      <c r="K275" s="337" t="s">
        <v>1195</v>
      </c>
      <c r="L275" s="337" t="s">
        <v>1395</v>
      </c>
      <c r="M275" s="337" t="s">
        <v>1147</v>
      </c>
      <c r="N275" s="324" t="s">
        <v>127</v>
      </c>
      <c r="O275" s="332">
        <f t="shared" ref="O275" si="1130">IF(N275="ALTA",5,IF(N275="MEDIO ALTA",4,IF(N275="MEDIA",3,IF(N275="MEDIO BAJA",2,IF(N275="BAJA",1,0)))))</f>
        <v>1</v>
      </c>
      <c r="P275" s="324" t="s">
        <v>209</v>
      </c>
      <c r="Q275" s="332">
        <f t="shared" ref="Q275" si="1131">IF(P275="ALTO",5,IF(P275="MEDIO-ALTO",4,IF(P275="MEDIO",3,IF(P275="MEDIO-BAJO",2,IF(P275="BAJO",1,0)))))</f>
        <v>4</v>
      </c>
      <c r="R275" s="332">
        <f t="shared" ref="R275" si="1132">Q275*O275</f>
        <v>4</v>
      </c>
      <c r="S275" s="128" t="s">
        <v>315</v>
      </c>
      <c r="T275" s="129">
        <f t="shared" si="1102"/>
        <v>1</v>
      </c>
      <c r="U275" s="325">
        <f t="shared" si="1015"/>
        <v>1</v>
      </c>
      <c r="V275" s="325">
        <f t="shared" si="1016"/>
        <v>0.6</v>
      </c>
      <c r="W275" s="203" t="s">
        <v>1413</v>
      </c>
      <c r="X275" s="324">
        <f t="shared" ref="X275" si="1133">IF(S275="No_existen",5*$X$10,Y275*$X$10)</f>
        <v>0.2</v>
      </c>
      <c r="Y275" s="329">
        <f t="shared" si="1018"/>
        <v>4</v>
      </c>
      <c r="Z275" s="206">
        <f t="shared" si="1103"/>
        <v>4</v>
      </c>
      <c r="AA275" s="203" t="s">
        <v>318</v>
      </c>
      <c r="AB275" s="203"/>
      <c r="AC275" s="329">
        <f t="shared" ref="AC275" si="1134">IF(S275="No_existen",5*$AC$10,AD275*$AC$10)</f>
        <v>0.15</v>
      </c>
      <c r="AD275" s="325">
        <f t="shared" si="1020"/>
        <v>1</v>
      </c>
      <c r="AE275" s="202">
        <f t="shared" si="1104"/>
        <v>1</v>
      </c>
      <c r="AF275" s="203" t="s">
        <v>295</v>
      </c>
      <c r="AG275" s="203" t="s">
        <v>1430</v>
      </c>
      <c r="AH275" s="329">
        <f t="shared" ref="AH275" si="1135">IF(S275="No_existen",5*$AH$10,AI275*$AH$10)</f>
        <v>0.1</v>
      </c>
      <c r="AI275" s="325">
        <f t="shared" si="1022"/>
        <v>1</v>
      </c>
      <c r="AJ275" s="202">
        <f t="shared" si="1105"/>
        <v>1</v>
      </c>
      <c r="AK275" s="203" t="s">
        <v>292</v>
      </c>
      <c r="AL275" s="203" t="s">
        <v>301</v>
      </c>
      <c r="AM275" s="329">
        <f t="shared" ref="AM275" si="1136">IF(S275="No_existen",5*$AM$10,AN275*$AM$10)</f>
        <v>0.1</v>
      </c>
      <c r="AN275" s="325">
        <f t="shared" ref="AN275" si="1137">ROUND(AVERAGEIF(AO275:AO277,"&gt;0"),0)</f>
        <v>1</v>
      </c>
      <c r="AO275" s="202">
        <f t="shared" si="1025"/>
        <v>1</v>
      </c>
      <c r="AP275" s="203" t="s">
        <v>614</v>
      </c>
      <c r="AQ275" s="325">
        <f t="shared" ref="AQ275" si="1138">ROUND(AVERAGE(U275,Y275,AD275,AI275,AN275),0)</f>
        <v>2</v>
      </c>
      <c r="AR275" s="325" t="str">
        <f t="shared" ref="AR275" si="1139">IF(AQ275&lt;1.5,"FUERTE",IF(AND(AQ275&gt;=1.5,AQ275&lt;2.5),"ACEPTABLE",IF(AQ275&gt;=5,"INEXISTENTE","DÉBIL")))</f>
        <v>ACEPTABLE</v>
      </c>
      <c r="AS275" s="327">
        <f t="shared" ref="AS275" si="1140">IF(R275=0,0,ROUND((R275*AQ275),0))</f>
        <v>8</v>
      </c>
      <c r="AT275" s="327" t="str">
        <f t="shared" ref="AT275" si="1141">IF(AS275&gt;=36,"GRAVE", IF(AS275&lt;=10, "LEVE", "MODERADO"))</f>
        <v>LEVE</v>
      </c>
      <c r="AU275" s="334" t="s">
        <v>1435</v>
      </c>
      <c r="AV275" s="335">
        <v>0</v>
      </c>
      <c r="AW275" s="203" t="s">
        <v>89</v>
      </c>
      <c r="AX275" s="203" t="s">
        <v>1444</v>
      </c>
      <c r="AY275" s="130">
        <v>45639</v>
      </c>
      <c r="AZ275" s="131"/>
      <c r="BA275" s="207"/>
      <c r="BB275" s="145"/>
      <c r="BC275" s="145"/>
      <c r="BD275" s="145"/>
      <c r="BE275" s="145"/>
      <c r="BF275" s="145"/>
      <c r="BG275" s="145"/>
      <c r="BH275" s="145"/>
    </row>
    <row r="276" spans="1:60" ht="63.75" hidden="1" customHeight="1" x14ac:dyDescent="0.2">
      <c r="A276" s="324"/>
      <c r="B276" s="324"/>
      <c r="C276" s="325"/>
      <c r="D276" s="336"/>
      <c r="E276" s="325"/>
      <c r="F276" s="324"/>
      <c r="G276" s="203"/>
      <c r="H276" s="203"/>
      <c r="I276" s="127"/>
      <c r="J276" s="324"/>
      <c r="K276" s="337"/>
      <c r="L276" s="337"/>
      <c r="M276" s="337"/>
      <c r="N276" s="324"/>
      <c r="O276" s="332"/>
      <c r="P276" s="324"/>
      <c r="Q276" s="332"/>
      <c r="R276" s="332"/>
      <c r="S276" s="128" t="s">
        <v>315</v>
      </c>
      <c r="T276" s="129">
        <f t="shared" si="1102"/>
        <v>1</v>
      </c>
      <c r="U276" s="325"/>
      <c r="V276" s="325"/>
      <c r="W276" s="203" t="s">
        <v>1414</v>
      </c>
      <c r="X276" s="324"/>
      <c r="Y276" s="329"/>
      <c r="Z276" s="206">
        <f t="shared" si="1103"/>
        <v>4</v>
      </c>
      <c r="AA276" s="203" t="s">
        <v>318</v>
      </c>
      <c r="AB276" s="203"/>
      <c r="AC276" s="329"/>
      <c r="AD276" s="325"/>
      <c r="AE276" s="202">
        <f t="shared" si="1104"/>
        <v>1</v>
      </c>
      <c r="AF276" s="203" t="s">
        <v>295</v>
      </c>
      <c r="AG276" s="203" t="s">
        <v>1430</v>
      </c>
      <c r="AH276" s="329"/>
      <c r="AI276" s="325"/>
      <c r="AJ276" s="202">
        <f t="shared" si="1105"/>
        <v>1</v>
      </c>
      <c r="AK276" s="203" t="s">
        <v>292</v>
      </c>
      <c r="AL276" s="203" t="s">
        <v>307</v>
      </c>
      <c r="AM276" s="329"/>
      <c r="AN276" s="325"/>
      <c r="AO276" s="202">
        <f t="shared" si="1025"/>
        <v>1</v>
      </c>
      <c r="AP276" s="203" t="s">
        <v>614</v>
      </c>
      <c r="AQ276" s="325"/>
      <c r="AR276" s="325"/>
      <c r="AS276" s="327"/>
      <c r="AT276" s="327"/>
      <c r="AU276" s="334"/>
      <c r="AV276" s="334"/>
      <c r="AW276" s="203"/>
      <c r="AX276" s="203"/>
      <c r="AY276" s="130"/>
      <c r="AZ276" s="131"/>
      <c r="BA276" s="207"/>
      <c r="BB276" s="145"/>
      <c r="BC276" s="145"/>
      <c r="BD276" s="145"/>
      <c r="BE276" s="145"/>
      <c r="BF276" s="145"/>
      <c r="BG276" s="145"/>
      <c r="BH276" s="145"/>
    </row>
    <row r="277" spans="1:60" ht="63.75" hidden="1" customHeight="1" x14ac:dyDescent="0.2">
      <c r="A277" s="324"/>
      <c r="B277" s="324"/>
      <c r="C277" s="325"/>
      <c r="D277" s="336"/>
      <c r="E277" s="325"/>
      <c r="F277" s="324"/>
      <c r="G277" s="203"/>
      <c r="H277" s="203"/>
      <c r="I277" s="127"/>
      <c r="J277" s="324"/>
      <c r="K277" s="337"/>
      <c r="L277" s="337"/>
      <c r="M277" s="337"/>
      <c r="N277" s="324"/>
      <c r="O277" s="332"/>
      <c r="P277" s="324"/>
      <c r="Q277" s="332"/>
      <c r="R277" s="332"/>
      <c r="S277" s="128"/>
      <c r="T277" s="129">
        <f t="shared" si="1102"/>
        <v>0</v>
      </c>
      <c r="U277" s="325"/>
      <c r="V277" s="325"/>
      <c r="W277" s="203"/>
      <c r="X277" s="324"/>
      <c r="Y277" s="329"/>
      <c r="Z277" s="206">
        <f t="shared" si="1103"/>
        <v>0</v>
      </c>
      <c r="AA277" s="203"/>
      <c r="AB277" s="203"/>
      <c r="AC277" s="329"/>
      <c r="AD277" s="325"/>
      <c r="AE277" s="202">
        <f t="shared" si="1104"/>
        <v>0</v>
      </c>
      <c r="AF277" s="203"/>
      <c r="AG277" s="203"/>
      <c r="AH277" s="329"/>
      <c r="AI277" s="325"/>
      <c r="AJ277" s="202">
        <f t="shared" si="1105"/>
        <v>0</v>
      </c>
      <c r="AK277" s="203"/>
      <c r="AL277" s="203"/>
      <c r="AM277" s="329"/>
      <c r="AN277" s="325"/>
      <c r="AO277" s="202">
        <f t="shared" si="1025"/>
        <v>0</v>
      </c>
      <c r="AP277" s="203"/>
      <c r="AQ277" s="325"/>
      <c r="AR277" s="325"/>
      <c r="AS277" s="327"/>
      <c r="AT277" s="327"/>
      <c r="AU277" s="334"/>
      <c r="AV277" s="334"/>
      <c r="AW277" s="203"/>
      <c r="AX277" s="203"/>
      <c r="AY277" s="130"/>
      <c r="AZ277" s="131"/>
      <c r="BA277" s="207"/>
      <c r="BB277" s="145"/>
      <c r="BC277" s="145"/>
      <c r="BD277" s="145"/>
      <c r="BE277" s="145"/>
      <c r="BF277" s="145"/>
      <c r="BG277" s="145"/>
      <c r="BH277" s="145"/>
    </row>
    <row r="278" spans="1:60" ht="63.75" hidden="1" customHeight="1" x14ac:dyDescent="0.2">
      <c r="A278" s="324">
        <v>90</v>
      </c>
      <c r="B278" s="324" t="s">
        <v>252</v>
      </c>
      <c r="C278" s="325" t="str">
        <f>+VLOOKUP(B278,$A$568:$B$606,2,0)</f>
        <v>MARCELA BOTERO ARBELAEZ</v>
      </c>
      <c r="D278" s="336" t="s">
        <v>167</v>
      </c>
      <c r="E278" s="325" t="str">
        <f>IF(D278=$D$538,$E$538,IF(D278=$D$539,$E$539,IF(D278=$D$540,$E$540,IF(D278=$D$541,$E$541,IF(D278=$D$542,$E$542,IF(D278=$D$543,$E$543,IF(D278=$D$544,$E$544,IF(D278=$D$545,$E$545,IF(D278=$D$546,$E$546,IF(D278=$D$547,$E$547,IF(D278=VICERRECTORÍA_ACADÉMICA_,$BF$538,IF(D278=PLANEACIÓN_,$BF$540, IF(D278=_VICERRECTORÍA_INVESTIGACIONES_INNOVACIÓN_Y_EXTENSIÓN_,$BF$539,IF(D278=VICERRECTORÍA_ADMINISTRATIVA_FINANCIERA_,$BF$541,IF(D278=_VICERRECTORÍA_RESPONSABILIDAD_SOCIAL_Y_BIENESTAR_UNIVERSITARIO_,$BF$542," ")))))))))))))))</f>
        <v>Promover y facilitar la interacción con la sociedad contribuyendo a la satisfacción de sus demandas, mediante servicios especializados, programas de educación continuada y de proyección social.</v>
      </c>
      <c r="F278" s="324" t="s">
        <v>265</v>
      </c>
      <c r="G278" s="203" t="s">
        <v>260</v>
      </c>
      <c r="H278" s="203" t="s">
        <v>37</v>
      </c>
      <c r="I278" s="127" t="s">
        <v>1380</v>
      </c>
      <c r="J278" s="324" t="s">
        <v>105</v>
      </c>
      <c r="K278" s="324" t="s">
        <v>1396</v>
      </c>
      <c r="L278" s="324" t="s">
        <v>1397</v>
      </c>
      <c r="M278" s="324" t="s">
        <v>1147</v>
      </c>
      <c r="N278" s="324" t="s">
        <v>147</v>
      </c>
      <c r="O278" s="332">
        <f t="shared" ref="O278" si="1142">IF(N278="ALTA",5,IF(N278="MEDIO ALTA",4,IF(N278="MEDIA",3,IF(N278="MEDIO BAJA",2,IF(N278="BAJA",1,0)))))</f>
        <v>2</v>
      </c>
      <c r="P278" s="324" t="s">
        <v>209</v>
      </c>
      <c r="Q278" s="332">
        <f t="shared" ref="Q278" si="1143">IF(P278="ALTO",5,IF(P278="MEDIO-ALTO",4,IF(P278="MEDIO",3,IF(P278="MEDIO-BAJO",2,IF(P278="BAJO",1,0)))))</f>
        <v>4</v>
      </c>
      <c r="R278" s="332">
        <f t="shared" ref="R278" si="1144">Q278*O278</f>
        <v>8</v>
      </c>
      <c r="S278" s="128" t="s">
        <v>315</v>
      </c>
      <c r="T278" s="129">
        <f t="shared" si="1102"/>
        <v>1</v>
      </c>
      <c r="U278" s="325">
        <f t="shared" si="1015"/>
        <v>1</v>
      </c>
      <c r="V278" s="325">
        <f t="shared" si="1016"/>
        <v>0.6</v>
      </c>
      <c r="W278" s="203" t="s">
        <v>1415</v>
      </c>
      <c r="X278" s="324">
        <f t="shared" ref="X278" si="1145">IF(S278="No_existen",5*$X$10,Y278*$X$10)</f>
        <v>0.2</v>
      </c>
      <c r="Y278" s="329">
        <f t="shared" si="1018"/>
        <v>4</v>
      </c>
      <c r="Z278" s="206">
        <f t="shared" si="1103"/>
        <v>4</v>
      </c>
      <c r="AA278" s="203" t="s">
        <v>318</v>
      </c>
      <c r="AB278" s="203"/>
      <c r="AC278" s="329">
        <f t="shared" ref="AC278" si="1146">IF(S278="No_existen",5*$AC$10,AD278*$AC$10)</f>
        <v>0.15</v>
      </c>
      <c r="AD278" s="325">
        <f t="shared" si="1020"/>
        <v>1</v>
      </c>
      <c r="AE278" s="202">
        <f t="shared" si="1104"/>
        <v>1</v>
      </c>
      <c r="AF278" s="203" t="s">
        <v>295</v>
      </c>
      <c r="AG278" s="203" t="s">
        <v>1430</v>
      </c>
      <c r="AH278" s="329">
        <f t="shared" ref="AH278" si="1147">IF(S278="No_existen",5*$AH$10,AI278*$AH$10)</f>
        <v>0.1</v>
      </c>
      <c r="AI278" s="325">
        <f t="shared" si="1022"/>
        <v>1</v>
      </c>
      <c r="AJ278" s="202">
        <f t="shared" si="1105"/>
        <v>1</v>
      </c>
      <c r="AK278" s="203" t="s">
        <v>292</v>
      </c>
      <c r="AL278" s="203" t="s">
        <v>307</v>
      </c>
      <c r="AM278" s="329">
        <f t="shared" ref="AM278" si="1148">IF(S278="No_existen",5*$AM$10,AN278*$AM$10)</f>
        <v>0.1</v>
      </c>
      <c r="AN278" s="325">
        <f t="shared" ref="AN278" si="1149">ROUND(AVERAGEIF(AO278:AO280,"&gt;0"),0)</f>
        <v>1</v>
      </c>
      <c r="AO278" s="202">
        <f t="shared" si="1025"/>
        <v>1</v>
      </c>
      <c r="AP278" s="203" t="s">
        <v>614</v>
      </c>
      <c r="AQ278" s="325">
        <f t="shared" ref="AQ278" si="1150">ROUND(AVERAGE(U278,Y278,AD278,AI278,AN278),0)</f>
        <v>2</v>
      </c>
      <c r="AR278" s="325" t="str">
        <f t="shared" ref="AR278" si="1151">IF(AQ278&lt;1.5,"FUERTE",IF(AND(AQ278&gt;=1.5,AQ278&lt;2.5),"ACEPTABLE",IF(AQ278&gt;=5,"INEXISTENTE","DÉBIL")))</f>
        <v>ACEPTABLE</v>
      </c>
      <c r="AS278" s="327">
        <f t="shared" ref="AS278" si="1152">IF(R278=0,0,ROUND((R278*AQ278),0))</f>
        <v>16</v>
      </c>
      <c r="AT278" s="327" t="str">
        <f t="shared" ref="AT278" si="1153">IF(AS278&gt;=36,"GRAVE", IF(AS278&lt;=10, "LEVE", "MODERADO"))</f>
        <v>MODERADO</v>
      </c>
      <c r="AU278" s="334" t="s">
        <v>1436</v>
      </c>
      <c r="AV278" s="335">
        <v>0</v>
      </c>
      <c r="AW278" s="203" t="s">
        <v>90</v>
      </c>
      <c r="AX278" s="203" t="s">
        <v>1445</v>
      </c>
      <c r="AY278" s="130">
        <v>45639</v>
      </c>
      <c r="AZ278" s="131"/>
      <c r="BA278" s="207"/>
      <c r="BB278" s="145"/>
      <c r="BC278" s="145"/>
      <c r="BD278" s="145"/>
      <c r="BE278" s="145"/>
      <c r="BF278" s="145"/>
      <c r="BG278" s="145"/>
      <c r="BH278" s="145"/>
    </row>
    <row r="279" spans="1:60" ht="63.75" hidden="1" customHeight="1" x14ac:dyDescent="0.2">
      <c r="A279" s="324"/>
      <c r="B279" s="324"/>
      <c r="C279" s="325"/>
      <c r="D279" s="336"/>
      <c r="E279" s="325"/>
      <c r="F279" s="324"/>
      <c r="G279" s="203"/>
      <c r="H279" s="203"/>
      <c r="I279" s="127"/>
      <c r="J279" s="324"/>
      <c r="K279" s="324"/>
      <c r="L279" s="324"/>
      <c r="M279" s="324"/>
      <c r="N279" s="324"/>
      <c r="O279" s="332"/>
      <c r="P279" s="324"/>
      <c r="Q279" s="332"/>
      <c r="R279" s="332"/>
      <c r="S279" s="128" t="s">
        <v>315</v>
      </c>
      <c r="T279" s="129">
        <f t="shared" si="1102"/>
        <v>1</v>
      </c>
      <c r="U279" s="325"/>
      <c r="V279" s="325"/>
      <c r="W279" s="203" t="s">
        <v>1416</v>
      </c>
      <c r="X279" s="324"/>
      <c r="Y279" s="329"/>
      <c r="Z279" s="206">
        <f t="shared" si="1103"/>
        <v>4</v>
      </c>
      <c r="AA279" s="203" t="s">
        <v>318</v>
      </c>
      <c r="AB279" s="203"/>
      <c r="AC279" s="329"/>
      <c r="AD279" s="325"/>
      <c r="AE279" s="202">
        <f t="shared" si="1104"/>
        <v>1</v>
      </c>
      <c r="AF279" s="203" t="s">
        <v>295</v>
      </c>
      <c r="AG279" s="203" t="s">
        <v>1430</v>
      </c>
      <c r="AH279" s="329"/>
      <c r="AI279" s="325"/>
      <c r="AJ279" s="202">
        <f t="shared" si="1105"/>
        <v>1</v>
      </c>
      <c r="AK279" s="203" t="s">
        <v>292</v>
      </c>
      <c r="AL279" s="203" t="s">
        <v>307</v>
      </c>
      <c r="AM279" s="329"/>
      <c r="AN279" s="325"/>
      <c r="AO279" s="202">
        <f t="shared" si="1025"/>
        <v>1</v>
      </c>
      <c r="AP279" s="203" t="s">
        <v>614</v>
      </c>
      <c r="AQ279" s="325"/>
      <c r="AR279" s="325"/>
      <c r="AS279" s="327"/>
      <c r="AT279" s="327"/>
      <c r="AU279" s="334"/>
      <c r="AV279" s="334"/>
      <c r="AW279" s="203"/>
      <c r="AX279" s="203"/>
      <c r="AY279" s="130"/>
      <c r="AZ279" s="131"/>
      <c r="BA279" s="207"/>
      <c r="BB279" s="145"/>
      <c r="BC279" s="145"/>
      <c r="BD279" s="145"/>
      <c r="BE279" s="145"/>
      <c r="BF279" s="145"/>
      <c r="BG279" s="145"/>
      <c r="BH279" s="145"/>
    </row>
    <row r="280" spans="1:60" ht="63.75" hidden="1" customHeight="1" x14ac:dyDescent="0.2">
      <c r="A280" s="324"/>
      <c r="B280" s="324"/>
      <c r="C280" s="325"/>
      <c r="D280" s="336"/>
      <c r="E280" s="325"/>
      <c r="F280" s="324"/>
      <c r="G280" s="203"/>
      <c r="H280" s="203"/>
      <c r="I280" s="127"/>
      <c r="J280" s="324"/>
      <c r="K280" s="324"/>
      <c r="L280" s="324"/>
      <c r="M280" s="324"/>
      <c r="N280" s="324"/>
      <c r="O280" s="332"/>
      <c r="P280" s="324"/>
      <c r="Q280" s="332"/>
      <c r="R280" s="332"/>
      <c r="S280" s="128" t="s">
        <v>315</v>
      </c>
      <c r="T280" s="129">
        <f t="shared" si="1102"/>
        <v>1</v>
      </c>
      <c r="U280" s="325"/>
      <c r="V280" s="325"/>
      <c r="W280" s="203" t="s">
        <v>1417</v>
      </c>
      <c r="X280" s="324"/>
      <c r="Y280" s="329"/>
      <c r="Z280" s="206">
        <f t="shared" si="1103"/>
        <v>4</v>
      </c>
      <c r="AA280" s="203" t="s">
        <v>318</v>
      </c>
      <c r="AB280" s="203"/>
      <c r="AC280" s="329"/>
      <c r="AD280" s="325"/>
      <c r="AE280" s="202">
        <f t="shared" si="1104"/>
        <v>1</v>
      </c>
      <c r="AF280" s="203" t="s">
        <v>295</v>
      </c>
      <c r="AG280" s="203" t="s">
        <v>1430</v>
      </c>
      <c r="AH280" s="329"/>
      <c r="AI280" s="325"/>
      <c r="AJ280" s="202">
        <f t="shared" si="1105"/>
        <v>1</v>
      </c>
      <c r="AK280" s="203" t="s">
        <v>292</v>
      </c>
      <c r="AL280" s="203" t="s">
        <v>307</v>
      </c>
      <c r="AM280" s="329"/>
      <c r="AN280" s="325"/>
      <c r="AO280" s="202">
        <f t="shared" si="1025"/>
        <v>1</v>
      </c>
      <c r="AP280" s="203" t="s">
        <v>614</v>
      </c>
      <c r="AQ280" s="325"/>
      <c r="AR280" s="325"/>
      <c r="AS280" s="327"/>
      <c r="AT280" s="327"/>
      <c r="AU280" s="334"/>
      <c r="AV280" s="334"/>
      <c r="AW280" s="203"/>
      <c r="AX280" s="203"/>
      <c r="AY280" s="130"/>
      <c r="AZ280" s="131"/>
      <c r="BA280" s="207"/>
      <c r="BB280" s="145"/>
      <c r="BC280" s="145"/>
      <c r="BD280" s="145"/>
      <c r="BE280" s="145"/>
      <c r="BF280" s="145"/>
      <c r="BG280" s="145"/>
      <c r="BH280" s="145"/>
    </row>
    <row r="281" spans="1:60" ht="63.75" hidden="1" customHeight="1" x14ac:dyDescent="0.2">
      <c r="A281" s="324">
        <v>91</v>
      </c>
      <c r="B281" s="324" t="s">
        <v>252</v>
      </c>
      <c r="C281" s="325" t="str">
        <f>+VLOOKUP(B281,$A$568:$B$606,2,0)</f>
        <v>MARCELA BOTERO ARBELAEZ</v>
      </c>
      <c r="D281" s="336" t="s">
        <v>167</v>
      </c>
      <c r="E281" s="325" t="str">
        <f>IF(D281=$D$538,$E$538,IF(D281=$D$539,$E$539,IF(D281=$D$540,$E$540,IF(D281=$D$541,$E$541,IF(D281=$D$542,$E$542,IF(D281=$D$543,$E$543,IF(D281=$D$544,$E$544,IF(D281=$D$545,$E$545,IF(D281=$D$546,$E$546,IF(D281=$D$547,$E$547,IF(D281=VICERRECTORÍA_ACADÉMICA_,$BF$538,IF(D281=PLANEACIÓN_,$BF$540, IF(D281=_VICERRECTORÍA_INVESTIGACIONES_INNOVACIÓN_Y_EXTENSIÓN_,$BF$539,IF(D281=VICERRECTORÍA_ADMINISTRATIVA_FINANCIERA_,$BF$541,IF(D281=_VICERRECTORÍA_RESPONSABILIDAD_SOCIAL_Y_BIENESTAR_UNIVERSITARIO_,$BF$542," ")))))))))))))))</f>
        <v>Promover y facilitar la interacción con la sociedad contribuyendo a la satisfacción de sus demandas, mediante servicios especializados, programas de educación continuada y de proyección social.</v>
      </c>
      <c r="F281" s="324" t="s">
        <v>265</v>
      </c>
      <c r="G281" s="203" t="s">
        <v>260</v>
      </c>
      <c r="H281" s="203" t="s">
        <v>37</v>
      </c>
      <c r="I281" s="127" t="s">
        <v>1381</v>
      </c>
      <c r="J281" s="324" t="s">
        <v>105</v>
      </c>
      <c r="K281" s="324" t="s">
        <v>1398</v>
      </c>
      <c r="L281" s="324" t="s">
        <v>1399</v>
      </c>
      <c r="M281" s="324" t="s">
        <v>1400</v>
      </c>
      <c r="N281" s="324" t="s">
        <v>147</v>
      </c>
      <c r="O281" s="332">
        <f t="shared" ref="O281" si="1154">IF(N281="ALTA",5,IF(N281="MEDIO ALTA",4,IF(N281="MEDIA",3,IF(N281="MEDIO BAJA",2,IF(N281="BAJA",1,0)))))</f>
        <v>2</v>
      </c>
      <c r="P281" s="324" t="s">
        <v>209</v>
      </c>
      <c r="Q281" s="332">
        <f t="shared" ref="Q281" si="1155">IF(P281="ALTO",5,IF(P281="MEDIO-ALTO",4,IF(P281="MEDIO",3,IF(P281="MEDIO-BAJO",2,IF(P281="BAJO",1,0)))))</f>
        <v>4</v>
      </c>
      <c r="R281" s="332">
        <f t="shared" ref="R281" si="1156">Q281*O281</f>
        <v>8</v>
      </c>
      <c r="S281" s="128" t="s">
        <v>315</v>
      </c>
      <c r="T281" s="129">
        <f t="shared" si="1102"/>
        <v>1</v>
      </c>
      <c r="U281" s="325">
        <f t="shared" ref="U281" si="1157">ROUND(AVERAGEIF(T281:T283,"&gt;0"),0)</f>
        <v>1</v>
      </c>
      <c r="V281" s="325">
        <f t="shared" ref="V281" si="1158">U281*0.6</f>
        <v>0.6</v>
      </c>
      <c r="W281" s="203" t="s">
        <v>1418</v>
      </c>
      <c r="X281" s="324">
        <f t="shared" ref="X281" si="1159">IF(S281="No_existen",5*$X$10,Y281*$X$10)</f>
        <v>0.2</v>
      </c>
      <c r="Y281" s="329">
        <f t="shared" ref="Y281" si="1160">ROUND(AVERAGEIF(Z281:Z283,"&gt;0"),0)</f>
        <v>4</v>
      </c>
      <c r="Z281" s="206">
        <f t="shared" si="1103"/>
        <v>4</v>
      </c>
      <c r="AA281" s="203" t="s">
        <v>318</v>
      </c>
      <c r="AB281" s="203"/>
      <c r="AC281" s="329">
        <f t="shared" ref="AC281" si="1161">IF(S281="No_existen",5*$AC$10,AD281*$AC$10)</f>
        <v>0.15</v>
      </c>
      <c r="AD281" s="325">
        <f t="shared" ref="AD281" si="1162">ROUND(AVERAGEIF(AE281:AE283,"&gt;0"),0)</f>
        <v>1</v>
      </c>
      <c r="AE281" s="202">
        <f t="shared" si="1104"/>
        <v>1</v>
      </c>
      <c r="AF281" s="203" t="s">
        <v>295</v>
      </c>
      <c r="AG281" s="203" t="s">
        <v>1430</v>
      </c>
      <c r="AH281" s="329">
        <f t="shared" ref="AH281" si="1163">IF(S281="No_existen",5*$AH$10,AI281*$AH$10)</f>
        <v>0.1</v>
      </c>
      <c r="AI281" s="325">
        <f t="shared" ref="AI281" si="1164">ROUND(AVERAGEIF(AJ281:AJ283,"&gt;0"),0)</f>
        <v>1</v>
      </c>
      <c r="AJ281" s="202">
        <f t="shared" si="1105"/>
        <v>1</v>
      </c>
      <c r="AK281" s="203" t="s">
        <v>292</v>
      </c>
      <c r="AL281" s="203" t="s">
        <v>307</v>
      </c>
      <c r="AM281" s="329">
        <f t="shared" ref="AM281" si="1165">IF(S281="No_existen",5*$AM$10,AN281*$AM$10)</f>
        <v>0.1</v>
      </c>
      <c r="AN281" s="325">
        <f t="shared" ref="AN281" si="1166">ROUND(AVERAGEIF(AO281:AO283,"&gt;0"),0)</f>
        <v>1</v>
      </c>
      <c r="AO281" s="202">
        <f t="shared" ref="AO281:AO283" si="1167">IF(AP281="Preventivo",1,IF(AP281="Detectivo",4, IF(S281="No_existen",5,0)))</f>
        <v>1</v>
      </c>
      <c r="AP281" s="203" t="s">
        <v>614</v>
      </c>
      <c r="AQ281" s="325">
        <f t="shared" ref="AQ281" si="1168">ROUND(AVERAGE(U281,Y281,AD281,AI281,AN281),0)</f>
        <v>2</v>
      </c>
      <c r="AR281" s="325" t="str">
        <f t="shared" ref="AR281" si="1169">IF(AQ281&lt;1.5,"FUERTE",IF(AND(AQ281&gt;=1.5,AQ281&lt;2.5),"ACEPTABLE",IF(AQ281&gt;=5,"INEXISTENTE","DÉBIL")))</f>
        <v>ACEPTABLE</v>
      </c>
      <c r="AS281" s="327">
        <f t="shared" ref="AS281" si="1170">IF(R281=0,0,ROUND((R281*AQ281),0))</f>
        <v>16</v>
      </c>
      <c r="AT281" s="327" t="str">
        <f t="shared" ref="AT281" si="1171">IF(AS281&gt;=36,"GRAVE", IF(AS281&lt;=10, "LEVE", "MODERADO"))</f>
        <v>MODERADO</v>
      </c>
      <c r="AU281" s="334" t="s">
        <v>1437</v>
      </c>
      <c r="AV281" s="335">
        <v>1</v>
      </c>
      <c r="AW281" s="203" t="s">
        <v>90</v>
      </c>
      <c r="AX281" s="203" t="s">
        <v>1445</v>
      </c>
      <c r="AY281" s="130">
        <v>45639</v>
      </c>
      <c r="AZ281" s="131"/>
      <c r="BA281" s="207"/>
      <c r="BB281" s="145"/>
      <c r="BC281" s="145"/>
      <c r="BD281" s="145"/>
      <c r="BE281" s="145"/>
      <c r="BF281" s="145"/>
      <c r="BG281" s="145"/>
      <c r="BH281" s="145"/>
    </row>
    <row r="282" spans="1:60" ht="63.75" hidden="1" customHeight="1" x14ac:dyDescent="0.2">
      <c r="A282" s="324"/>
      <c r="B282" s="324"/>
      <c r="C282" s="325"/>
      <c r="D282" s="336"/>
      <c r="E282" s="325"/>
      <c r="F282" s="324"/>
      <c r="G282" s="203"/>
      <c r="H282" s="203"/>
      <c r="I282" s="127"/>
      <c r="J282" s="324"/>
      <c r="K282" s="324"/>
      <c r="L282" s="324"/>
      <c r="M282" s="324"/>
      <c r="N282" s="324"/>
      <c r="O282" s="332"/>
      <c r="P282" s="324"/>
      <c r="Q282" s="332"/>
      <c r="R282" s="332"/>
      <c r="S282" s="128" t="s">
        <v>315</v>
      </c>
      <c r="T282" s="129">
        <f t="shared" si="1102"/>
        <v>1</v>
      </c>
      <c r="U282" s="325"/>
      <c r="V282" s="325"/>
      <c r="W282" s="203" t="s">
        <v>1419</v>
      </c>
      <c r="X282" s="324"/>
      <c r="Y282" s="329"/>
      <c r="Z282" s="206">
        <f t="shared" si="1103"/>
        <v>4</v>
      </c>
      <c r="AA282" s="203" t="s">
        <v>318</v>
      </c>
      <c r="AB282" s="203"/>
      <c r="AC282" s="329"/>
      <c r="AD282" s="325"/>
      <c r="AE282" s="202">
        <f t="shared" si="1104"/>
        <v>1</v>
      </c>
      <c r="AF282" s="203" t="s">
        <v>295</v>
      </c>
      <c r="AG282" s="203" t="s">
        <v>1430</v>
      </c>
      <c r="AH282" s="329"/>
      <c r="AI282" s="325"/>
      <c r="AJ282" s="202">
        <f t="shared" si="1105"/>
        <v>1</v>
      </c>
      <c r="AK282" s="203" t="s">
        <v>292</v>
      </c>
      <c r="AL282" s="203" t="s">
        <v>307</v>
      </c>
      <c r="AM282" s="329"/>
      <c r="AN282" s="325"/>
      <c r="AO282" s="202">
        <f t="shared" si="1167"/>
        <v>1</v>
      </c>
      <c r="AP282" s="203" t="s">
        <v>614</v>
      </c>
      <c r="AQ282" s="325"/>
      <c r="AR282" s="325"/>
      <c r="AS282" s="327"/>
      <c r="AT282" s="327"/>
      <c r="AU282" s="334"/>
      <c r="AV282" s="334"/>
      <c r="AW282" s="203"/>
      <c r="AX282" s="203"/>
      <c r="AY282" s="130"/>
      <c r="AZ282" s="131"/>
      <c r="BA282" s="207"/>
      <c r="BB282" s="145"/>
      <c r="BC282" s="145"/>
      <c r="BD282" s="145"/>
      <c r="BE282" s="145"/>
      <c r="BF282" s="145"/>
      <c r="BG282" s="145"/>
      <c r="BH282" s="145"/>
    </row>
    <row r="283" spans="1:60" ht="63.75" hidden="1" customHeight="1" x14ac:dyDescent="0.2">
      <c r="A283" s="324"/>
      <c r="B283" s="324"/>
      <c r="C283" s="325"/>
      <c r="D283" s="336"/>
      <c r="E283" s="325"/>
      <c r="F283" s="324"/>
      <c r="G283" s="203"/>
      <c r="H283" s="203"/>
      <c r="I283" s="127"/>
      <c r="J283" s="324"/>
      <c r="K283" s="324"/>
      <c r="L283" s="324"/>
      <c r="M283" s="324"/>
      <c r="N283" s="324"/>
      <c r="O283" s="332"/>
      <c r="P283" s="324"/>
      <c r="Q283" s="332"/>
      <c r="R283" s="332"/>
      <c r="S283" s="128"/>
      <c r="T283" s="129">
        <f t="shared" si="1102"/>
        <v>0</v>
      </c>
      <c r="U283" s="325"/>
      <c r="V283" s="325"/>
      <c r="W283" s="203"/>
      <c r="X283" s="324"/>
      <c r="Y283" s="329"/>
      <c r="Z283" s="206">
        <f t="shared" si="1103"/>
        <v>0</v>
      </c>
      <c r="AA283" s="203"/>
      <c r="AB283" s="203"/>
      <c r="AC283" s="329"/>
      <c r="AD283" s="325"/>
      <c r="AE283" s="202">
        <f t="shared" si="1104"/>
        <v>0</v>
      </c>
      <c r="AF283" s="203"/>
      <c r="AG283" s="203"/>
      <c r="AH283" s="329"/>
      <c r="AI283" s="325"/>
      <c r="AJ283" s="202">
        <f t="shared" si="1105"/>
        <v>0</v>
      </c>
      <c r="AK283" s="203"/>
      <c r="AL283" s="203"/>
      <c r="AM283" s="329"/>
      <c r="AN283" s="325"/>
      <c r="AO283" s="202">
        <f t="shared" si="1167"/>
        <v>0</v>
      </c>
      <c r="AP283" s="203"/>
      <c r="AQ283" s="325"/>
      <c r="AR283" s="325"/>
      <c r="AS283" s="327"/>
      <c r="AT283" s="327"/>
      <c r="AU283" s="334"/>
      <c r="AV283" s="334"/>
      <c r="AW283" s="203"/>
      <c r="AX283" s="203"/>
      <c r="AY283" s="130"/>
      <c r="AZ283" s="131"/>
      <c r="BA283" s="207"/>
      <c r="BB283" s="145"/>
      <c r="BC283" s="145"/>
      <c r="BD283" s="145"/>
      <c r="BE283" s="145"/>
      <c r="BF283" s="145"/>
      <c r="BG283" s="145"/>
      <c r="BH283" s="145"/>
    </row>
    <row r="284" spans="1:60" ht="63.75" hidden="1" customHeight="1" x14ac:dyDescent="0.2">
      <c r="A284" s="324">
        <v>92</v>
      </c>
      <c r="B284" s="324" t="s">
        <v>252</v>
      </c>
      <c r="C284" s="325" t="str">
        <f>+VLOOKUP(B284,$A$568:$B$606,2,0)</f>
        <v>MARCELA BOTERO ARBELAEZ</v>
      </c>
      <c r="D284" s="336" t="s">
        <v>167</v>
      </c>
      <c r="E284" s="325" t="str">
        <f>IF(D284=$D$538,$E$538,IF(D284=$D$539,$E$539,IF(D284=$D$540,$E$540,IF(D284=$D$541,$E$541,IF(D284=$D$542,$E$542,IF(D284=$D$543,$E$543,IF(D284=$D$544,$E$544,IF(D284=$D$545,$E$545,IF(D284=$D$546,$E$546,IF(D284=$D$547,$E$547,IF(D284=VICERRECTORÍA_ACADÉMICA_,$BF$538,IF(D284=PLANEACIÓN_,$BF$540, IF(D284=_VICERRECTORÍA_INVESTIGACIONES_INNOVACIÓN_Y_EXTENSIÓN_,$BF$539,IF(D284=VICERRECTORÍA_ADMINISTRATIVA_FINANCIERA_,$BF$541,IF(D284=_VICERRECTORÍA_RESPONSABILIDAD_SOCIAL_Y_BIENESTAR_UNIVERSITARIO_,$BF$542," ")))))))))))))))</f>
        <v>Promover y facilitar la interacción con la sociedad contribuyendo a la satisfacción de sus demandas, mediante servicios especializados, programas de educación continuada y de proyección social.</v>
      </c>
      <c r="F284" s="324" t="s">
        <v>265</v>
      </c>
      <c r="G284" s="203" t="s">
        <v>260</v>
      </c>
      <c r="H284" s="203" t="s">
        <v>37</v>
      </c>
      <c r="I284" s="127" t="s">
        <v>1382</v>
      </c>
      <c r="J284" s="324" t="s">
        <v>105</v>
      </c>
      <c r="K284" s="324" t="s">
        <v>1206</v>
      </c>
      <c r="L284" s="324" t="s">
        <v>1401</v>
      </c>
      <c r="M284" s="324" t="s">
        <v>1400</v>
      </c>
      <c r="N284" s="324" t="s">
        <v>147</v>
      </c>
      <c r="O284" s="332">
        <f t="shared" ref="O284" si="1172">IF(N284="ALTA",5,IF(N284="MEDIO ALTA",4,IF(N284="MEDIA",3,IF(N284="MEDIO BAJA",2,IF(N284="BAJA",1,0)))))</f>
        <v>2</v>
      </c>
      <c r="P284" s="324" t="s">
        <v>209</v>
      </c>
      <c r="Q284" s="332">
        <f t="shared" ref="Q284" si="1173">IF(P284="ALTO",5,IF(P284="MEDIO-ALTO",4,IF(P284="MEDIO",3,IF(P284="MEDIO-BAJO",2,IF(P284="BAJO",1,0)))))</f>
        <v>4</v>
      </c>
      <c r="R284" s="332">
        <f t="shared" ref="R284" si="1174">Q284*O284</f>
        <v>8</v>
      </c>
      <c r="S284" s="128" t="s">
        <v>315</v>
      </c>
      <c r="T284" s="129">
        <f t="shared" si="1102"/>
        <v>1</v>
      </c>
      <c r="U284" s="325">
        <f t="shared" ref="U284" si="1175">ROUND(AVERAGEIF(T284:T286,"&gt;0"),0)</f>
        <v>1</v>
      </c>
      <c r="V284" s="325">
        <f t="shared" ref="V284" si="1176">U284*0.6</f>
        <v>0.6</v>
      </c>
      <c r="W284" s="203" t="s">
        <v>1420</v>
      </c>
      <c r="X284" s="324">
        <f t="shared" ref="X284" si="1177">IF(S284="No_existen",5*$X$10,Y284*$X$10)</f>
        <v>0.2</v>
      </c>
      <c r="Y284" s="329">
        <f t="shared" ref="Y284" si="1178">ROUND(AVERAGEIF(Z284:Z286,"&gt;0"),0)</f>
        <v>4</v>
      </c>
      <c r="Z284" s="206">
        <f t="shared" si="1103"/>
        <v>4</v>
      </c>
      <c r="AA284" s="203" t="s">
        <v>318</v>
      </c>
      <c r="AB284" s="203"/>
      <c r="AC284" s="329">
        <f t="shared" ref="AC284" si="1179">IF(S284="No_existen",5*$AC$10,AD284*$AC$10)</f>
        <v>0.15</v>
      </c>
      <c r="AD284" s="325">
        <f t="shared" ref="AD284" si="1180">ROUND(AVERAGEIF(AE284:AE286,"&gt;0"),0)</f>
        <v>1</v>
      </c>
      <c r="AE284" s="202">
        <f t="shared" si="1104"/>
        <v>1</v>
      </c>
      <c r="AF284" s="203" t="s">
        <v>295</v>
      </c>
      <c r="AG284" s="203" t="s">
        <v>1430</v>
      </c>
      <c r="AH284" s="329">
        <f t="shared" ref="AH284" si="1181">IF(S284="No_existen",5*$AH$10,AI284*$AH$10)</f>
        <v>0.1</v>
      </c>
      <c r="AI284" s="325">
        <f t="shared" ref="AI284" si="1182">ROUND(AVERAGEIF(AJ284:AJ286,"&gt;0"),0)</f>
        <v>1</v>
      </c>
      <c r="AJ284" s="202">
        <f t="shared" si="1105"/>
        <v>1</v>
      </c>
      <c r="AK284" s="203" t="s">
        <v>292</v>
      </c>
      <c r="AL284" s="203" t="s">
        <v>307</v>
      </c>
      <c r="AM284" s="329">
        <f t="shared" ref="AM284" si="1183">IF(S284="No_existen",5*$AM$10,AN284*$AM$10)</f>
        <v>0.1</v>
      </c>
      <c r="AN284" s="325">
        <f t="shared" ref="AN284" si="1184">ROUND(AVERAGEIF(AO284:AO286,"&gt;0"),0)</f>
        <v>1</v>
      </c>
      <c r="AO284" s="202">
        <f t="shared" ref="AO284:AO304" si="1185">IF(AP284="Preventivo",1,IF(AP284="Detectivo",4, IF(S284="No_existen",5,0)))</f>
        <v>1</v>
      </c>
      <c r="AP284" s="203" t="s">
        <v>614</v>
      </c>
      <c r="AQ284" s="325">
        <f t="shared" ref="AQ284" si="1186">ROUND(AVERAGE(U284,Y284,AD284,AI284,AN284),0)</f>
        <v>2</v>
      </c>
      <c r="AR284" s="325" t="str">
        <f t="shared" ref="AR284" si="1187">IF(AQ284&lt;1.5,"FUERTE",IF(AND(AQ284&gt;=1.5,AQ284&lt;2.5),"ACEPTABLE",IF(AQ284&gt;=5,"INEXISTENTE","DÉBIL")))</f>
        <v>ACEPTABLE</v>
      </c>
      <c r="AS284" s="327">
        <f t="shared" ref="AS284" si="1188">IF(R284=0,0,ROUND((R284*AQ284),0))</f>
        <v>16</v>
      </c>
      <c r="AT284" s="327" t="str">
        <f t="shared" ref="AT284" si="1189">IF(AS284&gt;=36,"GRAVE", IF(AS284&lt;=10, "LEVE", "MODERADO"))</f>
        <v>MODERADO</v>
      </c>
      <c r="AU284" s="334" t="s">
        <v>1438</v>
      </c>
      <c r="AV284" s="335">
        <v>0</v>
      </c>
      <c r="AW284" s="203" t="s">
        <v>90</v>
      </c>
      <c r="AX284" s="203" t="s">
        <v>1445</v>
      </c>
      <c r="AY284" s="130">
        <v>45639</v>
      </c>
      <c r="AZ284" s="131"/>
      <c r="BA284" s="207"/>
      <c r="BB284" s="145"/>
      <c r="BC284" s="145"/>
      <c r="BD284" s="145"/>
      <c r="BE284" s="145"/>
      <c r="BF284" s="145"/>
      <c r="BG284" s="145"/>
      <c r="BH284" s="145"/>
    </row>
    <row r="285" spans="1:60" ht="63.75" hidden="1" customHeight="1" x14ac:dyDescent="0.2">
      <c r="A285" s="324"/>
      <c r="B285" s="324"/>
      <c r="C285" s="325"/>
      <c r="D285" s="336"/>
      <c r="E285" s="325"/>
      <c r="F285" s="324"/>
      <c r="G285" s="203"/>
      <c r="H285" s="203"/>
      <c r="I285" s="127"/>
      <c r="J285" s="324"/>
      <c r="K285" s="324"/>
      <c r="L285" s="324"/>
      <c r="M285" s="324"/>
      <c r="N285" s="324"/>
      <c r="O285" s="332"/>
      <c r="P285" s="324"/>
      <c r="Q285" s="332"/>
      <c r="R285" s="332"/>
      <c r="S285" s="128" t="s">
        <v>315</v>
      </c>
      <c r="T285" s="129">
        <f t="shared" si="1102"/>
        <v>1</v>
      </c>
      <c r="U285" s="325"/>
      <c r="V285" s="325"/>
      <c r="W285" s="203" t="s">
        <v>1421</v>
      </c>
      <c r="X285" s="324"/>
      <c r="Y285" s="329"/>
      <c r="Z285" s="206">
        <f t="shared" si="1103"/>
        <v>4</v>
      </c>
      <c r="AA285" s="203" t="s">
        <v>318</v>
      </c>
      <c r="AB285" s="203"/>
      <c r="AC285" s="329"/>
      <c r="AD285" s="325"/>
      <c r="AE285" s="202">
        <f t="shared" si="1104"/>
        <v>1</v>
      </c>
      <c r="AF285" s="203" t="s">
        <v>295</v>
      </c>
      <c r="AG285" s="203" t="s">
        <v>1430</v>
      </c>
      <c r="AH285" s="329"/>
      <c r="AI285" s="325"/>
      <c r="AJ285" s="202">
        <f t="shared" si="1105"/>
        <v>1</v>
      </c>
      <c r="AK285" s="203" t="s">
        <v>292</v>
      </c>
      <c r="AL285" s="203" t="s">
        <v>307</v>
      </c>
      <c r="AM285" s="329"/>
      <c r="AN285" s="325"/>
      <c r="AO285" s="202">
        <f t="shared" si="1185"/>
        <v>1</v>
      </c>
      <c r="AP285" s="203" t="s">
        <v>614</v>
      </c>
      <c r="AQ285" s="325"/>
      <c r="AR285" s="325"/>
      <c r="AS285" s="327"/>
      <c r="AT285" s="327"/>
      <c r="AU285" s="334"/>
      <c r="AV285" s="334"/>
      <c r="AW285" s="203"/>
      <c r="AX285" s="203"/>
      <c r="AY285" s="130"/>
      <c r="AZ285" s="131"/>
      <c r="BA285" s="207"/>
      <c r="BB285" s="145"/>
      <c r="BC285" s="145"/>
      <c r="BD285" s="145"/>
      <c r="BE285" s="145"/>
      <c r="BF285" s="145"/>
      <c r="BG285" s="145"/>
      <c r="BH285" s="145"/>
    </row>
    <row r="286" spans="1:60" ht="63.75" hidden="1" customHeight="1" x14ac:dyDescent="0.2">
      <c r="A286" s="324"/>
      <c r="B286" s="324"/>
      <c r="C286" s="325"/>
      <c r="D286" s="336"/>
      <c r="E286" s="325"/>
      <c r="F286" s="324"/>
      <c r="G286" s="203"/>
      <c r="H286" s="203"/>
      <c r="I286" s="127"/>
      <c r="J286" s="324"/>
      <c r="K286" s="324"/>
      <c r="L286" s="324"/>
      <c r="M286" s="324"/>
      <c r="N286" s="324"/>
      <c r="O286" s="332"/>
      <c r="P286" s="324"/>
      <c r="Q286" s="332"/>
      <c r="R286" s="332"/>
      <c r="S286" s="128"/>
      <c r="T286" s="129">
        <f t="shared" si="1102"/>
        <v>0</v>
      </c>
      <c r="U286" s="325"/>
      <c r="V286" s="325"/>
      <c r="W286" s="203"/>
      <c r="X286" s="324"/>
      <c r="Y286" s="329"/>
      <c r="Z286" s="206">
        <f t="shared" si="1103"/>
        <v>0</v>
      </c>
      <c r="AA286" s="203"/>
      <c r="AB286" s="203"/>
      <c r="AC286" s="329"/>
      <c r="AD286" s="325"/>
      <c r="AE286" s="202">
        <f t="shared" si="1104"/>
        <v>0</v>
      </c>
      <c r="AF286" s="203"/>
      <c r="AG286" s="203"/>
      <c r="AH286" s="329"/>
      <c r="AI286" s="325"/>
      <c r="AJ286" s="202">
        <f t="shared" si="1105"/>
        <v>0</v>
      </c>
      <c r="AK286" s="203"/>
      <c r="AL286" s="203"/>
      <c r="AM286" s="329"/>
      <c r="AN286" s="325"/>
      <c r="AO286" s="202">
        <f t="shared" si="1185"/>
        <v>0</v>
      </c>
      <c r="AP286" s="203"/>
      <c r="AQ286" s="325"/>
      <c r="AR286" s="325"/>
      <c r="AS286" s="327"/>
      <c r="AT286" s="327"/>
      <c r="AU286" s="334"/>
      <c r="AV286" s="334"/>
      <c r="AW286" s="203"/>
      <c r="AX286" s="203"/>
      <c r="AY286" s="130"/>
      <c r="AZ286" s="131"/>
      <c r="BA286" s="207"/>
      <c r="BB286" s="145"/>
      <c r="BC286" s="145"/>
      <c r="BD286" s="145"/>
      <c r="BE286" s="145"/>
      <c r="BF286" s="145"/>
      <c r="BG286" s="145"/>
      <c r="BH286" s="145"/>
    </row>
    <row r="287" spans="1:60" ht="63.75" hidden="1" customHeight="1" x14ac:dyDescent="0.2">
      <c r="A287" s="324">
        <v>93</v>
      </c>
      <c r="B287" s="324" t="s">
        <v>252</v>
      </c>
      <c r="C287" s="325" t="str">
        <f>+VLOOKUP(B287,$A$568:$B$606,2,0)</f>
        <v>MARCELA BOTERO ARBELAEZ</v>
      </c>
      <c r="D287" s="336" t="s">
        <v>167</v>
      </c>
      <c r="E287" s="325" t="str">
        <f>IF(D287=$D$538,$E$538,IF(D287=$D$539,$E$539,IF(D287=$D$540,$E$540,IF(D287=$D$541,$E$541,IF(D287=$D$542,$E$542,IF(D287=$D$543,$E$543,IF(D287=$D$544,$E$544,IF(D287=$D$545,$E$545,IF(D287=$D$546,$E$546,IF(D287=$D$547,$E$547,IF(D287=VICERRECTORÍA_ACADÉMICA_,$BF$538,IF(D287=PLANEACIÓN_,$BF$540, IF(D287=_VICERRECTORÍA_INVESTIGACIONES_INNOVACIÓN_Y_EXTENSIÓN_,$BF$539,IF(D287=VICERRECTORÍA_ADMINISTRATIVA_FINANCIERA_,$BF$541,IF(D287=_VICERRECTORÍA_RESPONSABILIDAD_SOCIAL_Y_BIENESTAR_UNIVERSITARIO_,$BF$542," ")))))))))))))))</f>
        <v>Promover y facilitar la interacción con la sociedad contribuyendo a la satisfacción de sus demandas, mediante servicios especializados, programas de educación continuada y de proyección social.</v>
      </c>
      <c r="F287" s="324" t="s">
        <v>265</v>
      </c>
      <c r="G287" s="203" t="s">
        <v>260</v>
      </c>
      <c r="H287" s="203" t="s">
        <v>37</v>
      </c>
      <c r="I287" s="127" t="s">
        <v>1383</v>
      </c>
      <c r="J287" s="324" t="s">
        <v>111</v>
      </c>
      <c r="K287" s="324" t="s">
        <v>1402</v>
      </c>
      <c r="L287" s="324" t="s">
        <v>1403</v>
      </c>
      <c r="M287" s="324" t="s">
        <v>1159</v>
      </c>
      <c r="N287" s="324" t="s">
        <v>127</v>
      </c>
      <c r="O287" s="332">
        <f t="shared" ref="O287" si="1190">IF(N287="ALTA",5,IF(N287="MEDIO ALTA",4,IF(N287="MEDIA",3,IF(N287="MEDIO BAJA",2,IF(N287="BAJA",1,0)))))</f>
        <v>1</v>
      </c>
      <c r="P287" s="324" t="s">
        <v>139</v>
      </c>
      <c r="Q287" s="332">
        <f t="shared" ref="Q287" si="1191">IF(P287="ALTO",5,IF(P287="MEDIO-ALTO",4,IF(P287="MEDIO",3,IF(P287="MEDIO-BAJO",2,IF(P287="BAJO",1,0)))))</f>
        <v>5</v>
      </c>
      <c r="R287" s="332">
        <f t="shared" ref="R287" si="1192">Q287*O287</f>
        <v>5</v>
      </c>
      <c r="S287" s="128" t="s">
        <v>315</v>
      </c>
      <c r="T287" s="129">
        <f t="shared" si="1102"/>
        <v>1</v>
      </c>
      <c r="U287" s="325">
        <f t="shared" ref="U287" si="1193">ROUND(AVERAGEIF(T287:T289,"&gt;0"),0)</f>
        <v>1</v>
      </c>
      <c r="V287" s="325">
        <f t="shared" ref="V287" si="1194">U287*0.6</f>
        <v>0.6</v>
      </c>
      <c r="W287" s="203" t="s">
        <v>1412</v>
      </c>
      <c r="X287" s="324">
        <f t="shared" ref="X287" si="1195">IF(S287="No_existen",5*$X$10,Y287*$X$10)</f>
        <v>0.2</v>
      </c>
      <c r="Y287" s="329">
        <f t="shared" ref="Y287" si="1196">ROUND(AVERAGEIF(Z287:Z289,"&gt;0"),0)</f>
        <v>4</v>
      </c>
      <c r="Z287" s="206">
        <f t="shared" si="1103"/>
        <v>4</v>
      </c>
      <c r="AA287" s="203" t="s">
        <v>318</v>
      </c>
      <c r="AB287" s="203"/>
      <c r="AC287" s="329">
        <f t="shared" ref="AC287" si="1197">IF(S287="No_existen",5*$AC$10,AD287*$AC$10)</f>
        <v>0.15</v>
      </c>
      <c r="AD287" s="325">
        <f t="shared" ref="AD287" si="1198">ROUND(AVERAGEIF(AE287:AE289,"&gt;0"),0)</f>
        <v>1</v>
      </c>
      <c r="AE287" s="202">
        <f t="shared" si="1104"/>
        <v>1</v>
      </c>
      <c r="AF287" s="203" t="s">
        <v>295</v>
      </c>
      <c r="AG287" s="203" t="s">
        <v>1430</v>
      </c>
      <c r="AH287" s="329">
        <f t="shared" ref="AH287" si="1199">IF(S287="No_existen",5*$AH$10,AI287*$AH$10)</f>
        <v>0.1</v>
      </c>
      <c r="AI287" s="325">
        <f t="shared" ref="AI287" si="1200">ROUND(AVERAGEIF(AJ287:AJ289,"&gt;0"),0)</f>
        <v>1</v>
      </c>
      <c r="AJ287" s="202">
        <f t="shared" si="1105"/>
        <v>1</v>
      </c>
      <c r="AK287" s="203" t="s">
        <v>292</v>
      </c>
      <c r="AL287" s="203" t="s">
        <v>301</v>
      </c>
      <c r="AM287" s="329">
        <f t="shared" ref="AM287" si="1201">IF(S287="No_existen",5*$AM$10,AN287*$AM$10)</f>
        <v>0.1</v>
      </c>
      <c r="AN287" s="325">
        <f t="shared" ref="AN287" si="1202">ROUND(AVERAGEIF(AO287:AO289,"&gt;0"),0)</f>
        <v>1</v>
      </c>
      <c r="AO287" s="202">
        <f t="shared" si="1185"/>
        <v>1</v>
      </c>
      <c r="AP287" s="203" t="s">
        <v>614</v>
      </c>
      <c r="AQ287" s="325">
        <f t="shared" ref="AQ287" si="1203">ROUND(AVERAGE(U287,Y287,AD287,AI287,AN287),0)</f>
        <v>2</v>
      </c>
      <c r="AR287" s="325" t="str">
        <f t="shared" ref="AR287" si="1204">IF(AQ287&lt;1.5,"FUERTE",IF(AND(AQ287&gt;=1.5,AQ287&lt;2.5),"ACEPTABLE",IF(AQ287&gt;=5,"INEXISTENTE","DÉBIL")))</f>
        <v>ACEPTABLE</v>
      </c>
      <c r="AS287" s="327">
        <f t="shared" ref="AS287" si="1205">IF(R287=0,0,ROUND((R287*AQ287),0))</f>
        <v>10</v>
      </c>
      <c r="AT287" s="327" t="str">
        <f t="shared" ref="AT287" si="1206">IF(AS287&gt;=36,"GRAVE", IF(AS287&lt;=10, "LEVE", "MODERADO"))</f>
        <v>LEVE</v>
      </c>
      <c r="AU287" s="334" t="s">
        <v>1439</v>
      </c>
      <c r="AV287" s="335">
        <v>0</v>
      </c>
      <c r="AW287" s="203" t="s">
        <v>89</v>
      </c>
      <c r="AX287" s="203"/>
      <c r="AY287" s="130"/>
      <c r="AZ287" s="131"/>
      <c r="BA287" s="207"/>
      <c r="BB287" s="145"/>
      <c r="BC287" s="145"/>
      <c r="BD287" s="145"/>
      <c r="BE287" s="145"/>
      <c r="BF287" s="145"/>
      <c r="BG287" s="145"/>
      <c r="BH287" s="145"/>
    </row>
    <row r="288" spans="1:60" ht="63.75" hidden="1" customHeight="1" x14ac:dyDescent="0.2">
      <c r="A288" s="324"/>
      <c r="B288" s="324"/>
      <c r="C288" s="325"/>
      <c r="D288" s="336"/>
      <c r="E288" s="325"/>
      <c r="F288" s="324"/>
      <c r="G288" s="203"/>
      <c r="H288" s="203"/>
      <c r="I288" s="127"/>
      <c r="J288" s="324"/>
      <c r="K288" s="324"/>
      <c r="L288" s="324"/>
      <c r="M288" s="324"/>
      <c r="N288" s="324"/>
      <c r="O288" s="332"/>
      <c r="P288" s="324"/>
      <c r="Q288" s="332"/>
      <c r="R288" s="332"/>
      <c r="S288" s="128" t="s">
        <v>315</v>
      </c>
      <c r="T288" s="129">
        <f t="shared" si="1102"/>
        <v>1</v>
      </c>
      <c r="U288" s="325"/>
      <c r="V288" s="325"/>
      <c r="W288" s="203" t="s">
        <v>1422</v>
      </c>
      <c r="X288" s="324"/>
      <c r="Y288" s="329"/>
      <c r="Z288" s="206">
        <f t="shared" si="1103"/>
        <v>4</v>
      </c>
      <c r="AA288" s="203" t="s">
        <v>318</v>
      </c>
      <c r="AB288" s="203"/>
      <c r="AC288" s="329"/>
      <c r="AD288" s="325"/>
      <c r="AE288" s="202">
        <f t="shared" si="1104"/>
        <v>1</v>
      </c>
      <c r="AF288" s="203" t="s">
        <v>295</v>
      </c>
      <c r="AG288" s="203" t="s">
        <v>1430</v>
      </c>
      <c r="AH288" s="329"/>
      <c r="AI288" s="325"/>
      <c r="AJ288" s="202">
        <f t="shared" si="1105"/>
        <v>1</v>
      </c>
      <c r="AK288" s="203" t="s">
        <v>292</v>
      </c>
      <c r="AL288" s="203" t="s">
        <v>299</v>
      </c>
      <c r="AM288" s="329"/>
      <c r="AN288" s="325"/>
      <c r="AO288" s="202">
        <f t="shared" si="1185"/>
        <v>1</v>
      </c>
      <c r="AP288" s="203" t="s">
        <v>614</v>
      </c>
      <c r="AQ288" s="325"/>
      <c r="AR288" s="325"/>
      <c r="AS288" s="327"/>
      <c r="AT288" s="327"/>
      <c r="AU288" s="334"/>
      <c r="AV288" s="334"/>
      <c r="AW288" s="203" t="s">
        <v>89</v>
      </c>
      <c r="AX288" s="203"/>
      <c r="AY288" s="130"/>
      <c r="AZ288" s="131"/>
      <c r="BA288" s="207"/>
      <c r="BB288" s="145"/>
      <c r="BC288" s="145"/>
      <c r="BD288" s="145"/>
      <c r="BE288" s="145"/>
      <c r="BF288" s="145"/>
      <c r="BG288" s="145"/>
      <c r="BH288" s="145"/>
    </row>
    <row r="289" spans="1:60" ht="63.75" hidden="1" customHeight="1" x14ac:dyDescent="0.2">
      <c r="A289" s="324"/>
      <c r="B289" s="324"/>
      <c r="C289" s="325"/>
      <c r="D289" s="336"/>
      <c r="E289" s="325"/>
      <c r="F289" s="324"/>
      <c r="G289" s="203"/>
      <c r="H289" s="203"/>
      <c r="I289" s="127"/>
      <c r="J289" s="324"/>
      <c r="K289" s="324"/>
      <c r="L289" s="324"/>
      <c r="M289" s="324"/>
      <c r="N289" s="324"/>
      <c r="O289" s="332"/>
      <c r="P289" s="324"/>
      <c r="Q289" s="332"/>
      <c r="R289" s="332"/>
      <c r="S289" s="128" t="s">
        <v>315</v>
      </c>
      <c r="T289" s="129">
        <f t="shared" si="1102"/>
        <v>1</v>
      </c>
      <c r="U289" s="325"/>
      <c r="V289" s="325"/>
      <c r="W289" s="203" t="s">
        <v>1423</v>
      </c>
      <c r="X289" s="324"/>
      <c r="Y289" s="329"/>
      <c r="Z289" s="206">
        <f t="shared" si="1103"/>
        <v>4</v>
      </c>
      <c r="AA289" s="203" t="s">
        <v>318</v>
      </c>
      <c r="AB289" s="203"/>
      <c r="AC289" s="329"/>
      <c r="AD289" s="325"/>
      <c r="AE289" s="202">
        <f t="shared" si="1104"/>
        <v>1</v>
      </c>
      <c r="AF289" s="203" t="s">
        <v>295</v>
      </c>
      <c r="AG289" s="203" t="s">
        <v>1430</v>
      </c>
      <c r="AH289" s="329"/>
      <c r="AI289" s="325"/>
      <c r="AJ289" s="202">
        <f t="shared" si="1105"/>
        <v>1</v>
      </c>
      <c r="AK289" s="203" t="s">
        <v>292</v>
      </c>
      <c r="AL289" s="203" t="s">
        <v>300</v>
      </c>
      <c r="AM289" s="329"/>
      <c r="AN289" s="325"/>
      <c r="AO289" s="202">
        <f t="shared" si="1185"/>
        <v>1</v>
      </c>
      <c r="AP289" s="203" t="s">
        <v>614</v>
      </c>
      <c r="AQ289" s="325"/>
      <c r="AR289" s="325"/>
      <c r="AS289" s="327"/>
      <c r="AT289" s="327"/>
      <c r="AU289" s="334"/>
      <c r="AV289" s="334"/>
      <c r="AW289" s="203" t="s">
        <v>89</v>
      </c>
      <c r="AX289" s="203"/>
      <c r="AY289" s="130"/>
      <c r="AZ289" s="131"/>
      <c r="BA289" s="207"/>
      <c r="BB289" s="145"/>
      <c r="BC289" s="145"/>
      <c r="BD289" s="145"/>
      <c r="BE289" s="145"/>
      <c r="BF289" s="145"/>
      <c r="BG289" s="145"/>
      <c r="BH289" s="145"/>
    </row>
    <row r="290" spans="1:60" ht="63.75" hidden="1" customHeight="1" x14ac:dyDescent="0.2">
      <c r="A290" s="324">
        <v>94</v>
      </c>
      <c r="B290" s="324" t="s">
        <v>252</v>
      </c>
      <c r="C290" s="325" t="str">
        <f>+VLOOKUP(B290,$A$568:$B$606,2,0)</f>
        <v>MARCELA BOTERO ARBELAEZ</v>
      </c>
      <c r="D290" s="336" t="s">
        <v>167</v>
      </c>
      <c r="E290" s="325" t="str">
        <f>IF(D290=$D$538,$E$538,IF(D290=$D$539,$E$539,IF(D290=$D$540,$E$540,IF(D290=$D$541,$E$541,IF(D290=$D$542,$E$542,IF(D290=$D$543,$E$543,IF(D290=$D$544,$E$544,IF(D290=$D$545,$E$545,IF(D290=$D$546,$E$546,IF(D290=$D$547,$E$547,IF(D290=VICERRECTORÍA_ACADÉMICA_,$BF$538,IF(D290=PLANEACIÓN_,$BF$540, IF(D290=_VICERRECTORÍA_INVESTIGACIONES_INNOVACIÓN_Y_EXTENSIÓN_,$BF$539,IF(D290=VICERRECTORÍA_ADMINISTRATIVA_FINANCIERA_,$BF$541,IF(D290=_VICERRECTORÍA_RESPONSABILIDAD_SOCIAL_Y_BIENESTAR_UNIVERSITARIO_,$BF$542," ")))))))))))))))</f>
        <v>Promover y facilitar la interacción con la sociedad contribuyendo a la satisfacción de sus demandas, mediante servicios especializados, programas de educación continuada y de proyección social.</v>
      </c>
      <c r="F290" s="324" t="s">
        <v>265</v>
      </c>
      <c r="G290" s="203" t="s">
        <v>260</v>
      </c>
      <c r="H290" s="203" t="s">
        <v>38</v>
      </c>
      <c r="I290" s="127" t="s">
        <v>1384</v>
      </c>
      <c r="J290" s="324" t="s">
        <v>105</v>
      </c>
      <c r="K290" s="324" t="s">
        <v>1404</v>
      </c>
      <c r="L290" s="324" t="s">
        <v>1405</v>
      </c>
      <c r="M290" s="324" t="s">
        <v>1406</v>
      </c>
      <c r="N290" s="324" t="s">
        <v>104</v>
      </c>
      <c r="O290" s="332">
        <f t="shared" ref="O290" si="1207">IF(N290="ALTA",5,IF(N290="MEDIO ALTA",4,IF(N290="MEDIA",3,IF(N290="MEDIO BAJA",2,IF(N290="BAJA",1,0)))))</f>
        <v>3</v>
      </c>
      <c r="P290" s="324" t="s">
        <v>139</v>
      </c>
      <c r="Q290" s="332">
        <f t="shared" ref="Q290" si="1208">IF(P290="ALTO",5,IF(P290="MEDIO-ALTO",4,IF(P290="MEDIO",3,IF(P290="MEDIO-BAJO",2,IF(P290="BAJO",1,0)))))</f>
        <v>5</v>
      </c>
      <c r="R290" s="332">
        <f t="shared" ref="R290" si="1209">Q290*O290</f>
        <v>15</v>
      </c>
      <c r="S290" s="128" t="s">
        <v>386</v>
      </c>
      <c r="T290" s="129">
        <f t="shared" si="1102"/>
        <v>4</v>
      </c>
      <c r="U290" s="325">
        <f t="shared" ref="U290" si="1210">ROUND(AVERAGEIF(T290:T292,"&gt;0"),0)</f>
        <v>4</v>
      </c>
      <c r="V290" s="325">
        <f t="shared" ref="V290" si="1211">U290*0.6</f>
        <v>2.4</v>
      </c>
      <c r="W290" s="203" t="s">
        <v>1424</v>
      </c>
      <c r="X290" s="324">
        <f t="shared" ref="X290" si="1212">IF(S290="No_existen",5*$X$10,Y290*$X$10)</f>
        <v>0.2</v>
      </c>
      <c r="Y290" s="329">
        <f t="shared" ref="Y290" si="1213">ROUND(AVERAGEIF(Z290:Z292,"&gt;0"),0)</f>
        <v>4</v>
      </c>
      <c r="Z290" s="206">
        <f t="shared" si="1103"/>
        <v>4</v>
      </c>
      <c r="AA290" s="203" t="s">
        <v>318</v>
      </c>
      <c r="AB290" s="203"/>
      <c r="AC290" s="329">
        <f t="shared" ref="AC290" si="1214">IF(S290="No_existen",5*$AC$10,AD290*$AC$10)</f>
        <v>0.15</v>
      </c>
      <c r="AD290" s="325">
        <f t="shared" ref="AD290" si="1215">ROUND(AVERAGEIF(AE290:AE292,"&gt;0"),0)</f>
        <v>1</v>
      </c>
      <c r="AE290" s="202">
        <f t="shared" si="1104"/>
        <v>1</v>
      </c>
      <c r="AF290" s="203" t="s">
        <v>295</v>
      </c>
      <c r="AG290" s="203" t="s">
        <v>1431</v>
      </c>
      <c r="AH290" s="329">
        <f t="shared" ref="AH290" si="1216">IF(S290="No_existen",5*$AH$10,AI290*$AH$10)</f>
        <v>0.1</v>
      </c>
      <c r="AI290" s="325">
        <f t="shared" ref="AI290" si="1217">ROUND(AVERAGEIF(AJ290:AJ292,"&gt;0"),0)</f>
        <v>1</v>
      </c>
      <c r="AJ290" s="202">
        <f t="shared" si="1105"/>
        <v>1</v>
      </c>
      <c r="AK290" s="203" t="s">
        <v>292</v>
      </c>
      <c r="AL290" s="203" t="s">
        <v>299</v>
      </c>
      <c r="AM290" s="329">
        <f t="shared" ref="AM290" si="1218">IF(S290="No_existen",5*$AM$10,AN290*$AM$10)</f>
        <v>0.1</v>
      </c>
      <c r="AN290" s="325">
        <f t="shared" ref="AN290" si="1219">ROUND(AVERAGEIF(AO290:AO292,"&gt;0"),0)</f>
        <v>1</v>
      </c>
      <c r="AO290" s="202">
        <f t="shared" si="1185"/>
        <v>1</v>
      </c>
      <c r="AP290" s="203" t="s">
        <v>614</v>
      </c>
      <c r="AQ290" s="325">
        <f t="shared" ref="AQ290" si="1220">ROUND(AVERAGE(U290,Y290,AD290,AI290,AN290),0)</f>
        <v>2</v>
      </c>
      <c r="AR290" s="325" t="str">
        <f t="shared" ref="AR290" si="1221">IF(AQ290&lt;1.5,"FUERTE",IF(AND(AQ290&gt;=1.5,AQ290&lt;2.5),"ACEPTABLE",IF(AQ290&gt;=5,"INEXISTENTE","DÉBIL")))</f>
        <v>ACEPTABLE</v>
      </c>
      <c r="AS290" s="327">
        <f t="shared" ref="AS290" si="1222">IF(R290=0,0,ROUND((R290*AQ290),0))</f>
        <v>30</v>
      </c>
      <c r="AT290" s="327" t="str">
        <f t="shared" ref="AT290" si="1223">IF(AS290&gt;=36,"GRAVE", IF(AS290&lt;=10, "LEVE", "MODERADO"))</f>
        <v>MODERADO</v>
      </c>
      <c r="AU290" s="334" t="s">
        <v>1440</v>
      </c>
      <c r="AV290" s="335">
        <v>0</v>
      </c>
      <c r="AW290" s="203" t="s">
        <v>92</v>
      </c>
      <c r="AX290" s="203" t="s">
        <v>1446</v>
      </c>
      <c r="AY290" s="130">
        <v>45639</v>
      </c>
      <c r="AZ290" s="131"/>
      <c r="BA290" s="207"/>
      <c r="BB290" s="145"/>
      <c r="BC290" s="145"/>
      <c r="BD290" s="145"/>
      <c r="BE290" s="145"/>
      <c r="BF290" s="145"/>
      <c r="BG290" s="145"/>
      <c r="BH290" s="145"/>
    </row>
    <row r="291" spans="1:60" ht="63.75" hidden="1" customHeight="1" x14ac:dyDescent="0.2">
      <c r="A291" s="324"/>
      <c r="B291" s="324"/>
      <c r="C291" s="325"/>
      <c r="D291" s="336"/>
      <c r="E291" s="325"/>
      <c r="F291" s="324"/>
      <c r="G291" s="203"/>
      <c r="H291" s="203"/>
      <c r="I291" s="127"/>
      <c r="J291" s="324"/>
      <c r="K291" s="324"/>
      <c r="L291" s="324"/>
      <c r="M291" s="324"/>
      <c r="N291" s="324"/>
      <c r="O291" s="332"/>
      <c r="P291" s="324"/>
      <c r="Q291" s="332"/>
      <c r="R291" s="332"/>
      <c r="S291" s="128"/>
      <c r="T291" s="129">
        <f t="shared" si="1102"/>
        <v>0</v>
      </c>
      <c r="U291" s="325"/>
      <c r="V291" s="325"/>
      <c r="W291" s="203"/>
      <c r="X291" s="324"/>
      <c r="Y291" s="329"/>
      <c r="Z291" s="206">
        <f t="shared" si="1103"/>
        <v>0</v>
      </c>
      <c r="AA291" s="203"/>
      <c r="AB291" s="203"/>
      <c r="AC291" s="329"/>
      <c r="AD291" s="325"/>
      <c r="AE291" s="202">
        <f t="shared" si="1104"/>
        <v>0</v>
      </c>
      <c r="AF291" s="203"/>
      <c r="AG291" s="203"/>
      <c r="AH291" s="329"/>
      <c r="AI291" s="325"/>
      <c r="AJ291" s="202">
        <f t="shared" si="1105"/>
        <v>0</v>
      </c>
      <c r="AK291" s="203"/>
      <c r="AL291" s="203"/>
      <c r="AM291" s="329"/>
      <c r="AN291" s="325"/>
      <c r="AO291" s="202">
        <f t="shared" si="1185"/>
        <v>0</v>
      </c>
      <c r="AP291" s="203"/>
      <c r="AQ291" s="325"/>
      <c r="AR291" s="325"/>
      <c r="AS291" s="327"/>
      <c r="AT291" s="327"/>
      <c r="AU291" s="334"/>
      <c r="AV291" s="334"/>
      <c r="AW291" s="203"/>
      <c r="AX291" s="203"/>
      <c r="AY291" s="130"/>
      <c r="AZ291" s="131"/>
      <c r="BA291" s="207"/>
      <c r="BB291" s="145"/>
      <c r="BC291" s="145"/>
      <c r="BD291" s="145"/>
      <c r="BE291" s="145"/>
      <c r="BF291" s="145"/>
      <c r="BG291" s="145"/>
      <c r="BH291" s="145"/>
    </row>
    <row r="292" spans="1:60" ht="63.75" hidden="1" customHeight="1" x14ac:dyDescent="0.2">
      <c r="A292" s="324"/>
      <c r="B292" s="324"/>
      <c r="C292" s="325"/>
      <c r="D292" s="336"/>
      <c r="E292" s="325"/>
      <c r="F292" s="324"/>
      <c r="G292" s="203"/>
      <c r="H292" s="203"/>
      <c r="I292" s="127"/>
      <c r="J292" s="324"/>
      <c r="K292" s="324"/>
      <c r="L292" s="324"/>
      <c r="M292" s="324"/>
      <c r="N292" s="324"/>
      <c r="O292" s="332"/>
      <c r="P292" s="324"/>
      <c r="Q292" s="332"/>
      <c r="R292" s="332"/>
      <c r="S292" s="128"/>
      <c r="T292" s="129">
        <f t="shared" si="1102"/>
        <v>0</v>
      </c>
      <c r="U292" s="325"/>
      <c r="V292" s="325"/>
      <c r="W292" s="203"/>
      <c r="X292" s="324"/>
      <c r="Y292" s="329"/>
      <c r="Z292" s="206">
        <f t="shared" si="1103"/>
        <v>0</v>
      </c>
      <c r="AA292" s="203"/>
      <c r="AB292" s="203"/>
      <c r="AC292" s="329"/>
      <c r="AD292" s="325"/>
      <c r="AE292" s="202">
        <f t="shared" si="1104"/>
        <v>0</v>
      </c>
      <c r="AF292" s="203"/>
      <c r="AG292" s="203"/>
      <c r="AH292" s="329"/>
      <c r="AI292" s="325"/>
      <c r="AJ292" s="202">
        <f t="shared" si="1105"/>
        <v>0</v>
      </c>
      <c r="AK292" s="203"/>
      <c r="AL292" s="203"/>
      <c r="AM292" s="329"/>
      <c r="AN292" s="325"/>
      <c r="AO292" s="202">
        <f t="shared" si="1185"/>
        <v>0</v>
      </c>
      <c r="AP292" s="203"/>
      <c r="AQ292" s="325"/>
      <c r="AR292" s="325"/>
      <c r="AS292" s="327"/>
      <c r="AT292" s="327"/>
      <c r="AU292" s="334"/>
      <c r="AV292" s="334"/>
      <c r="AW292" s="203"/>
      <c r="AX292" s="203"/>
      <c r="AY292" s="130"/>
      <c r="AZ292" s="131"/>
      <c r="BA292" s="207"/>
      <c r="BB292" s="145"/>
      <c r="BC292" s="145"/>
      <c r="BD292" s="145"/>
      <c r="BE292" s="145"/>
      <c r="BF292" s="145"/>
      <c r="BG292" s="145"/>
      <c r="BH292" s="145"/>
    </row>
    <row r="293" spans="1:60" ht="63.75" hidden="1" customHeight="1" x14ac:dyDescent="0.2">
      <c r="A293" s="324">
        <v>95</v>
      </c>
      <c r="B293" s="324" t="s">
        <v>252</v>
      </c>
      <c r="C293" s="325" t="str">
        <f>+VLOOKUP(B293,$A$568:$B$606,2,0)</f>
        <v>MARCELA BOTERO ARBELAEZ</v>
      </c>
      <c r="D293" s="336" t="s">
        <v>167</v>
      </c>
      <c r="E293" s="325" t="str">
        <f>IF(D293=$D$538,$E$538,IF(D293=$D$539,$E$539,IF(D293=$D$540,$E$540,IF(D293=$D$541,$E$541,IF(D293=$D$542,$E$542,IF(D293=$D$543,$E$543,IF(D293=$D$544,$E$544,IF(D293=$D$545,$E$545,IF(D293=$D$546,$E$546,IF(D293=$D$547,$E$547,IF(D293=VICERRECTORÍA_ACADÉMICA_,$BF$538,IF(D293=PLANEACIÓN_,$BF$540, IF(D293=_VICERRECTORÍA_INVESTIGACIONES_INNOVACIÓN_Y_EXTENSIÓN_,$BF$539,IF(D293=VICERRECTORÍA_ADMINISTRATIVA_FINANCIERA_,$BF$541,IF(D293=_VICERRECTORÍA_RESPONSABILIDAD_SOCIAL_Y_BIENESTAR_UNIVERSITARIO_,$BF$542," ")))))))))))))))</f>
        <v>Promover y facilitar la interacción con la sociedad contribuyendo a la satisfacción de sus demandas, mediante servicios especializados, programas de educación continuada y de proyección social.</v>
      </c>
      <c r="F293" s="324" t="s">
        <v>265</v>
      </c>
      <c r="G293" s="203" t="s">
        <v>260</v>
      </c>
      <c r="H293" s="203" t="s">
        <v>38</v>
      </c>
      <c r="I293" s="127" t="s">
        <v>1385</v>
      </c>
      <c r="J293" s="324" t="s">
        <v>105</v>
      </c>
      <c r="K293" s="324" t="s">
        <v>1404</v>
      </c>
      <c r="L293" s="324" t="s">
        <v>1407</v>
      </c>
      <c r="M293" s="324" t="s">
        <v>1406</v>
      </c>
      <c r="N293" s="324" t="s">
        <v>147</v>
      </c>
      <c r="O293" s="332">
        <f t="shared" ref="O293" si="1224">IF(N293="ALTA",5,IF(N293="MEDIO ALTA",4,IF(N293="MEDIA",3,IF(N293="MEDIO BAJA",2,IF(N293="BAJA",1,0)))))</f>
        <v>2</v>
      </c>
      <c r="P293" s="324" t="s">
        <v>139</v>
      </c>
      <c r="Q293" s="332">
        <f t="shared" ref="Q293" si="1225">IF(P293="ALTO",5,IF(P293="MEDIO-ALTO",4,IF(P293="MEDIO",3,IF(P293="MEDIO-BAJO",2,IF(P293="BAJO",1,0)))))</f>
        <v>5</v>
      </c>
      <c r="R293" s="332">
        <f t="shared" ref="R293" si="1226">Q293*O293</f>
        <v>10</v>
      </c>
      <c r="S293" s="128" t="s">
        <v>315</v>
      </c>
      <c r="T293" s="129">
        <f t="shared" si="1102"/>
        <v>1</v>
      </c>
      <c r="U293" s="325">
        <f t="shared" ref="U293" si="1227">ROUND(AVERAGEIF(T293:T295,"&gt;0"),0)</f>
        <v>1</v>
      </c>
      <c r="V293" s="325">
        <f t="shared" ref="V293" si="1228">U293*0.6</f>
        <v>0.6</v>
      </c>
      <c r="W293" s="203" t="s">
        <v>1425</v>
      </c>
      <c r="X293" s="324">
        <f t="shared" ref="X293" si="1229">IF(S293="No_existen",5*$X$10,Y293*$X$10)</f>
        <v>0.2</v>
      </c>
      <c r="Y293" s="329">
        <f t="shared" ref="Y293" si="1230">ROUND(AVERAGEIF(Z293:Z295,"&gt;0"),0)</f>
        <v>4</v>
      </c>
      <c r="Z293" s="206">
        <f t="shared" si="1103"/>
        <v>4</v>
      </c>
      <c r="AA293" s="203" t="s">
        <v>318</v>
      </c>
      <c r="AB293" s="203"/>
      <c r="AC293" s="329">
        <f t="shared" ref="AC293" si="1231">IF(S293="No_existen",5*$AC$10,AD293*$AC$10)</f>
        <v>0.15</v>
      </c>
      <c r="AD293" s="325">
        <f t="shared" ref="AD293" si="1232">ROUND(AVERAGEIF(AE293:AE295,"&gt;0"),0)</f>
        <v>1</v>
      </c>
      <c r="AE293" s="202">
        <f t="shared" si="1104"/>
        <v>1</v>
      </c>
      <c r="AF293" s="203" t="s">
        <v>295</v>
      </c>
      <c r="AG293" s="203" t="s">
        <v>1430</v>
      </c>
      <c r="AH293" s="329">
        <f t="shared" ref="AH293" si="1233">IF(S293="No_existen",5*$AH$10,AI293*$AH$10)</f>
        <v>0.1</v>
      </c>
      <c r="AI293" s="325">
        <f t="shared" ref="AI293" si="1234">ROUND(AVERAGEIF(AJ293:AJ295,"&gt;0"),0)</f>
        <v>1</v>
      </c>
      <c r="AJ293" s="202">
        <f t="shared" si="1105"/>
        <v>1</v>
      </c>
      <c r="AK293" s="203" t="s">
        <v>292</v>
      </c>
      <c r="AL293" s="203" t="s">
        <v>307</v>
      </c>
      <c r="AM293" s="329">
        <f t="shared" ref="AM293" si="1235">IF(S293="No_existen",5*$AM$10,AN293*$AM$10)</f>
        <v>0.1</v>
      </c>
      <c r="AN293" s="325">
        <f t="shared" ref="AN293" si="1236">ROUND(AVERAGEIF(AO293:AO295,"&gt;0"),0)</f>
        <v>1</v>
      </c>
      <c r="AO293" s="202">
        <f t="shared" si="1185"/>
        <v>1</v>
      </c>
      <c r="AP293" s="203" t="s">
        <v>614</v>
      </c>
      <c r="AQ293" s="325">
        <f t="shared" ref="AQ293" si="1237">ROUND(AVERAGE(U293,Y293,AD293,AI293,AN293),0)</f>
        <v>2</v>
      </c>
      <c r="AR293" s="325" t="str">
        <f t="shared" ref="AR293" si="1238">IF(AQ293&lt;1.5,"FUERTE",IF(AND(AQ293&gt;=1.5,AQ293&lt;2.5),"ACEPTABLE",IF(AQ293&gt;=5,"INEXISTENTE","DÉBIL")))</f>
        <v>ACEPTABLE</v>
      </c>
      <c r="AS293" s="327">
        <f t="shared" ref="AS293" si="1239">IF(R293=0,0,ROUND((R293*AQ293),0))</f>
        <v>20</v>
      </c>
      <c r="AT293" s="327" t="str">
        <f t="shared" ref="AT293" si="1240">IF(AS293&gt;=36,"GRAVE", IF(AS293&lt;=10, "LEVE", "MODERADO"))</f>
        <v>MODERADO</v>
      </c>
      <c r="AU293" s="334" t="s">
        <v>1441</v>
      </c>
      <c r="AV293" s="335">
        <v>0</v>
      </c>
      <c r="AW293" s="203" t="s">
        <v>90</v>
      </c>
      <c r="AX293" s="203" t="s">
        <v>1447</v>
      </c>
      <c r="AY293" s="130">
        <v>45639</v>
      </c>
      <c r="AZ293" s="131"/>
      <c r="BA293" s="207"/>
      <c r="BB293" s="145"/>
      <c r="BC293" s="145"/>
      <c r="BD293" s="145"/>
      <c r="BE293" s="145"/>
      <c r="BF293" s="145"/>
      <c r="BG293" s="145"/>
      <c r="BH293" s="145"/>
    </row>
    <row r="294" spans="1:60" ht="63.75" hidden="1" customHeight="1" x14ac:dyDescent="0.2">
      <c r="A294" s="324"/>
      <c r="B294" s="324"/>
      <c r="C294" s="325"/>
      <c r="D294" s="336"/>
      <c r="E294" s="325"/>
      <c r="F294" s="324"/>
      <c r="G294" s="203"/>
      <c r="H294" s="203"/>
      <c r="I294" s="127"/>
      <c r="J294" s="324"/>
      <c r="K294" s="324"/>
      <c r="L294" s="324"/>
      <c r="M294" s="324"/>
      <c r="N294" s="324"/>
      <c r="O294" s="332"/>
      <c r="P294" s="324"/>
      <c r="Q294" s="332"/>
      <c r="R294" s="332"/>
      <c r="S294" s="128" t="s">
        <v>315</v>
      </c>
      <c r="T294" s="129">
        <f t="shared" si="1102"/>
        <v>1</v>
      </c>
      <c r="U294" s="325"/>
      <c r="V294" s="325"/>
      <c r="W294" s="203" t="s">
        <v>1412</v>
      </c>
      <c r="X294" s="324"/>
      <c r="Y294" s="329"/>
      <c r="Z294" s="206">
        <f t="shared" si="1103"/>
        <v>4</v>
      </c>
      <c r="AA294" s="203" t="s">
        <v>318</v>
      </c>
      <c r="AB294" s="203"/>
      <c r="AC294" s="329"/>
      <c r="AD294" s="325"/>
      <c r="AE294" s="202">
        <f t="shared" si="1104"/>
        <v>1</v>
      </c>
      <c r="AF294" s="203" t="s">
        <v>295</v>
      </c>
      <c r="AG294" s="203" t="s">
        <v>1430</v>
      </c>
      <c r="AH294" s="329"/>
      <c r="AI294" s="325"/>
      <c r="AJ294" s="202">
        <f t="shared" si="1105"/>
        <v>1</v>
      </c>
      <c r="AK294" s="203" t="s">
        <v>292</v>
      </c>
      <c r="AL294" s="203" t="s">
        <v>301</v>
      </c>
      <c r="AM294" s="329"/>
      <c r="AN294" s="325"/>
      <c r="AO294" s="202">
        <f t="shared" si="1185"/>
        <v>1</v>
      </c>
      <c r="AP294" s="203" t="s">
        <v>614</v>
      </c>
      <c r="AQ294" s="325"/>
      <c r="AR294" s="325"/>
      <c r="AS294" s="327"/>
      <c r="AT294" s="327"/>
      <c r="AU294" s="334"/>
      <c r="AV294" s="334"/>
      <c r="AW294" s="203"/>
      <c r="AX294" s="203"/>
      <c r="AY294" s="130"/>
      <c r="AZ294" s="131"/>
      <c r="BA294" s="207"/>
      <c r="BB294" s="145"/>
      <c r="BC294" s="145"/>
      <c r="BD294" s="145"/>
      <c r="BE294" s="145"/>
      <c r="BF294" s="145"/>
      <c r="BG294" s="145"/>
      <c r="BH294" s="145"/>
    </row>
    <row r="295" spans="1:60" ht="63.75" hidden="1" customHeight="1" x14ac:dyDescent="0.2">
      <c r="A295" s="324"/>
      <c r="B295" s="324"/>
      <c r="C295" s="325"/>
      <c r="D295" s="336"/>
      <c r="E295" s="325"/>
      <c r="F295" s="324"/>
      <c r="G295" s="203"/>
      <c r="H295" s="203"/>
      <c r="I295" s="127"/>
      <c r="J295" s="324"/>
      <c r="K295" s="324"/>
      <c r="L295" s="324"/>
      <c r="M295" s="324"/>
      <c r="N295" s="324"/>
      <c r="O295" s="332"/>
      <c r="P295" s="324"/>
      <c r="Q295" s="332"/>
      <c r="R295" s="332"/>
      <c r="S295" s="128"/>
      <c r="T295" s="129">
        <f t="shared" si="1102"/>
        <v>0</v>
      </c>
      <c r="U295" s="325"/>
      <c r="V295" s="325"/>
      <c r="W295" s="203"/>
      <c r="X295" s="324"/>
      <c r="Y295" s="329"/>
      <c r="Z295" s="206">
        <f t="shared" si="1103"/>
        <v>0</v>
      </c>
      <c r="AA295" s="203"/>
      <c r="AB295" s="203"/>
      <c r="AC295" s="329"/>
      <c r="AD295" s="325"/>
      <c r="AE295" s="202">
        <f t="shared" si="1104"/>
        <v>0</v>
      </c>
      <c r="AF295" s="203"/>
      <c r="AG295" s="203"/>
      <c r="AH295" s="329"/>
      <c r="AI295" s="325"/>
      <c r="AJ295" s="202">
        <f t="shared" si="1105"/>
        <v>0</v>
      </c>
      <c r="AK295" s="203"/>
      <c r="AL295" s="203"/>
      <c r="AM295" s="329"/>
      <c r="AN295" s="325"/>
      <c r="AO295" s="202">
        <f t="shared" si="1185"/>
        <v>0</v>
      </c>
      <c r="AP295" s="203"/>
      <c r="AQ295" s="325"/>
      <c r="AR295" s="325"/>
      <c r="AS295" s="327"/>
      <c r="AT295" s="327"/>
      <c r="AU295" s="334"/>
      <c r="AV295" s="334"/>
      <c r="AW295" s="203"/>
      <c r="AX295" s="203"/>
      <c r="AY295" s="130"/>
      <c r="AZ295" s="131"/>
      <c r="BA295" s="207"/>
      <c r="BB295" s="145"/>
      <c r="BC295" s="145"/>
      <c r="BD295" s="145"/>
      <c r="BE295" s="145"/>
      <c r="BF295" s="145"/>
      <c r="BG295" s="145"/>
      <c r="BH295" s="145"/>
    </row>
    <row r="296" spans="1:60" ht="63.75" hidden="1" customHeight="1" x14ac:dyDescent="0.2">
      <c r="A296" s="324">
        <v>96</v>
      </c>
      <c r="B296" s="324" t="s">
        <v>252</v>
      </c>
      <c r="C296" s="325" t="str">
        <f>+VLOOKUP(B296,$A$568:$B$606,2,0)</f>
        <v>MARCELA BOTERO ARBELAEZ</v>
      </c>
      <c r="D296" s="336" t="s">
        <v>167</v>
      </c>
      <c r="E296" s="325" t="str">
        <f>IF(D296=$D$538,$E$538,IF(D296=$D$539,$E$539,IF(D296=$D$540,$E$540,IF(D296=$D$541,$E$541,IF(D296=$D$542,$E$542,IF(D296=$D$543,$E$543,IF(D296=$D$544,$E$544,IF(D296=$D$545,$E$545,IF(D296=$D$546,$E$546,IF(D296=$D$547,$E$547,IF(D296=VICERRECTORÍA_ACADÉMICA_,$BF$538,IF(D296=PLANEACIÓN_,$BF$540, IF(D296=_VICERRECTORÍA_INVESTIGACIONES_INNOVACIÓN_Y_EXTENSIÓN_,$BF$539,IF(D296=VICERRECTORÍA_ADMINISTRATIVA_FINANCIERA_,$BF$541,IF(D296=_VICERRECTORÍA_RESPONSABILIDAD_SOCIAL_Y_BIENESTAR_UNIVERSITARIO_,$BF$542," ")))))))))))))))</f>
        <v>Promover y facilitar la interacción con la sociedad contribuyendo a la satisfacción de sus demandas, mediante servicios especializados, programas de educación continuada y de proyección social.</v>
      </c>
      <c r="F296" s="324" t="s">
        <v>265</v>
      </c>
      <c r="G296" s="203" t="s">
        <v>260</v>
      </c>
      <c r="H296" s="203" t="s">
        <v>34</v>
      </c>
      <c r="I296" s="127" t="s">
        <v>1386</v>
      </c>
      <c r="J296" s="324" t="s">
        <v>105</v>
      </c>
      <c r="K296" s="324" t="s">
        <v>1404</v>
      </c>
      <c r="L296" s="324" t="s">
        <v>1408</v>
      </c>
      <c r="M296" s="324" t="s">
        <v>1406</v>
      </c>
      <c r="N296" s="324" t="s">
        <v>147</v>
      </c>
      <c r="O296" s="332">
        <f t="shared" ref="O296" si="1241">IF(N296="ALTA",5,IF(N296="MEDIO ALTA",4,IF(N296="MEDIA",3,IF(N296="MEDIO BAJA",2,IF(N296="BAJA",1,0)))))</f>
        <v>2</v>
      </c>
      <c r="P296" s="324" t="s">
        <v>139</v>
      </c>
      <c r="Q296" s="332">
        <f t="shared" ref="Q296" si="1242">IF(P296="ALTO",5,IF(P296="MEDIO-ALTO",4,IF(P296="MEDIO",3,IF(P296="MEDIO-BAJO",2,IF(P296="BAJO",1,0)))))</f>
        <v>5</v>
      </c>
      <c r="R296" s="332">
        <f t="shared" ref="R296" si="1243">Q296*O296</f>
        <v>10</v>
      </c>
      <c r="S296" s="128" t="s">
        <v>314</v>
      </c>
      <c r="T296" s="129">
        <f t="shared" si="1102"/>
        <v>2</v>
      </c>
      <c r="U296" s="325">
        <f t="shared" ref="U296" si="1244">ROUND(AVERAGEIF(T296:T298,"&gt;0"),0)</f>
        <v>2</v>
      </c>
      <c r="V296" s="325">
        <f t="shared" ref="V296" si="1245">U296*0.6</f>
        <v>1.2</v>
      </c>
      <c r="W296" s="203" t="s">
        <v>1426</v>
      </c>
      <c r="X296" s="324">
        <f t="shared" ref="X296" si="1246">IF(S296="No_existen",5*$X$10,Y296*$X$10)</f>
        <v>0.2</v>
      </c>
      <c r="Y296" s="329">
        <f t="shared" ref="Y296" si="1247">ROUND(AVERAGEIF(Z296:Z298,"&gt;0"),0)</f>
        <v>4</v>
      </c>
      <c r="Z296" s="206">
        <f t="shared" si="1103"/>
        <v>4</v>
      </c>
      <c r="AA296" s="203" t="s">
        <v>318</v>
      </c>
      <c r="AB296" s="203"/>
      <c r="AC296" s="329">
        <f t="shared" ref="AC296" si="1248">IF(S296="No_existen",5*$AC$10,AD296*$AC$10)</f>
        <v>0.15</v>
      </c>
      <c r="AD296" s="325">
        <f t="shared" ref="AD296" si="1249">ROUND(AVERAGEIF(AE296:AE298,"&gt;0"),0)</f>
        <v>1</v>
      </c>
      <c r="AE296" s="202">
        <f t="shared" si="1104"/>
        <v>1</v>
      </c>
      <c r="AF296" s="203" t="s">
        <v>295</v>
      </c>
      <c r="AG296" s="203" t="s">
        <v>1432</v>
      </c>
      <c r="AH296" s="329">
        <f t="shared" ref="AH296" si="1250">IF(S296="No_existen",5*$AH$10,AI296*$AH$10)</f>
        <v>0.1</v>
      </c>
      <c r="AI296" s="325">
        <f t="shared" ref="AI296" si="1251">ROUND(AVERAGEIF(AJ296:AJ298,"&gt;0"),0)</f>
        <v>1</v>
      </c>
      <c r="AJ296" s="202">
        <f t="shared" si="1105"/>
        <v>1</v>
      </c>
      <c r="AK296" s="203" t="s">
        <v>292</v>
      </c>
      <c r="AL296" s="203" t="s">
        <v>299</v>
      </c>
      <c r="AM296" s="329">
        <f t="shared" ref="AM296" si="1252">IF(S296="No_existen",5*$AM$10,AN296*$AM$10)</f>
        <v>0.1</v>
      </c>
      <c r="AN296" s="325">
        <f t="shared" ref="AN296" si="1253">ROUND(AVERAGEIF(AO296:AO298,"&gt;0"),0)</f>
        <v>1</v>
      </c>
      <c r="AO296" s="202">
        <f t="shared" si="1185"/>
        <v>1</v>
      </c>
      <c r="AP296" s="203" t="s">
        <v>614</v>
      </c>
      <c r="AQ296" s="325">
        <f t="shared" ref="AQ296" si="1254">ROUND(AVERAGE(U296,Y296,AD296,AI296,AN296),0)</f>
        <v>2</v>
      </c>
      <c r="AR296" s="325" t="str">
        <f t="shared" ref="AR296" si="1255">IF(AQ296&lt;1.5,"FUERTE",IF(AND(AQ296&gt;=1.5,AQ296&lt;2.5),"ACEPTABLE",IF(AQ296&gt;=5,"INEXISTENTE","DÉBIL")))</f>
        <v>ACEPTABLE</v>
      </c>
      <c r="AS296" s="327">
        <f t="shared" ref="AS296" si="1256">IF(R296=0,0,ROUND((R296*AQ296),0))</f>
        <v>20</v>
      </c>
      <c r="AT296" s="327" t="str">
        <f t="shared" ref="AT296" si="1257">IF(AS296&gt;=36,"GRAVE", IF(AS296&lt;=10, "LEVE", "MODERADO"))</f>
        <v>MODERADO</v>
      </c>
      <c r="AU296" s="334" t="s">
        <v>1442</v>
      </c>
      <c r="AV296" s="335">
        <v>0.1</v>
      </c>
      <c r="AW296" s="203" t="s">
        <v>90</v>
      </c>
      <c r="AX296" s="203" t="s">
        <v>1448</v>
      </c>
      <c r="AY296" s="130">
        <v>45639</v>
      </c>
      <c r="AZ296" s="131"/>
      <c r="BA296" s="207"/>
      <c r="BB296" s="145"/>
      <c r="BC296" s="145"/>
      <c r="BD296" s="145"/>
      <c r="BE296" s="145"/>
      <c r="BF296" s="145"/>
      <c r="BG296" s="145"/>
      <c r="BH296" s="145"/>
    </row>
    <row r="297" spans="1:60" ht="63.75" hidden="1" customHeight="1" x14ac:dyDescent="0.2">
      <c r="A297" s="324"/>
      <c r="B297" s="324"/>
      <c r="C297" s="325"/>
      <c r="D297" s="336"/>
      <c r="E297" s="325"/>
      <c r="F297" s="324"/>
      <c r="G297" s="203"/>
      <c r="H297" s="203"/>
      <c r="I297" s="127"/>
      <c r="J297" s="324"/>
      <c r="K297" s="324"/>
      <c r="L297" s="324"/>
      <c r="M297" s="324"/>
      <c r="N297" s="324"/>
      <c r="O297" s="332"/>
      <c r="P297" s="324"/>
      <c r="Q297" s="332"/>
      <c r="R297" s="332"/>
      <c r="S297" s="128"/>
      <c r="T297" s="129">
        <f t="shared" si="1102"/>
        <v>0</v>
      </c>
      <c r="U297" s="325"/>
      <c r="V297" s="325"/>
      <c r="W297" s="203"/>
      <c r="X297" s="324"/>
      <c r="Y297" s="329"/>
      <c r="Z297" s="206">
        <f t="shared" si="1103"/>
        <v>0</v>
      </c>
      <c r="AA297" s="203"/>
      <c r="AB297" s="203"/>
      <c r="AC297" s="329"/>
      <c r="AD297" s="325"/>
      <c r="AE297" s="202">
        <f t="shared" si="1104"/>
        <v>0</v>
      </c>
      <c r="AF297" s="203"/>
      <c r="AG297" s="203"/>
      <c r="AH297" s="329"/>
      <c r="AI297" s="325"/>
      <c r="AJ297" s="202">
        <f t="shared" si="1105"/>
        <v>0</v>
      </c>
      <c r="AK297" s="203"/>
      <c r="AL297" s="203"/>
      <c r="AM297" s="329"/>
      <c r="AN297" s="325"/>
      <c r="AO297" s="202">
        <f t="shared" si="1185"/>
        <v>0</v>
      </c>
      <c r="AP297" s="203"/>
      <c r="AQ297" s="325"/>
      <c r="AR297" s="325"/>
      <c r="AS297" s="327"/>
      <c r="AT297" s="327"/>
      <c r="AU297" s="334"/>
      <c r="AV297" s="334"/>
      <c r="AW297" s="203"/>
      <c r="AX297" s="203"/>
      <c r="AY297" s="130"/>
      <c r="AZ297" s="131"/>
      <c r="BA297" s="207"/>
      <c r="BB297" s="145"/>
      <c r="BC297" s="145"/>
      <c r="BD297" s="145"/>
      <c r="BE297" s="145"/>
      <c r="BF297" s="145"/>
      <c r="BG297" s="145"/>
      <c r="BH297" s="145"/>
    </row>
    <row r="298" spans="1:60" ht="63.75" hidden="1" customHeight="1" x14ac:dyDescent="0.2">
      <c r="A298" s="324"/>
      <c r="B298" s="324"/>
      <c r="C298" s="325"/>
      <c r="D298" s="336"/>
      <c r="E298" s="325"/>
      <c r="F298" s="324"/>
      <c r="G298" s="203"/>
      <c r="H298" s="203"/>
      <c r="I298" s="127"/>
      <c r="J298" s="324"/>
      <c r="K298" s="324"/>
      <c r="L298" s="324"/>
      <c r="M298" s="324"/>
      <c r="N298" s="324"/>
      <c r="O298" s="332"/>
      <c r="P298" s="324"/>
      <c r="Q298" s="332"/>
      <c r="R298" s="332"/>
      <c r="S298" s="128"/>
      <c r="T298" s="129">
        <f t="shared" si="1102"/>
        <v>0</v>
      </c>
      <c r="U298" s="325"/>
      <c r="V298" s="325"/>
      <c r="W298" s="203"/>
      <c r="X298" s="324"/>
      <c r="Y298" s="329"/>
      <c r="Z298" s="206">
        <f t="shared" si="1103"/>
        <v>0</v>
      </c>
      <c r="AA298" s="203"/>
      <c r="AB298" s="203"/>
      <c r="AC298" s="329"/>
      <c r="AD298" s="325"/>
      <c r="AE298" s="202">
        <f t="shared" si="1104"/>
        <v>0</v>
      </c>
      <c r="AF298" s="203"/>
      <c r="AG298" s="203"/>
      <c r="AH298" s="329"/>
      <c r="AI298" s="325"/>
      <c r="AJ298" s="202">
        <f t="shared" si="1105"/>
        <v>0</v>
      </c>
      <c r="AK298" s="203"/>
      <c r="AL298" s="203"/>
      <c r="AM298" s="329"/>
      <c r="AN298" s="325"/>
      <c r="AO298" s="202">
        <f t="shared" si="1185"/>
        <v>0</v>
      </c>
      <c r="AP298" s="203"/>
      <c r="AQ298" s="325"/>
      <c r="AR298" s="325"/>
      <c r="AS298" s="327"/>
      <c r="AT298" s="327"/>
      <c r="AU298" s="334"/>
      <c r="AV298" s="334"/>
      <c r="AW298" s="203"/>
      <c r="AX298" s="203"/>
      <c r="AY298" s="130"/>
      <c r="AZ298" s="131"/>
      <c r="BA298" s="207"/>
      <c r="BB298" s="145"/>
      <c r="BC298" s="145"/>
      <c r="BD298" s="145"/>
      <c r="BE298" s="145"/>
      <c r="BF298" s="145"/>
      <c r="BG298" s="145"/>
      <c r="BH298" s="145"/>
    </row>
    <row r="299" spans="1:60" ht="63.75" hidden="1" customHeight="1" x14ac:dyDescent="0.2">
      <c r="A299" s="324">
        <v>97</v>
      </c>
      <c r="B299" s="324" t="s">
        <v>252</v>
      </c>
      <c r="C299" s="325" t="str">
        <f>+VLOOKUP(B299,$A$568:$B$606,2,0)</f>
        <v>MARCELA BOTERO ARBELAEZ</v>
      </c>
      <c r="D299" s="336" t="s">
        <v>167</v>
      </c>
      <c r="E299" s="325" t="str">
        <f>IF(D299=$D$538,$E$538,IF(D299=$D$539,$E$539,IF(D299=$D$540,$E$540,IF(D299=$D$541,$E$541,IF(D299=$D$542,$E$542,IF(D299=$D$543,$E$543,IF(D299=$D$544,$E$544,IF(D299=$D$545,$E$545,IF(D299=$D$546,$E$546,IF(D299=$D$547,$E$547,IF(D299=VICERRECTORÍA_ACADÉMICA_,$BF$538,IF(D299=PLANEACIÓN_,$BF$540, IF(D299=_VICERRECTORÍA_INVESTIGACIONES_INNOVACIÓN_Y_EXTENSIÓN_,$BF$539,IF(D299=VICERRECTORÍA_ADMINISTRATIVA_FINANCIERA_,$BF$541,IF(D299=_VICERRECTORÍA_RESPONSABILIDAD_SOCIAL_Y_BIENESTAR_UNIVERSITARIO_,$BF$542," ")))))))))))))))</f>
        <v>Promover y facilitar la interacción con la sociedad contribuyendo a la satisfacción de sus demandas, mediante servicios especializados, programas de educación continuada y de proyección social.</v>
      </c>
      <c r="F299" s="324" t="s">
        <v>265</v>
      </c>
      <c r="G299" s="203" t="s">
        <v>260</v>
      </c>
      <c r="H299" s="203" t="s">
        <v>34</v>
      </c>
      <c r="I299" s="127" t="s">
        <v>1387</v>
      </c>
      <c r="J299" s="324" t="s">
        <v>142</v>
      </c>
      <c r="K299" s="324" t="s">
        <v>1160</v>
      </c>
      <c r="L299" s="324" t="s">
        <v>1409</v>
      </c>
      <c r="M299" s="324" t="s">
        <v>1162</v>
      </c>
      <c r="N299" s="324" t="s">
        <v>127</v>
      </c>
      <c r="O299" s="332">
        <f t="shared" ref="O299" si="1258">IF(N299="ALTA",5,IF(N299="MEDIO ALTA",4,IF(N299="MEDIA",3,IF(N299="MEDIO BAJA",2,IF(N299="BAJA",1,0)))))</f>
        <v>1</v>
      </c>
      <c r="P299" s="324" t="s">
        <v>140</v>
      </c>
      <c r="Q299" s="332">
        <f t="shared" ref="Q299" si="1259">IF(P299="ALTO",5,IF(P299="MEDIO-ALTO",4,IF(P299="MEDIO",3,IF(P299="MEDIO-BAJO",2,IF(P299="BAJO",1,0)))))</f>
        <v>3</v>
      </c>
      <c r="R299" s="332">
        <f t="shared" ref="R299" si="1260">Q299*O299</f>
        <v>3</v>
      </c>
      <c r="S299" s="128" t="s">
        <v>315</v>
      </c>
      <c r="T299" s="129">
        <f t="shared" si="1102"/>
        <v>1</v>
      </c>
      <c r="U299" s="325">
        <f t="shared" ref="U299" si="1261">ROUND(AVERAGEIF(T299:T301,"&gt;0"),0)</f>
        <v>1</v>
      </c>
      <c r="V299" s="325">
        <f t="shared" ref="V299" si="1262">U299*0.6</f>
        <v>0.6</v>
      </c>
      <c r="W299" s="203" t="s">
        <v>1427</v>
      </c>
      <c r="X299" s="324">
        <f t="shared" ref="X299" si="1263">IF(S299="No_existen",5*$X$10,Y299*$X$10)</f>
        <v>0.2</v>
      </c>
      <c r="Y299" s="329">
        <f t="shared" ref="Y299" si="1264">ROUND(AVERAGEIF(Z299:Z301,"&gt;0"),0)</f>
        <v>4</v>
      </c>
      <c r="Z299" s="206">
        <f t="shared" si="1103"/>
        <v>4</v>
      </c>
      <c r="AA299" s="203" t="s">
        <v>318</v>
      </c>
      <c r="AB299" s="203"/>
      <c r="AC299" s="329">
        <f t="shared" ref="AC299" si="1265">IF(S299="No_existen",5*$AC$10,AD299*$AC$10)</f>
        <v>0.15</v>
      </c>
      <c r="AD299" s="325">
        <f t="shared" ref="AD299" si="1266">ROUND(AVERAGEIF(AE299:AE301,"&gt;0"),0)</f>
        <v>1</v>
      </c>
      <c r="AE299" s="202">
        <f t="shared" si="1104"/>
        <v>1</v>
      </c>
      <c r="AF299" s="203" t="s">
        <v>295</v>
      </c>
      <c r="AG299" s="203" t="s">
        <v>1432</v>
      </c>
      <c r="AH299" s="329">
        <f t="shared" ref="AH299" si="1267">IF(S299="No_existen",5*$AH$10,AI299*$AH$10)</f>
        <v>0.1</v>
      </c>
      <c r="AI299" s="325">
        <f t="shared" ref="AI299" si="1268">ROUND(AVERAGEIF(AJ299:AJ301,"&gt;0"),0)</f>
        <v>1</v>
      </c>
      <c r="AJ299" s="202">
        <f t="shared" si="1105"/>
        <v>1</v>
      </c>
      <c r="AK299" s="203" t="s">
        <v>292</v>
      </c>
      <c r="AL299" s="203" t="s">
        <v>307</v>
      </c>
      <c r="AM299" s="329">
        <f t="shared" ref="AM299" si="1269">IF(S299="No_existen",5*$AM$10,AN299*$AM$10)</f>
        <v>0.1</v>
      </c>
      <c r="AN299" s="325">
        <f t="shared" ref="AN299" si="1270">ROUND(AVERAGEIF(AO299:AO301,"&gt;0"),0)</f>
        <v>1</v>
      </c>
      <c r="AO299" s="202">
        <f t="shared" si="1185"/>
        <v>1</v>
      </c>
      <c r="AP299" s="203" t="s">
        <v>614</v>
      </c>
      <c r="AQ299" s="325">
        <f t="shared" ref="AQ299" si="1271">ROUND(AVERAGE(U299,Y299,AD299,AI299,AN299),0)</f>
        <v>2</v>
      </c>
      <c r="AR299" s="325" t="str">
        <f t="shared" ref="AR299" si="1272">IF(AQ299&lt;1.5,"FUERTE",IF(AND(AQ299&gt;=1.5,AQ299&lt;2.5),"ACEPTABLE",IF(AQ299&gt;=5,"INEXISTENTE","DÉBIL")))</f>
        <v>ACEPTABLE</v>
      </c>
      <c r="AS299" s="327">
        <f t="shared" ref="AS299" si="1273">IF(R299=0,0,ROUND((R299*AQ299),0))</f>
        <v>6</v>
      </c>
      <c r="AT299" s="327" t="str">
        <f t="shared" ref="AT299" si="1274">IF(AS299&gt;=36,"GRAVE", IF(AS299&lt;=10, "LEVE", "MODERADO"))</f>
        <v>LEVE</v>
      </c>
      <c r="AU299" s="334" t="s">
        <v>1443</v>
      </c>
      <c r="AV299" s="335">
        <v>0</v>
      </c>
      <c r="AW299" s="203" t="s">
        <v>89</v>
      </c>
      <c r="AX299" s="203"/>
      <c r="AY299" s="130"/>
      <c r="AZ299" s="131"/>
      <c r="BA299" s="207"/>
      <c r="BB299" s="145"/>
      <c r="BC299" s="145"/>
      <c r="BD299" s="145"/>
      <c r="BE299" s="145"/>
      <c r="BF299" s="145"/>
      <c r="BG299" s="145"/>
      <c r="BH299" s="145"/>
    </row>
    <row r="300" spans="1:60" ht="63.75" hidden="1" customHeight="1" x14ac:dyDescent="0.2">
      <c r="A300" s="324"/>
      <c r="B300" s="324"/>
      <c r="C300" s="325"/>
      <c r="D300" s="336"/>
      <c r="E300" s="325"/>
      <c r="F300" s="324"/>
      <c r="G300" s="203"/>
      <c r="H300" s="203"/>
      <c r="I300" s="127"/>
      <c r="J300" s="324"/>
      <c r="K300" s="324"/>
      <c r="L300" s="324"/>
      <c r="M300" s="324"/>
      <c r="N300" s="324"/>
      <c r="O300" s="332"/>
      <c r="P300" s="324"/>
      <c r="Q300" s="332"/>
      <c r="R300" s="332"/>
      <c r="S300" s="128" t="s">
        <v>315</v>
      </c>
      <c r="T300" s="129">
        <f t="shared" si="1102"/>
        <v>1</v>
      </c>
      <c r="U300" s="325"/>
      <c r="V300" s="325"/>
      <c r="W300" s="203" t="s">
        <v>1428</v>
      </c>
      <c r="X300" s="324"/>
      <c r="Y300" s="329"/>
      <c r="Z300" s="206">
        <f t="shared" si="1103"/>
        <v>4</v>
      </c>
      <c r="AA300" s="203" t="s">
        <v>318</v>
      </c>
      <c r="AB300" s="203"/>
      <c r="AC300" s="329"/>
      <c r="AD300" s="325"/>
      <c r="AE300" s="202">
        <f t="shared" si="1104"/>
        <v>1</v>
      </c>
      <c r="AF300" s="203" t="s">
        <v>295</v>
      </c>
      <c r="AG300" s="203" t="s">
        <v>1432</v>
      </c>
      <c r="AH300" s="329"/>
      <c r="AI300" s="325"/>
      <c r="AJ300" s="202">
        <f t="shared" si="1105"/>
        <v>1</v>
      </c>
      <c r="AK300" s="203" t="s">
        <v>292</v>
      </c>
      <c r="AL300" s="203" t="s">
        <v>307</v>
      </c>
      <c r="AM300" s="329"/>
      <c r="AN300" s="325"/>
      <c r="AO300" s="202">
        <f t="shared" si="1185"/>
        <v>1</v>
      </c>
      <c r="AP300" s="203" t="s">
        <v>614</v>
      </c>
      <c r="AQ300" s="325"/>
      <c r="AR300" s="325"/>
      <c r="AS300" s="327"/>
      <c r="AT300" s="327"/>
      <c r="AU300" s="334"/>
      <c r="AV300" s="334"/>
      <c r="AW300" s="203" t="s">
        <v>89</v>
      </c>
      <c r="AX300" s="203"/>
      <c r="AY300" s="130"/>
      <c r="AZ300" s="131"/>
      <c r="BA300" s="207"/>
      <c r="BB300" s="145"/>
      <c r="BC300" s="145"/>
      <c r="BD300" s="145"/>
      <c r="BE300" s="145"/>
      <c r="BF300" s="145"/>
      <c r="BG300" s="145"/>
      <c r="BH300" s="145"/>
    </row>
    <row r="301" spans="1:60" ht="63.75" hidden="1" customHeight="1" x14ac:dyDescent="0.2">
      <c r="A301" s="324"/>
      <c r="B301" s="324"/>
      <c r="C301" s="325"/>
      <c r="D301" s="336"/>
      <c r="E301" s="325"/>
      <c r="F301" s="324"/>
      <c r="G301" s="203"/>
      <c r="H301" s="203"/>
      <c r="I301" s="127"/>
      <c r="J301" s="324"/>
      <c r="K301" s="324"/>
      <c r="L301" s="324"/>
      <c r="M301" s="324"/>
      <c r="N301" s="324"/>
      <c r="O301" s="332"/>
      <c r="P301" s="324"/>
      <c r="Q301" s="332"/>
      <c r="R301" s="332"/>
      <c r="S301" s="128"/>
      <c r="T301" s="129">
        <f t="shared" si="1102"/>
        <v>0</v>
      </c>
      <c r="U301" s="325"/>
      <c r="V301" s="325"/>
      <c r="W301" s="203"/>
      <c r="X301" s="324"/>
      <c r="Y301" s="329"/>
      <c r="Z301" s="206">
        <f t="shared" si="1103"/>
        <v>0</v>
      </c>
      <c r="AA301" s="203"/>
      <c r="AB301" s="203"/>
      <c r="AC301" s="329"/>
      <c r="AD301" s="325"/>
      <c r="AE301" s="202">
        <f t="shared" si="1104"/>
        <v>0</v>
      </c>
      <c r="AF301" s="203"/>
      <c r="AG301" s="203"/>
      <c r="AH301" s="329"/>
      <c r="AI301" s="325"/>
      <c r="AJ301" s="202">
        <f t="shared" si="1105"/>
        <v>0</v>
      </c>
      <c r="AK301" s="203"/>
      <c r="AL301" s="203"/>
      <c r="AM301" s="329"/>
      <c r="AN301" s="325"/>
      <c r="AO301" s="202">
        <f t="shared" si="1185"/>
        <v>0</v>
      </c>
      <c r="AP301" s="203"/>
      <c r="AQ301" s="325"/>
      <c r="AR301" s="325"/>
      <c r="AS301" s="327"/>
      <c r="AT301" s="327"/>
      <c r="AU301" s="334"/>
      <c r="AV301" s="334"/>
      <c r="AW301" s="203" t="s">
        <v>89</v>
      </c>
      <c r="AX301" s="203"/>
      <c r="AY301" s="130"/>
      <c r="AZ301" s="131"/>
      <c r="BA301" s="207"/>
      <c r="BB301" s="145"/>
      <c r="BC301" s="145"/>
      <c r="BD301" s="145"/>
      <c r="BE301" s="145"/>
      <c r="BF301" s="145"/>
      <c r="BG301" s="145"/>
      <c r="BH301" s="145"/>
    </row>
    <row r="302" spans="1:60" ht="63.75" hidden="1" customHeight="1" x14ac:dyDescent="0.2">
      <c r="A302" s="324">
        <v>98</v>
      </c>
      <c r="B302" s="324" t="s">
        <v>279</v>
      </c>
      <c r="C302" s="325" t="str">
        <f>+VLOOKUP(B302,$A$568:$B$606,2,0)</f>
        <v>ALVARO HERNAN RESTREPO VICTORIA</v>
      </c>
      <c r="D302" s="336" t="s">
        <v>167</v>
      </c>
      <c r="E302" s="325" t="str">
        <f>IF(D302=$D$538,$E$538,IF(D302=$D$539,$E$539,IF(D302=$D$540,$E$540,IF(D302=$D$541,$E$541,IF(D302=$D$542,$E$542,IF(D302=$D$543,$E$543,IF(D302=$D$544,$E$544,IF(D302=$D$545,$E$545,IF(D302=$D$546,$E$546,IF(D302=$D$547,$E$547,IF(D302=VICERRECTORÍA_ACADÉMICA_,$BF$538,IF(D302=PLANEACIÓN_,$BF$540, IF(D302=_VICERRECTORÍA_INVESTIGACIONES_INNOVACIÓN_Y_EXTENSIÓN_,$BF$539,IF(D302=VICERRECTORÍA_ADMINISTRATIVA_FINANCIERA_,$BF$541,IF(D302=_VICERRECTORÍA_RESPONSABILIDAD_SOCIAL_Y_BIENESTAR_UNIVERSITARIO_,$BF$542," ")))))))))))))))</f>
        <v>Promover y facilitar la interacción con la sociedad contribuyendo a la satisfacción de sus demandas, mediante servicios especializados, programas de educación continuada y de proyección social.</v>
      </c>
      <c r="F302" s="324" t="s">
        <v>265</v>
      </c>
      <c r="G302" s="203" t="s">
        <v>260</v>
      </c>
      <c r="H302" s="203" t="s">
        <v>37</v>
      </c>
      <c r="I302" s="128" t="s">
        <v>1245</v>
      </c>
      <c r="J302" s="324" t="s">
        <v>142</v>
      </c>
      <c r="K302" s="337" t="s">
        <v>1142</v>
      </c>
      <c r="L302" s="337" t="s">
        <v>1456</v>
      </c>
      <c r="M302" s="337" t="s">
        <v>1457</v>
      </c>
      <c r="N302" s="324" t="s">
        <v>127</v>
      </c>
      <c r="O302" s="332">
        <f t="shared" ref="O302" si="1275">IF(N302="ALTA",5,IF(N302="MEDIO ALTA",4,IF(N302="MEDIA",3,IF(N302="MEDIO BAJA",2,IF(N302="BAJA",1,0)))))</f>
        <v>1</v>
      </c>
      <c r="P302" s="324" t="s">
        <v>140</v>
      </c>
      <c r="Q302" s="332">
        <f t="shared" ref="Q302" si="1276">IF(P302="ALTO",5,IF(P302="MEDIO-ALTO",4,IF(P302="MEDIO",3,IF(P302="MEDIO-BAJO",2,IF(P302="BAJO",1,0)))))</f>
        <v>3</v>
      </c>
      <c r="R302" s="332">
        <f t="shared" ref="R302" si="1277">Q302*O302</f>
        <v>3</v>
      </c>
      <c r="S302" s="128" t="s">
        <v>315</v>
      </c>
      <c r="T302" s="129">
        <f t="shared" si="1102"/>
        <v>1</v>
      </c>
      <c r="U302" s="325">
        <f t="shared" ref="U302" si="1278">ROUND(AVERAGEIF(T302:T304,"&gt;0"),0)</f>
        <v>1</v>
      </c>
      <c r="V302" s="325">
        <f t="shared" ref="V302" si="1279">U302*0.6</f>
        <v>0.6</v>
      </c>
      <c r="W302" s="203" t="s">
        <v>1469</v>
      </c>
      <c r="X302" s="324">
        <f t="shared" ref="X302" si="1280">IF(S302="No_existen",5*$X$10,Y302*$X$10)</f>
        <v>0.2</v>
      </c>
      <c r="Y302" s="329">
        <f t="shared" ref="Y302" si="1281">ROUND(AVERAGEIF(Z302:Z304,"&gt;0"),0)</f>
        <v>4</v>
      </c>
      <c r="Z302" s="206">
        <f t="shared" si="1103"/>
        <v>4</v>
      </c>
      <c r="AA302" s="203" t="s">
        <v>318</v>
      </c>
      <c r="AB302" s="203"/>
      <c r="AC302" s="329">
        <f t="shared" ref="AC302" si="1282">IF(S302="No_existen",5*$AC$10,AD302*$AC$10)</f>
        <v>0.44999999999999996</v>
      </c>
      <c r="AD302" s="325">
        <f t="shared" ref="AD302" si="1283">ROUND(AVERAGEIF(AE302:AE304,"&gt;0"),0)</f>
        <v>3</v>
      </c>
      <c r="AE302" s="202">
        <f t="shared" si="1104"/>
        <v>1</v>
      </c>
      <c r="AF302" s="203" t="s">
        <v>295</v>
      </c>
      <c r="AG302" s="203" t="s">
        <v>1480</v>
      </c>
      <c r="AH302" s="329">
        <f t="shared" ref="AH302" si="1284">IF(S302="No_existen",5*$AH$10,AI302*$AH$10)</f>
        <v>0.1</v>
      </c>
      <c r="AI302" s="325">
        <f t="shared" ref="AI302" si="1285">ROUND(AVERAGEIF(AJ302:AJ304,"&gt;0"),0)</f>
        <v>1</v>
      </c>
      <c r="AJ302" s="202">
        <f t="shared" si="1105"/>
        <v>1</v>
      </c>
      <c r="AK302" s="203" t="s">
        <v>292</v>
      </c>
      <c r="AL302" s="203" t="s">
        <v>299</v>
      </c>
      <c r="AM302" s="329">
        <f t="shared" ref="AM302" si="1286">IF(S302="No_existen",5*$AM$10,AN302*$AM$10)</f>
        <v>0.1</v>
      </c>
      <c r="AN302" s="325">
        <f t="shared" ref="AN302" si="1287">ROUND(AVERAGEIF(AO302:AO304,"&gt;0"),0)</f>
        <v>1</v>
      </c>
      <c r="AO302" s="202">
        <f t="shared" si="1185"/>
        <v>1</v>
      </c>
      <c r="AP302" s="203" t="s">
        <v>614</v>
      </c>
      <c r="AQ302" s="325">
        <f t="shared" ref="AQ302" si="1288">ROUND(AVERAGE(U302,Y302,AD302,AI302,AN302),0)</f>
        <v>2</v>
      </c>
      <c r="AR302" s="325" t="str">
        <f t="shared" ref="AR302" si="1289">IF(AQ302&lt;1.5,"FUERTE",IF(AND(AQ302&gt;=1.5,AQ302&lt;2.5),"ACEPTABLE",IF(AQ302&gt;=5,"INEXISTENTE","DÉBIL")))</f>
        <v>ACEPTABLE</v>
      </c>
      <c r="AS302" s="327">
        <f t="shared" ref="AS302" si="1290">IF(R302=0,0,ROUND((R302*AQ302),0))</f>
        <v>6</v>
      </c>
      <c r="AT302" s="327" t="str">
        <f t="shared" ref="AT302" si="1291">IF(AS302&gt;=36,"GRAVE", IF(AS302&lt;=10, "LEVE", "MODERADO"))</f>
        <v>LEVE</v>
      </c>
      <c r="AU302" s="337" t="s">
        <v>1482</v>
      </c>
      <c r="AV302" s="338">
        <v>0</v>
      </c>
      <c r="AW302" s="203" t="s">
        <v>89</v>
      </c>
      <c r="AX302" s="203"/>
      <c r="AY302" s="130"/>
      <c r="AZ302" s="131"/>
      <c r="BA302" s="207"/>
      <c r="BB302" s="145"/>
      <c r="BC302" s="145"/>
      <c r="BD302" s="145"/>
      <c r="BE302" s="145"/>
      <c r="BF302" s="145"/>
      <c r="BG302" s="145"/>
      <c r="BH302" s="145"/>
    </row>
    <row r="303" spans="1:60" ht="63.75" hidden="1" customHeight="1" x14ac:dyDescent="0.2">
      <c r="A303" s="324"/>
      <c r="B303" s="324"/>
      <c r="C303" s="325"/>
      <c r="D303" s="336"/>
      <c r="E303" s="325"/>
      <c r="F303" s="324"/>
      <c r="G303" s="203" t="s">
        <v>260</v>
      </c>
      <c r="H303" s="203" t="s">
        <v>37</v>
      </c>
      <c r="I303" s="128" t="s">
        <v>1246</v>
      </c>
      <c r="J303" s="324"/>
      <c r="K303" s="337"/>
      <c r="L303" s="337"/>
      <c r="M303" s="337"/>
      <c r="N303" s="324"/>
      <c r="O303" s="332"/>
      <c r="P303" s="324"/>
      <c r="Q303" s="332"/>
      <c r="R303" s="332"/>
      <c r="S303" s="128" t="s">
        <v>315</v>
      </c>
      <c r="T303" s="129">
        <f t="shared" si="1102"/>
        <v>1</v>
      </c>
      <c r="U303" s="325"/>
      <c r="V303" s="325"/>
      <c r="W303" s="203" t="s">
        <v>1470</v>
      </c>
      <c r="X303" s="324"/>
      <c r="Y303" s="329"/>
      <c r="Z303" s="206">
        <f t="shared" si="1103"/>
        <v>4</v>
      </c>
      <c r="AA303" s="203" t="s">
        <v>318</v>
      </c>
      <c r="AB303" s="203"/>
      <c r="AC303" s="329"/>
      <c r="AD303" s="325"/>
      <c r="AE303" s="202">
        <f t="shared" si="1104"/>
        <v>4</v>
      </c>
      <c r="AF303" s="203" t="s">
        <v>294</v>
      </c>
      <c r="AG303" s="203"/>
      <c r="AH303" s="329"/>
      <c r="AI303" s="325"/>
      <c r="AJ303" s="202">
        <f t="shared" si="1105"/>
        <v>1</v>
      </c>
      <c r="AK303" s="203" t="s">
        <v>292</v>
      </c>
      <c r="AL303" s="203" t="s">
        <v>299</v>
      </c>
      <c r="AM303" s="329"/>
      <c r="AN303" s="325"/>
      <c r="AO303" s="202">
        <f t="shared" si="1185"/>
        <v>1</v>
      </c>
      <c r="AP303" s="203" t="s">
        <v>614</v>
      </c>
      <c r="AQ303" s="325"/>
      <c r="AR303" s="325"/>
      <c r="AS303" s="327"/>
      <c r="AT303" s="327"/>
      <c r="AU303" s="337"/>
      <c r="AV303" s="337"/>
      <c r="AW303" s="203" t="s">
        <v>89</v>
      </c>
      <c r="AX303" s="203"/>
      <c r="AY303" s="130"/>
      <c r="AZ303" s="131"/>
      <c r="BA303" s="207"/>
      <c r="BB303" s="145"/>
      <c r="BC303" s="145"/>
      <c r="BD303" s="145"/>
      <c r="BE303" s="145"/>
      <c r="BF303" s="145"/>
      <c r="BG303" s="145"/>
      <c r="BH303" s="145"/>
    </row>
    <row r="304" spans="1:60" ht="63.75" hidden="1" customHeight="1" x14ac:dyDescent="0.2">
      <c r="A304" s="324"/>
      <c r="B304" s="324"/>
      <c r="C304" s="325"/>
      <c r="D304" s="336"/>
      <c r="E304" s="325"/>
      <c r="F304" s="324"/>
      <c r="G304" s="203" t="s">
        <v>260</v>
      </c>
      <c r="H304" s="203" t="s">
        <v>37</v>
      </c>
      <c r="I304" s="128" t="s">
        <v>1449</v>
      </c>
      <c r="J304" s="324"/>
      <c r="K304" s="337"/>
      <c r="L304" s="337"/>
      <c r="M304" s="337"/>
      <c r="N304" s="324"/>
      <c r="O304" s="332"/>
      <c r="P304" s="324"/>
      <c r="Q304" s="332"/>
      <c r="R304" s="332"/>
      <c r="S304" s="128" t="s">
        <v>315</v>
      </c>
      <c r="T304" s="129">
        <f t="shared" si="1102"/>
        <v>1</v>
      </c>
      <c r="U304" s="325"/>
      <c r="V304" s="325"/>
      <c r="W304" s="203" t="s">
        <v>1471</v>
      </c>
      <c r="X304" s="324"/>
      <c r="Y304" s="329"/>
      <c r="Z304" s="206">
        <f t="shared" si="1103"/>
        <v>4</v>
      </c>
      <c r="AA304" s="203" t="s">
        <v>318</v>
      </c>
      <c r="AB304" s="203"/>
      <c r="AC304" s="329"/>
      <c r="AD304" s="325"/>
      <c r="AE304" s="202">
        <f t="shared" si="1104"/>
        <v>4</v>
      </c>
      <c r="AF304" s="203" t="s">
        <v>294</v>
      </c>
      <c r="AG304" s="203"/>
      <c r="AH304" s="329"/>
      <c r="AI304" s="325"/>
      <c r="AJ304" s="202">
        <f t="shared" si="1105"/>
        <v>1</v>
      </c>
      <c r="AK304" s="203" t="s">
        <v>292</v>
      </c>
      <c r="AL304" s="203" t="s">
        <v>307</v>
      </c>
      <c r="AM304" s="329"/>
      <c r="AN304" s="325"/>
      <c r="AO304" s="202">
        <f t="shared" si="1185"/>
        <v>1</v>
      </c>
      <c r="AP304" s="203" t="s">
        <v>614</v>
      </c>
      <c r="AQ304" s="325"/>
      <c r="AR304" s="325"/>
      <c r="AS304" s="327"/>
      <c r="AT304" s="327"/>
      <c r="AU304" s="337"/>
      <c r="AV304" s="337"/>
      <c r="AW304" s="203" t="s">
        <v>89</v>
      </c>
      <c r="AX304" s="203"/>
      <c r="AY304" s="130"/>
      <c r="AZ304" s="131"/>
      <c r="BA304" s="207"/>
      <c r="BB304" s="145"/>
      <c r="BC304" s="145"/>
      <c r="BD304" s="145"/>
      <c r="BE304" s="145"/>
      <c r="BF304" s="145"/>
      <c r="BG304" s="145"/>
      <c r="BH304" s="145"/>
    </row>
    <row r="305" spans="1:60" ht="63.75" hidden="1" customHeight="1" x14ac:dyDescent="0.2">
      <c r="A305" s="324">
        <v>99</v>
      </c>
      <c r="B305" s="324" t="s">
        <v>279</v>
      </c>
      <c r="C305" s="325" t="str">
        <f>+VLOOKUP(B305,$A$568:$B$606,2,0)</f>
        <v>ALVARO HERNAN RESTREPO VICTORIA</v>
      </c>
      <c r="D305" s="336" t="s">
        <v>167</v>
      </c>
      <c r="E305" s="325" t="str">
        <f>IF(D305=$D$538,$E$538,IF(D305=$D$539,$E$539,IF(D305=$D$540,$E$540,IF(D305=$D$541,$E$541,IF(D305=$D$542,$E$542,IF(D305=$D$543,$E$543,IF(D305=$D$544,$E$544,IF(D305=$D$545,$E$545,IF(D305=$D$546,$E$546,IF(D305=$D$547,$E$547,IF(D305=VICERRECTORÍA_ACADÉMICA_,$BF$538,IF(D305=PLANEACIÓN_,$BF$540, IF(D305=_VICERRECTORÍA_INVESTIGACIONES_INNOVACIÓN_Y_EXTENSIÓN_,$BF$539,IF(D305=VICERRECTORÍA_ADMINISTRATIVA_FINANCIERA_,$BF$541,IF(D305=_VICERRECTORÍA_RESPONSABILIDAD_SOCIAL_Y_BIENESTAR_UNIVERSITARIO_,$BF$542," ")))))))))))))))</f>
        <v>Promover y facilitar la interacción con la sociedad contribuyendo a la satisfacción de sus demandas, mediante servicios especializados, programas de educación continuada y de proyección social.</v>
      </c>
      <c r="F305" s="324" t="s">
        <v>265</v>
      </c>
      <c r="G305" s="203" t="s">
        <v>260</v>
      </c>
      <c r="H305" s="203" t="s">
        <v>37</v>
      </c>
      <c r="I305" s="128" t="s">
        <v>1450</v>
      </c>
      <c r="J305" s="324" t="s">
        <v>105</v>
      </c>
      <c r="K305" s="324" t="s">
        <v>1145</v>
      </c>
      <c r="L305" s="324" t="s">
        <v>1458</v>
      </c>
      <c r="M305" s="324" t="s">
        <v>1459</v>
      </c>
      <c r="N305" s="324" t="s">
        <v>127</v>
      </c>
      <c r="O305" s="332">
        <f t="shared" ref="O305" si="1292">IF(N305="ALTA",5,IF(N305="MEDIO ALTA",4,IF(N305="MEDIA",3,IF(N305="MEDIO BAJA",2,IF(N305="BAJA",1,0)))))</f>
        <v>1</v>
      </c>
      <c r="P305" s="324" t="s">
        <v>140</v>
      </c>
      <c r="Q305" s="332">
        <f t="shared" ref="Q305" si="1293">IF(P305="ALTO",5,IF(P305="MEDIO-ALTO",4,IF(P305="MEDIO",3,IF(P305="MEDIO-BAJO",2,IF(P305="BAJO",1,0)))))</f>
        <v>3</v>
      </c>
      <c r="R305" s="332">
        <f t="shared" ref="R305" si="1294">Q305*O305</f>
        <v>3</v>
      </c>
      <c r="S305" s="128" t="s">
        <v>315</v>
      </c>
      <c r="T305" s="129">
        <f t="shared" si="1102"/>
        <v>1</v>
      </c>
      <c r="U305" s="325">
        <f t="shared" ref="U305" si="1295">ROUND(AVERAGEIF(T305:T307,"&gt;0"),0)</f>
        <v>2</v>
      </c>
      <c r="V305" s="325">
        <f t="shared" ref="V305" si="1296">U305*0.6</f>
        <v>1.2</v>
      </c>
      <c r="W305" s="203" t="s">
        <v>1472</v>
      </c>
      <c r="X305" s="324">
        <f t="shared" ref="X305" si="1297">IF(S305="No_existen",5*$X$10,Y305*$X$10)</f>
        <v>0.15000000000000002</v>
      </c>
      <c r="Y305" s="329">
        <f t="shared" ref="Y305" si="1298">ROUND(AVERAGEIF(Z305:Z307,"&gt;0"),0)</f>
        <v>3</v>
      </c>
      <c r="Z305" s="206">
        <f t="shared" si="1103"/>
        <v>2</v>
      </c>
      <c r="AA305" s="203" t="s">
        <v>319</v>
      </c>
      <c r="AB305" s="203"/>
      <c r="AC305" s="329">
        <f t="shared" ref="AC305" si="1299">IF(S305="No_existen",5*$AC$10,AD305*$AC$10)</f>
        <v>0.15</v>
      </c>
      <c r="AD305" s="325">
        <f t="shared" ref="AD305" si="1300">ROUND(AVERAGEIF(AE305:AE307,"&gt;0"),0)</f>
        <v>1</v>
      </c>
      <c r="AE305" s="202">
        <f t="shared" si="1104"/>
        <v>1</v>
      </c>
      <c r="AF305" s="203" t="s">
        <v>295</v>
      </c>
      <c r="AG305" s="203" t="s">
        <v>1363</v>
      </c>
      <c r="AH305" s="329">
        <f t="shared" ref="AH305" si="1301">IF(S305="No_existen",5*$AH$10,AI305*$AH$10)</f>
        <v>0.1</v>
      </c>
      <c r="AI305" s="325">
        <f t="shared" ref="AI305" si="1302">ROUND(AVERAGEIF(AJ305:AJ307,"&gt;0"),0)</f>
        <v>1</v>
      </c>
      <c r="AJ305" s="202">
        <f t="shared" si="1105"/>
        <v>1</v>
      </c>
      <c r="AK305" s="203" t="s">
        <v>292</v>
      </c>
      <c r="AL305" s="203" t="s">
        <v>306</v>
      </c>
      <c r="AM305" s="329">
        <f t="shared" ref="AM305" si="1303">IF(S305="No_existen",5*$AM$10,AN305*$AM$10)</f>
        <v>0.1</v>
      </c>
      <c r="AN305" s="325">
        <f t="shared" ref="AN305" si="1304">ROUND(AVERAGEIF(AO305:AO307,"&gt;0"),0)</f>
        <v>1</v>
      </c>
      <c r="AO305" s="202">
        <f t="shared" ref="AO305:AO307" si="1305">IF(AP305="Preventivo",1,IF(AP305="Detectivo",4, IF(S305="No_existen",5,0)))</f>
        <v>1</v>
      </c>
      <c r="AP305" s="203" t="s">
        <v>614</v>
      </c>
      <c r="AQ305" s="325">
        <f t="shared" ref="AQ305" si="1306">ROUND(AVERAGE(U305,Y305,AD305,AI305,AN305),0)</f>
        <v>2</v>
      </c>
      <c r="AR305" s="325" t="str">
        <f t="shared" ref="AR305" si="1307">IF(AQ305&lt;1.5,"FUERTE",IF(AND(AQ305&gt;=1.5,AQ305&lt;2.5),"ACEPTABLE",IF(AQ305&gt;=5,"INEXISTENTE","DÉBIL")))</f>
        <v>ACEPTABLE</v>
      </c>
      <c r="AS305" s="327">
        <f t="shared" ref="AS305" si="1308">IF(R305=0,0,ROUND((R305*AQ305),0))</f>
        <v>6</v>
      </c>
      <c r="AT305" s="327" t="str">
        <f t="shared" ref="AT305" si="1309">IF(AS305&gt;=36,"GRAVE", IF(AS305&lt;=10, "LEVE", "MODERADO"))</f>
        <v>LEVE</v>
      </c>
      <c r="AU305" s="334" t="s">
        <v>1483</v>
      </c>
      <c r="AV305" s="343">
        <v>0</v>
      </c>
      <c r="AW305" s="203" t="s">
        <v>89</v>
      </c>
      <c r="AX305" s="203"/>
      <c r="AY305" s="130"/>
      <c r="AZ305" s="131"/>
      <c r="BA305" s="207"/>
      <c r="BB305" s="145"/>
      <c r="BC305" s="145"/>
      <c r="BD305" s="145"/>
      <c r="BE305" s="145"/>
      <c r="BF305" s="145"/>
      <c r="BG305" s="145"/>
      <c r="BH305" s="145"/>
    </row>
    <row r="306" spans="1:60" ht="63.75" hidden="1" customHeight="1" x14ac:dyDescent="0.2">
      <c r="A306" s="324"/>
      <c r="B306" s="324"/>
      <c r="C306" s="325"/>
      <c r="D306" s="336"/>
      <c r="E306" s="325"/>
      <c r="F306" s="324"/>
      <c r="G306" s="203"/>
      <c r="H306" s="203"/>
      <c r="I306" s="128"/>
      <c r="J306" s="324"/>
      <c r="K306" s="324"/>
      <c r="L306" s="324"/>
      <c r="M306" s="324"/>
      <c r="N306" s="324"/>
      <c r="O306" s="332"/>
      <c r="P306" s="324"/>
      <c r="Q306" s="332"/>
      <c r="R306" s="332"/>
      <c r="S306" s="128" t="s">
        <v>314</v>
      </c>
      <c r="T306" s="129">
        <f t="shared" si="1102"/>
        <v>2</v>
      </c>
      <c r="U306" s="325"/>
      <c r="V306" s="325"/>
      <c r="W306" s="203" t="s">
        <v>1473</v>
      </c>
      <c r="X306" s="324"/>
      <c r="Y306" s="329"/>
      <c r="Z306" s="206">
        <f t="shared" si="1103"/>
        <v>4</v>
      </c>
      <c r="AA306" s="203" t="s">
        <v>318</v>
      </c>
      <c r="AB306" s="203"/>
      <c r="AC306" s="329"/>
      <c r="AD306" s="325"/>
      <c r="AE306" s="202">
        <f t="shared" si="1104"/>
        <v>1</v>
      </c>
      <c r="AF306" s="203" t="s">
        <v>295</v>
      </c>
      <c r="AG306" s="203" t="s">
        <v>1480</v>
      </c>
      <c r="AH306" s="329"/>
      <c r="AI306" s="325"/>
      <c r="AJ306" s="202">
        <f t="shared" si="1105"/>
        <v>1</v>
      </c>
      <c r="AK306" s="203" t="s">
        <v>292</v>
      </c>
      <c r="AL306" s="203" t="s">
        <v>307</v>
      </c>
      <c r="AM306" s="329"/>
      <c r="AN306" s="325"/>
      <c r="AO306" s="202">
        <f t="shared" si="1305"/>
        <v>1</v>
      </c>
      <c r="AP306" s="203" t="s">
        <v>614</v>
      </c>
      <c r="AQ306" s="325"/>
      <c r="AR306" s="325"/>
      <c r="AS306" s="327"/>
      <c r="AT306" s="327"/>
      <c r="AU306" s="334"/>
      <c r="AV306" s="343"/>
      <c r="AW306" s="203" t="s">
        <v>89</v>
      </c>
      <c r="AX306" s="203"/>
      <c r="AY306" s="130"/>
      <c r="AZ306" s="131"/>
      <c r="BA306" s="207"/>
      <c r="BB306" s="145"/>
      <c r="BC306" s="145"/>
      <c r="BD306" s="145"/>
      <c r="BE306" s="145"/>
      <c r="BF306" s="145"/>
      <c r="BG306" s="145"/>
      <c r="BH306" s="145"/>
    </row>
    <row r="307" spans="1:60" ht="63.75" hidden="1" customHeight="1" x14ac:dyDescent="0.2">
      <c r="A307" s="324"/>
      <c r="B307" s="324"/>
      <c r="C307" s="325"/>
      <c r="D307" s="336"/>
      <c r="E307" s="325"/>
      <c r="F307" s="324"/>
      <c r="G307" s="203"/>
      <c r="H307" s="203"/>
      <c r="I307" s="128"/>
      <c r="J307" s="324"/>
      <c r="K307" s="324"/>
      <c r="L307" s="324"/>
      <c r="M307" s="324"/>
      <c r="N307" s="324"/>
      <c r="O307" s="332"/>
      <c r="P307" s="324"/>
      <c r="Q307" s="332"/>
      <c r="R307" s="332"/>
      <c r="S307" s="128"/>
      <c r="T307" s="129">
        <f t="shared" si="1102"/>
        <v>0</v>
      </c>
      <c r="U307" s="325"/>
      <c r="V307" s="325"/>
      <c r="W307" s="203"/>
      <c r="X307" s="324"/>
      <c r="Y307" s="329"/>
      <c r="Z307" s="206">
        <f t="shared" si="1103"/>
        <v>0</v>
      </c>
      <c r="AA307" s="203"/>
      <c r="AB307" s="203"/>
      <c r="AC307" s="329"/>
      <c r="AD307" s="325"/>
      <c r="AE307" s="202">
        <f t="shared" si="1104"/>
        <v>0</v>
      </c>
      <c r="AF307" s="203"/>
      <c r="AG307" s="203"/>
      <c r="AH307" s="329"/>
      <c r="AI307" s="325"/>
      <c r="AJ307" s="202">
        <f t="shared" si="1105"/>
        <v>0</v>
      </c>
      <c r="AK307" s="203"/>
      <c r="AL307" s="203"/>
      <c r="AM307" s="329"/>
      <c r="AN307" s="325"/>
      <c r="AO307" s="202">
        <f t="shared" si="1305"/>
        <v>0</v>
      </c>
      <c r="AP307" s="203"/>
      <c r="AQ307" s="325"/>
      <c r="AR307" s="325"/>
      <c r="AS307" s="327"/>
      <c r="AT307" s="327"/>
      <c r="AU307" s="334"/>
      <c r="AV307" s="343"/>
      <c r="AW307" s="203" t="s">
        <v>89</v>
      </c>
      <c r="AX307" s="203"/>
      <c r="AY307" s="130"/>
      <c r="AZ307" s="131"/>
      <c r="BA307" s="207"/>
      <c r="BB307" s="145"/>
      <c r="BC307" s="145"/>
      <c r="BD307" s="145"/>
      <c r="BE307" s="145"/>
      <c r="BF307" s="145"/>
      <c r="BG307" s="145"/>
      <c r="BH307" s="145"/>
    </row>
    <row r="308" spans="1:60" ht="63.75" hidden="1" customHeight="1" x14ac:dyDescent="0.2">
      <c r="A308" s="324">
        <v>100</v>
      </c>
      <c r="B308" s="324" t="s">
        <v>279</v>
      </c>
      <c r="C308" s="325" t="str">
        <f>+VLOOKUP(B308,$A$568:$B$606,2,0)</f>
        <v>ALVARO HERNAN RESTREPO VICTORIA</v>
      </c>
      <c r="D308" s="336" t="s">
        <v>167</v>
      </c>
      <c r="E308" s="325" t="str">
        <f>IF(D308=$D$538,$E$538,IF(D308=$D$539,$E$539,IF(D308=$D$540,$E$540,IF(D308=$D$541,$E$541,IF(D308=$D$542,$E$542,IF(D308=$D$543,$E$543,IF(D308=$D$544,$E$544,IF(D308=$D$545,$E$545,IF(D308=$D$546,$E$546,IF(D308=$D$547,$E$547,IF(D308=VICERRECTORÍA_ACADÉMICA_,$BF$538,IF(D308=PLANEACIÓN_,$BF$540, IF(D308=_VICERRECTORÍA_INVESTIGACIONES_INNOVACIÓN_Y_EXTENSIÓN_,$BF$539,IF(D308=VICERRECTORÍA_ADMINISTRATIVA_FINANCIERA_,$BF$541,IF(D308=_VICERRECTORÍA_RESPONSABILIDAD_SOCIAL_Y_BIENESTAR_UNIVERSITARIO_,$BF$542," ")))))))))))))))</f>
        <v>Promover y facilitar la interacción con la sociedad contribuyendo a la satisfacción de sus demandas, mediante servicios especializados, programas de educación continuada y de proyección social.</v>
      </c>
      <c r="F308" s="324" t="s">
        <v>265</v>
      </c>
      <c r="G308" s="203" t="s">
        <v>260</v>
      </c>
      <c r="H308" s="203" t="s">
        <v>37</v>
      </c>
      <c r="I308" s="128" t="s">
        <v>1451</v>
      </c>
      <c r="J308" s="324" t="s">
        <v>105</v>
      </c>
      <c r="K308" s="324" t="s">
        <v>1148</v>
      </c>
      <c r="L308" s="324" t="s">
        <v>1460</v>
      </c>
      <c r="M308" s="324" t="s">
        <v>1461</v>
      </c>
      <c r="N308" s="324" t="s">
        <v>127</v>
      </c>
      <c r="O308" s="332">
        <f t="shared" ref="O308" si="1310">IF(N308="ALTA",5,IF(N308="MEDIO ALTA",4,IF(N308="MEDIA",3,IF(N308="MEDIO BAJA",2,IF(N308="BAJA",1,0)))))</f>
        <v>1</v>
      </c>
      <c r="P308" s="324" t="s">
        <v>140</v>
      </c>
      <c r="Q308" s="332">
        <f t="shared" ref="Q308" si="1311">IF(P308="ALTO",5,IF(P308="MEDIO-ALTO",4,IF(P308="MEDIO",3,IF(P308="MEDIO-BAJO",2,IF(P308="BAJO",1,0)))))</f>
        <v>3</v>
      </c>
      <c r="R308" s="332">
        <f t="shared" ref="R308" si="1312">Q308*O308</f>
        <v>3</v>
      </c>
      <c r="S308" s="128" t="s">
        <v>315</v>
      </c>
      <c r="T308" s="129">
        <f t="shared" si="1102"/>
        <v>1</v>
      </c>
      <c r="U308" s="325">
        <f t="shared" ref="U308" si="1313">ROUND(AVERAGEIF(T308:T310,"&gt;0"),0)</f>
        <v>1</v>
      </c>
      <c r="V308" s="325">
        <f t="shared" ref="V308" si="1314">U308*0.6</f>
        <v>0.6</v>
      </c>
      <c r="W308" s="203" t="s">
        <v>1474</v>
      </c>
      <c r="X308" s="324">
        <f t="shared" ref="X308" si="1315">IF(S308="No_existen",5*$X$10,Y308*$X$10)</f>
        <v>0.2</v>
      </c>
      <c r="Y308" s="329">
        <f t="shared" ref="Y308" si="1316">ROUND(AVERAGEIF(Z308:Z310,"&gt;0"),0)</f>
        <v>4</v>
      </c>
      <c r="Z308" s="206">
        <f t="shared" si="1103"/>
        <v>4</v>
      </c>
      <c r="AA308" s="203" t="s">
        <v>318</v>
      </c>
      <c r="AB308" s="203"/>
      <c r="AC308" s="329">
        <f t="shared" ref="AC308" si="1317">IF(S308="No_existen",5*$AC$10,AD308*$AC$10)</f>
        <v>0.15</v>
      </c>
      <c r="AD308" s="325">
        <f t="shared" ref="AD308" si="1318">ROUND(AVERAGEIF(AE308:AE310,"&gt;0"),0)</f>
        <v>1</v>
      </c>
      <c r="AE308" s="202">
        <f t="shared" si="1104"/>
        <v>1</v>
      </c>
      <c r="AF308" s="203" t="s">
        <v>295</v>
      </c>
      <c r="AG308" s="203" t="s">
        <v>1363</v>
      </c>
      <c r="AH308" s="329">
        <f t="shared" ref="AH308" si="1319">IF(S308="No_existen",5*$AH$10,AI308*$AH$10)</f>
        <v>0.1</v>
      </c>
      <c r="AI308" s="325">
        <f t="shared" ref="AI308" si="1320">ROUND(AVERAGEIF(AJ308:AJ310,"&gt;0"),0)</f>
        <v>1</v>
      </c>
      <c r="AJ308" s="202">
        <f t="shared" si="1105"/>
        <v>1</v>
      </c>
      <c r="AK308" s="203" t="s">
        <v>292</v>
      </c>
      <c r="AL308" s="203" t="s">
        <v>299</v>
      </c>
      <c r="AM308" s="329">
        <f t="shared" ref="AM308" si="1321">IF(S308="No_existen",5*$AM$10,AN308*$AM$10)</f>
        <v>0.1</v>
      </c>
      <c r="AN308" s="325">
        <f t="shared" ref="AN308" si="1322">ROUND(AVERAGEIF(AO308:AO310,"&gt;0"),0)</f>
        <v>1</v>
      </c>
      <c r="AO308" s="202">
        <f t="shared" ref="AO308:AO316" si="1323">IF(AP308="Preventivo",1,IF(AP308="Detectivo",4, IF(S308="No_existen",5,0)))</f>
        <v>1</v>
      </c>
      <c r="AP308" s="203" t="s">
        <v>614</v>
      </c>
      <c r="AQ308" s="325">
        <f t="shared" ref="AQ308" si="1324">ROUND(AVERAGE(U308,Y308,AD308,AI308,AN308),0)</f>
        <v>2</v>
      </c>
      <c r="AR308" s="325" t="str">
        <f t="shared" ref="AR308" si="1325">IF(AQ308&lt;1.5,"FUERTE",IF(AND(AQ308&gt;=1.5,AQ308&lt;2.5),"ACEPTABLE",IF(AQ308&gt;=5,"INEXISTENTE","DÉBIL")))</f>
        <v>ACEPTABLE</v>
      </c>
      <c r="AS308" s="327">
        <f t="shared" ref="AS308" si="1326">IF(R308=0,0,ROUND((R308*AQ308),0))</f>
        <v>6</v>
      </c>
      <c r="AT308" s="327" t="str">
        <f t="shared" ref="AT308" si="1327">IF(AS308&gt;=36,"GRAVE", IF(AS308&lt;=10, "LEVE", "MODERADO"))</f>
        <v>LEVE</v>
      </c>
      <c r="AU308" s="334" t="s">
        <v>1175</v>
      </c>
      <c r="AV308" s="335">
        <v>1</v>
      </c>
      <c r="AW308" s="203" t="s">
        <v>89</v>
      </c>
      <c r="AX308" s="203"/>
      <c r="AY308" s="130"/>
      <c r="AZ308" s="131"/>
      <c r="BA308" s="207"/>
      <c r="BB308" s="145"/>
      <c r="BC308" s="145"/>
      <c r="BD308" s="145"/>
      <c r="BE308" s="145"/>
      <c r="BF308" s="145"/>
      <c r="BG308" s="145"/>
      <c r="BH308" s="145"/>
    </row>
    <row r="309" spans="1:60" ht="63.75" hidden="1" customHeight="1" x14ac:dyDescent="0.2">
      <c r="A309" s="324"/>
      <c r="B309" s="324"/>
      <c r="C309" s="325"/>
      <c r="D309" s="336"/>
      <c r="E309" s="325"/>
      <c r="F309" s="324"/>
      <c r="G309" s="203"/>
      <c r="H309" s="203"/>
      <c r="I309" s="128"/>
      <c r="J309" s="324"/>
      <c r="K309" s="324"/>
      <c r="L309" s="324"/>
      <c r="M309" s="324"/>
      <c r="N309" s="324"/>
      <c r="O309" s="332"/>
      <c r="P309" s="324"/>
      <c r="Q309" s="332"/>
      <c r="R309" s="332"/>
      <c r="S309" s="128" t="s">
        <v>315</v>
      </c>
      <c r="T309" s="129">
        <f t="shared" si="1102"/>
        <v>1</v>
      </c>
      <c r="U309" s="325"/>
      <c r="V309" s="325"/>
      <c r="W309" s="203" t="s">
        <v>1475</v>
      </c>
      <c r="X309" s="324"/>
      <c r="Y309" s="329"/>
      <c r="Z309" s="206">
        <f t="shared" si="1103"/>
        <v>4</v>
      </c>
      <c r="AA309" s="203" t="s">
        <v>318</v>
      </c>
      <c r="AB309" s="203"/>
      <c r="AC309" s="329"/>
      <c r="AD309" s="325"/>
      <c r="AE309" s="202">
        <f t="shared" si="1104"/>
        <v>1</v>
      </c>
      <c r="AF309" s="203" t="s">
        <v>295</v>
      </c>
      <c r="AG309" s="203" t="s">
        <v>1481</v>
      </c>
      <c r="AH309" s="329"/>
      <c r="AI309" s="325"/>
      <c r="AJ309" s="202">
        <f t="shared" si="1105"/>
        <v>1</v>
      </c>
      <c r="AK309" s="203" t="s">
        <v>292</v>
      </c>
      <c r="AL309" s="203" t="s">
        <v>299</v>
      </c>
      <c r="AM309" s="329"/>
      <c r="AN309" s="325"/>
      <c r="AO309" s="202">
        <f t="shared" si="1323"/>
        <v>1</v>
      </c>
      <c r="AP309" s="203" t="s">
        <v>614</v>
      </c>
      <c r="AQ309" s="325"/>
      <c r="AR309" s="325"/>
      <c r="AS309" s="327"/>
      <c r="AT309" s="327"/>
      <c r="AU309" s="334"/>
      <c r="AV309" s="334"/>
      <c r="AW309" s="203" t="s">
        <v>89</v>
      </c>
      <c r="AX309" s="203"/>
      <c r="AY309" s="130"/>
      <c r="AZ309" s="131"/>
      <c r="BA309" s="207"/>
      <c r="BB309" s="145"/>
      <c r="BC309" s="145"/>
      <c r="BD309" s="145"/>
      <c r="BE309" s="145"/>
      <c r="BF309" s="145"/>
      <c r="BG309" s="145"/>
      <c r="BH309" s="145"/>
    </row>
    <row r="310" spans="1:60" ht="63.75" hidden="1" customHeight="1" x14ac:dyDescent="0.2">
      <c r="A310" s="324"/>
      <c r="B310" s="324"/>
      <c r="C310" s="325"/>
      <c r="D310" s="336"/>
      <c r="E310" s="325"/>
      <c r="F310" s="324"/>
      <c r="G310" s="203"/>
      <c r="H310" s="203"/>
      <c r="I310" s="128"/>
      <c r="J310" s="324"/>
      <c r="K310" s="324"/>
      <c r="L310" s="324"/>
      <c r="M310" s="324"/>
      <c r="N310" s="324"/>
      <c r="O310" s="332"/>
      <c r="P310" s="324"/>
      <c r="Q310" s="332"/>
      <c r="R310" s="332"/>
      <c r="S310" s="128"/>
      <c r="T310" s="129">
        <f t="shared" si="1102"/>
        <v>0</v>
      </c>
      <c r="U310" s="325"/>
      <c r="V310" s="325"/>
      <c r="W310" s="203"/>
      <c r="X310" s="324"/>
      <c r="Y310" s="329"/>
      <c r="Z310" s="206">
        <f t="shared" si="1103"/>
        <v>0</v>
      </c>
      <c r="AA310" s="203"/>
      <c r="AB310" s="203"/>
      <c r="AC310" s="329"/>
      <c r="AD310" s="325"/>
      <c r="AE310" s="202">
        <f t="shared" si="1104"/>
        <v>0</v>
      </c>
      <c r="AF310" s="203"/>
      <c r="AG310" s="203"/>
      <c r="AH310" s="329"/>
      <c r="AI310" s="325"/>
      <c r="AJ310" s="202">
        <f t="shared" si="1105"/>
        <v>0</v>
      </c>
      <c r="AK310" s="203"/>
      <c r="AL310" s="203"/>
      <c r="AM310" s="329"/>
      <c r="AN310" s="325"/>
      <c r="AO310" s="202">
        <f t="shared" si="1323"/>
        <v>0</v>
      </c>
      <c r="AP310" s="203"/>
      <c r="AQ310" s="325"/>
      <c r="AR310" s="325"/>
      <c r="AS310" s="327"/>
      <c r="AT310" s="327"/>
      <c r="AU310" s="334"/>
      <c r="AV310" s="334"/>
      <c r="AW310" s="203" t="s">
        <v>89</v>
      </c>
      <c r="AX310" s="203"/>
      <c r="AY310" s="130"/>
      <c r="AZ310" s="131"/>
      <c r="BA310" s="207"/>
      <c r="BB310" s="145"/>
      <c r="BC310" s="145"/>
      <c r="BD310" s="145"/>
      <c r="BE310" s="145"/>
      <c r="BF310" s="145"/>
      <c r="BG310" s="145"/>
      <c r="BH310" s="145"/>
    </row>
    <row r="311" spans="1:60" ht="63.75" hidden="1" customHeight="1" x14ac:dyDescent="0.2">
      <c r="A311" s="324">
        <v>101</v>
      </c>
      <c r="B311" s="324" t="s">
        <v>279</v>
      </c>
      <c r="C311" s="325" t="str">
        <f>+VLOOKUP(B311,$A$568:$B$606,2,0)</f>
        <v>ALVARO HERNAN RESTREPO VICTORIA</v>
      </c>
      <c r="D311" s="336" t="s">
        <v>167</v>
      </c>
      <c r="E311" s="325" t="str">
        <f>IF(D311=$D$538,$E$538,IF(D311=$D$539,$E$539,IF(D311=$D$540,$E$540,IF(D311=$D$541,$E$541,IF(D311=$D$542,$E$542,IF(D311=$D$543,$E$543,IF(D311=$D$544,$E$544,IF(D311=$D$545,$E$545,IF(D311=$D$546,$E$546,IF(D311=$D$547,$E$547,IF(D311=VICERRECTORÍA_ACADÉMICA_,$BF$538,IF(D311=PLANEACIÓN_,$BF$540, IF(D311=_VICERRECTORÍA_INVESTIGACIONES_INNOVACIÓN_Y_EXTENSIÓN_,$BF$539,IF(D311=VICERRECTORÍA_ADMINISTRATIVA_FINANCIERA_,$BF$541,IF(D311=_VICERRECTORÍA_RESPONSABILIDAD_SOCIAL_Y_BIENESTAR_UNIVERSITARIO_,$BF$542," ")))))))))))))))</f>
        <v>Promover y facilitar la interacción con la sociedad contribuyendo a la satisfacción de sus demandas, mediante servicios especializados, programas de educación continuada y de proyección social.</v>
      </c>
      <c r="F311" s="324" t="s">
        <v>265</v>
      </c>
      <c r="G311" s="203" t="s">
        <v>260</v>
      </c>
      <c r="H311" s="203" t="s">
        <v>37</v>
      </c>
      <c r="I311" s="203" t="s">
        <v>1452</v>
      </c>
      <c r="J311" s="324" t="s">
        <v>105</v>
      </c>
      <c r="K311" s="324" t="s">
        <v>1150</v>
      </c>
      <c r="L311" s="324" t="s">
        <v>1462</v>
      </c>
      <c r="M311" s="324" t="s">
        <v>1463</v>
      </c>
      <c r="N311" s="324" t="s">
        <v>127</v>
      </c>
      <c r="O311" s="332">
        <f t="shared" ref="O311" si="1328">IF(N311="ALTA",5,IF(N311="MEDIO ALTA",4,IF(N311="MEDIA",3,IF(N311="MEDIO BAJA",2,IF(N311="BAJA",1,0)))))</f>
        <v>1</v>
      </c>
      <c r="P311" s="324" t="s">
        <v>140</v>
      </c>
      <c r="Q311" s="332">
        <f t="shared" ref="Q311" si="1329">IF(P311="ALTO",5,IF(P311="MEDIO-ALTO",4,IF(P311="MEDIO",3,IF(P311="MEDIO-BAJO",2,IF(P311="BAJO",1,0)))))</f>
        <v>3</v>
      </c>
      <c r="R311" s="332">
        <f t="shared" ref="R311" si="1330">Q311*O311</f>
        <v>3</v>
      </c>
      <c r="S311" s="128" t="s">
        <v>315</v>
      </c>
      <c r="T311" s="129">
        <f t="shared" si="1102"/>
        <v>1</v>
      </c>
      <c r="U311" s="325">
        <f t="shared" ref="U311" si="1331">ROUND(AVERAGEIF(T311:T313,"&gt;0"),0)</f>
        <v>1</v>
      </c>
      <c r="V311" s="325">
        <f t="shared" ref="V311" si="1332">U311*0.6</f>
        <v>0.6</v>
      </c>
      <c r="W311" s="203" t="s">
        <v>1476</v>
      </c>
      <c r="X311" s="324">
        <f t="shared" ref="X311" si="1333">IF(S311="No_existen",5*$X$10,Y311*$X$10)</f>
        <v>0.15000000000000002</v>
      </c>
      <c r="Y311" s="329">
        <f t="shared" ref="Y311" si="1334">ROUND(AVERAGEIF(Z311:Z313,"&gt;0"),0)</f>
        <v>3</v>
      </c>
      <c r="Z311" s="206">
        <f t="shared" si="1103"/>
        <v>4</v>
      </c>
      <c r="AA311" s="203" t="s">
        <v>318</v>
      </c>
      <c r="AB311" s="203"/>
      <c r="AC311" s="329">
        <f t="shared" ref="AC311" si="1335">IF(S311="No_existen",5*$AC$10,AD311*$AC$10)</f>
        <v>0.15</v>
      </c>
      <c r="AD311" s="325">
        <f t="shared" ref="AD311" si="1336">ROUND(AVERAGEIF(AE311:AE313,"&gt;0"),0)</f>
        <v>1</v>
      </c>
      <c r="AE311" s="202">
        <f t="shared" si="1104"/>
        <v>1</v>
      </c>
      <c r="AF311" s="203" t="s">
        <v>295</v>
      </c>
      <c r="AG311" s="203" t="s">
        <v>1481</v>
      </c>
      <c r="AH311" s="329">
        <f t="shared" ref="AH311" si="1337">IF(S311="No_existen",5*$AH$10,AI311*$AH$10)</f>
        <v>0.1</v>
      </c>
      <c r="AI311" s="325">
        <f t="shared" ref="AI311" si="1338">ROUND(AVERAGEIF(AJ311:AJ313,"&gt;0"),0)</f>
        <v>1</v>
      </c>
      <c r="AJ311" s="202">
        <f t="shared" si="1105"/>
        <v>1</v>
      </c>
      <c r="AK311" s="203" t="s">
        <v>292</v>
      </c>
      <c r="AL311" s="203" t="s">
        <v>307</v>
      </c>
      <c r="AM311" s="329">
        <f t="shared" ref="AM311" si="1339">IF(S311="No_existen",5*$AM$10,AN311*$AM$10)</f>
        <v>0.1</v>
      </c>
      <c r="AN311" s="325">
        <f t="shared" ref="AN311" si="1340">ROUND(AVERAGEIF(AO311:AO313,"&gt;0"),0)</f>
        <v>1</v>
      </c>
      <c r="AO311" s="202">
        <f t="shared" si="1323"/>
        <v>1</v>
      </c>
      <c r="AP311" s="203" t="s">
        <v>614</v>
      </c>
      <c r="AQ311" s="325">
        <f t="shared" ref="AQ311" si="1341">ROUND(AVERAGE(U311,Y311,AD311,AI311,AN311),0)</f>
        <v>1</v>
      </c>
      <c r="AR311" s="325" t="str">
        <f t="shared" ref="AR311" si="1342">IF(AQ311&lt;1.5,"FUERTE",IF(AND(AQ311&gt;=1.5,AQ311&lt;2.5),"ACEPTABLE",IF(AQ311&gt;=5,"INEXISTENTE","DÉBIL")))</f>
        <v>FUERTE</v>
      </c>
      <c r="AS311" s="327">
        <f t="shared" ref="AS311" si="1343">IF(R311=0,0,ROUND((R311*AQ311),0))</f>
        <v>3</v>
      </c>
      <c r="AT311" s="327" t="str">
        <f t="shared" ref="AT311" si="1344">IF(AS311&gt;=36,"GRAVE", IF(AS311&lt;=10, "LEVE", "MODERADO"))</f>
        <v>LEVE</v>
      </c>
      <c r="AU311" s="334" t="s">
        <v>1484</v>
      </c>
      <c r="AV311" s="335">
        <v>0</v>
      </c>
      <c r="AW311" s="203" t="s">
        <v>89</v>
      </c>
      <c r="AX311" s="203"/>
      <c r="AY311" s="130"/>
      <c r="AZ311" s="131"/>
      <c r="BA311" s="207"/>
      <c r="BB311" s="145"/>
      <c r="BC311" s="145"/>
      <c r="BD311" s="145"/>
      <c r="BE311" s="145"/>
      <c r="BF311" s="145"/>
      <c r="BG311" s="145"/>
      <c r="BH311" s="145"/>
    </row>
    <row r="312" spans="1:60" ht="63.75" hidden="1" customHeight="1" x14ac:dyDescent="0.2">
      <c r="A312" s="324"/>
      <c r="B312" s="324"/>
      <c r="C312" s="325"/>
      <c r="D312" s="336"/>
      <c r="E312" s="325"/>
      <c r="F312" s="324"/>
      <c r="G312" s="203" t="s">
        <v>260</v>
      </c>
      <c r="H312" s="203" t="s">
        <v>37</v>
      </c>
      <c r="I312" s="203" t="s">
        <v>1453</v>
      </c>
      <c r="J312" s="324"/>
      <c r="K312" s="324"/>
      <c r="L312" s="324"/>
      <c r="M312" s="324"/>
      <c r="N312" s="324"/>
      <c r="O312" s="332"/>
      <c r="P312" s="324"/>
      <c r="Q312" s="332"/>
      <c r="R312" s="332"/>
      <c r="S312" s="128" t="s">
        <v>315</v>
      </c>
      <c r="T312" s="129">
        <f t="shared" si="1102"/>
        <v>1</v>
      </c>
      <c r="U312" s="325"/>
      <c r="V312" s="325"/>
      <c r="W312" s="203" t="s">
        <v>1477</v>
      </c>
      <c r="X312" s="324"/>
      <c r="Y312" s="329"/>
      <c r="Z312" s="206">
        <f t="shared" si="1103"/>
        <v>1</v>
      </c>
      <c r="AA312" s="203" t="s">
        <v>320</v>
      </c>
      <c r="AB312" s="203"/>
      <c r="AC312" s="329"/>
      <c r="AD312" s="325"/>
      <c r="AE312" s="202">
        <f t="shared" si="1104"/>
        <v>1</v>
      </c>
      <c r="AF312" s="203" t="s">
        <v>295</v>
      </c>
      <c r="AG312" s="203" t="s">
        <v>1481</v>
      </c>
      <c r="AH312" s="329"/>
      <c r="AI312" s="325"/>
      <c r="AJ312" s="202">
        <f t="shared" si="1105"/>
        <v>1</v>
      </c>
      <c r="AK312" s="203" t="s">
        <v>292</v>
      </c>
      <c r="AL312" s="203" t="s">
        <v>299</v>
      </c>
      <c r="AM312" s="329"/>
      <c r="AN312" s="325"/>
      <c r="AO312" s="202">
        <f t="shared" si="1323"/>
        <v>1</v>
      </c>
      <c r="AP312" s="203" t="s">
        <v>614</v>
      </c>
      <c r="AQ312" s="325"/>
      <c r="AR312" s="325"/>
      <c r="AS312" s="327"/>
      <c r="AT312" s="327"/>
      <c r="AU312" s="334"/>
      <c r="AV312" s="334"/>
      <c r="AW312" s="203" t="s">
        <v>89</v>
      </c>
      <c r="AX312" s="203"/>
      <c r="AY312" s="130"/>
      <c r="AZ312" s="131"/>
      <c r="BA312" s="207"/>
      <c r="BB312" s="145"/>
      <c r="BC312" s="145"/>
      <c r="BD312" s="145"/>
      <c r="BE312" s="145"/>
      <c r="BF312" s="145"/>
      <c r="BG312" s="145"/>
      <c r="BH312" s="145"/>
    </row>
    <row r="313" spans="1:60" ht="63.75" hidden="1" customHeight="1" x14ac:dyDescent="0.2">
      <c r="A313" s="324"/>
      <c r="B313" s="324"/>
      <c r="C313" s="325"/>
      <c r="D313" s="336"/>
      <c r="E313" s="325"/>
      <c r="F313" s="324"/>
      <c r="G313" s="203"/>
      <c r="H313" s="203"/>
      <c r="I313" s="203"/>
      <c r="J313" s="324"/>
      <c r="K313" s="324"/>
      <c r="L313" s="324"/>
      <c r="M313" s="324"/>
      <c r="N313" s="324"/>
      <c r="O313" s="332"/>
      <c r="P313" s="324"/>
      <c r="Q313" s="332"/>
      <c r="R313" s="332"/>
      <c r="S313" s="128"/>
      <c r="T313" s="129">
        <f t="shared" si="1102"/>
        <v>0</v>
      </c>
      <c r="U313" s="325"/>
      <c r="V313" s="325"/>
      <c r="W313" s="203"/>
      <c r="X313" s="324"/>
      <c r="Y313" s="329"/>
      <c r="Z313" s="206">
        <f t="shared" si="1103"/>
        <v>0</v>
      </c>
      <c r="AA313" s="203"/>
      <c r="AB313" s="203"/>
      <c r="AC313" s="329"/>
      <c r="AD313" s="325"/>
      <c r="AE313" s="202">
        <f t="shared" si="1104"/>
        <v>0</v>
      </c>
      <c r="AF313" s="203"/>
      <c r="AG313" s="203"/>
      <c r="AH313" s="329"/>
      <c r="AI313" s="325"/>
      <c r="AJ313" s="202">
        <f t="shared" si="1105"/>
        <v>0</v>
      </c>
      <c r="AK313" s="203"/>
      <c r="AL313" s="203"/>
      <c r="AM313" s="329"/>
      <c r="AN313" s="325"/>
      <c r="AO313" s="202">
        <f t="shared" si="1323"/>
        <v>0</v>
      </c>
      <c r="AP313" s="203"/>
      <c r="AQ313" s="325"/>
      <c r="AR313" s="325"/>
      <c r="AS313" s="327"/>
      <c r="AT313" s="327"/>
      <c r="AU313" s="334"/>
      <c r="AV313" s="334"/>
      <c r="AW313" s="203" t="s">
        <v>89</v>
      </c>
      <c r="AX313" s="203"/>
      <c r="AY313" s="130"/>
      <c r="AZ313" s="131"/>
      <c r="BA313" s="207"/>
      <c r="BB313" s="145"/>
      <c r="BC313" s="145"/>
      <c r="BD313" s="145"/>
      <c r="BE313" s="145"/>
      <c r="BF313" s="145"/>
      <c r="BG313" s="145"/>
      <c r="BH313" s="145"/>
    </row>
    <row r="314" spans="1:60" ht="63.75" hidden="1" customHeight="1" x14ac:dyDescent="0.2">
      <c r="A314" s="324">
        <v>102</v>
      </c>
      <c r="B314" s="324" t="s">
        <v>279</v>
      </c>
      <c r="C314" s="325" t="str">
        <f>+VLOOKUP(B314,$A$568:$B$606,2,0)</f>
        <v>ALVARO HERNAN RESTREPO VICTORIA</v>
      </c>
      <c r="D314" s="336" t="s">
        <v>167</v>
      </c>
      <c r="E314" s="325" t="str">
        <f>IF(D314=$D$538,$E$538,IF(D314=$D$539,$E$539,IF(D314=$D$540,$E$540,IF(D314=$D$541,$E$541,IF(D314=$D$542,$E$542,IF(D314=$D$543,$E$543,IF(D314=$D$544,$E$544,IF(D314=$D$545,$E$545,IF(D314=$D$546,$E$546,IF(D314=$D$547,$E$547,IF(D314=VICERRECTORÍA_ACADÉMICA_,$BF$538,IF(D314=PLANEACIÓN_,$BF$540, IF(D314=_VICERRECTORÍA_INVESTIGACIONES_INNOVACIÓN_Y_EXTENSIÓN_,$BF$539,IF(D314=VICERRECTORÍA_ADMINISTRATIVA_FINANCIERA_,$BF$541,IF(D314=_VICERRECTORÍA_RESPONSABILIDAD_SOCIAL_Y_BIENESTAR_UNIVERSITARIO_,$BF$542," ")))))))))))))))</f>
        <v>Promover y facilitar la interacción con la sociedad contribuyendo a la satisfacción de sus demandas, mediante servicios especializados, programas de educación continuada y de proyección social.</v>
      </c>
      <c r="F314" s="324" t="s">
        <v>265</v>
      </c>
      <c r="G314" s="203" t="s">
        <v>260</v>
      </c>
      <c r="H314" s="203" t="s">
        <v>37</v>
      </c>
      <c r="I314" s="203" t="s">
        <v>1454</v>
      </c>
      <c r="J314" s="324" t="s">
        <v>105</v>
      </c>
      <c r="K314" s="324" t="s">
        <v>1464</v>
      </c>
      <c r="L314" s="324" t="s">
        <v>1465</v>
      </c>
      <c r="M314" s="324" t="s">
        <v>1466</v>
      </c>
      <c r="N314" s="324" t="s">
        <v>127</v>
      </c>
      <c r="O314" s="332">
        <f t="shared" ref="O314" si="1345">IF(N314="ALTA",5,IF(N314="MEDIO ALTA",4,IF(N314="MEDIA",3,IF(N314="MEDIO BAJA",2,IF(N314="BAJA",1,0)))))</f>
        <v>1</v>
      </c>
      <c r="P314" s="324" t="s">
        <v>140</v>
      </c>
      <c r="Q314" s="332">
        <f t="shared" ref="Q314" si="1346">IF(P314="ALTO",5,IF(P314="MEDIO-ALTO",4,IF(P314="MEDIO",3,IF(P314="MEDIO-BAJO",2,IF(P314="BAJO",1,0)))))</f>
        <v>3</v>
      </c>
      <c r="R314" s="332">
        <f t="shared" ref="R314" si="1347">Q314*O314</f>
        <v>3</v>
      </c>
      <c r="S314" s="128" t="s">
        <v>315</v>
      </c>
      <c r="T314" s="129">
        <f t="shared" si="1102"/>
        <v>1</v>
      </c>
      <c r="U314" s="325">
        <f t="shared" ref="U314" si="1348">ROUND(AVERAGEIF(T314:T316,"&gt;0"),0)</f>
        <v>1</v>
      </c>
      <c r="V314" s="325">
        <f t="shared" ref="V314" si="1349">U314*0.6</f>
        <v>0.6</v>
      </c>
      <c r="W314" s="203" t="s">
        <v>1478</v>
      </c>
      <c r="X314" s="324">
        <f t="shared" ref="X314" si="1350">IF(S314="No_existen",5*$X$10,Y314*$X$10)</f>
        <v>0.2</v>
      </c>
      <c r="Y314" s="329">
        <f t="shared" ref="Y314" si="1351">ROUND(AVERAGEIF(Z314:Z316,"&gt;0"),0)</f>
        <v>4</v>
      </c>
      <c r="Z314" s="206">
        <f t="shared" si="1103"/>
        <v>4</v>
      </c>
      <c r="AA314" s="203" t="s">
        <v>318</v>
      </c>
      <c r="AB314" s="203"/>
      <c r="AC314" s="329">
        <f t="shared" ref="AC314" si="1352">IF(S314="No_existen",5*$AC$10,AD314*$AC$10)</f>
        <v>0.15</v>
      </c>
      <c r="AD314" s="325">
        <f t="shared" ref="AD314" si="1353">ROUND(AVERAGEIF(AE314:AE316,"&gt;0"),0)</f>
        <v>1</v>
      </c>
      <c r="AE314" s="202">
        <f t="shared" si="1104"/>
        <v>1</v>
      </c>
      <c r="AF314" s="203" t="s">
        <v>295</v>
      </c>
      <c r="AG314" s="203" t="s">
        <v>1363</v>
      </c>
      <c r="AH314" s="329">
        <f t="shared" ref="AH314" si="1354">IF(S314="No_existen",5*$AH$10,AI314*$AH$10)</f>
        <v>0.1</v>
      </c>
      <c r="AI314" s="325">
        <f t="shared" ref="AI314" si="1355">ROUND(AVERAGEIF(AJ314:AJ316,"&gt;0"),0)</f>
        <v>1</v>
      </c>
      <c r="AJ314" s="202">
        <f t="shared" si="1105"/>
        <v>1</v>
      </c>
      <c r="AK314" s="203" t="s">
        <v>292</v>
      </c>
      <c r="AL314" s="203" t="s">
        <v>307</v>
      </c>
      <c r="AM314" s="329">
        <f t="shared" ref="AM314" si="1356">IF(S314="No_existen",5*$AM$10,AN314*$AM$10)</f>
        <v>0.1</v>
      </c>
      <c r="AN314" s="325">
        <f t="shared" ref="AN314" si="1357">ROUND(AVERAGEIF(AO314:AO316,"&gt;0"),0)</f>
        <v>1</v>
      </c>
      <c r="AO314" s="202">
        <f t="shared" si="1323"/>
        <v>1</v>
      </c>
      <c r="AP314" s="203" t="s">
        <v>614</v>
      </c>
      <c r="AQ314" s="325">
        <f t="shared" ref="AQ314" si="1358">ROUND(AVERAGE(U314,Y314,AD314,AI314,AN314),0)</f>
        <v>2</v>
      </c>
      <c r="AR314" s="325" t="str">
        <f t="shared" ref="AR314" si="1359">IF(AQ314&lt;1.5,"FUERTE",IF(AND(AQ314&gt;=1.5,AQ314&lt;2.5),"ACEPTABLE",IF(AQ314&gt;=5,"INEXISTENTE","DÉBIL")))</f>
        <v>ACEPTABLE</v>
      </c>
      <c r="AS314" s="327">
        <f t="shared" ref="AS314" si="1360">IF(R314=0,0,ROUND((R314*AQ314),0))</f>
        <v>6</v>
      </c>
      <c r="AT314" s="327" t="str">
        <f t="shared" ref="AT314" si="1361">IF(AS314&gt;=36,"GRAVE", IF(AS314&lt;=10, "LEVE", "MODERADO"))</f>
        <v>LEVE</v>
      </c>
      <c r="AU314" s="334" t="s">
        <v>1485</v>
      </c>
      <c r="AV314" s="335">
        <v>0</v>
      </c>
      <c r="AW314" s="203" t="s">
        <v>89</v>
      </c>
      <c r="AX314" s="203"/>
      <c r="AY314" s="130"/>
      <c r="AZ314" s="131"/>
      <c r="BA314" s="207"/>
      <c r="BB314" s="145"/>
      <c r="BC314" s="145"/>
      <c r="BD314" s="145"/>
      <c r="BE314" s="145"/>
      <c r="BF314" s="145"/>
      <c r="BG314" s="145"/>
      <c r="BH314" s="145"/>
    </row>
    <row r="315" spans="1:60" ht="63.75" hidden="1" customHeight="1" x14ac:dyDescent="0.2">
      <c r="A315" s="324"/>
      <c r="B315" s="324"/>
      <c r="C315" s="325"/>
      <c r="D315" s="336"/>
      <c r="E315" s="325"/>
      <c r="F315" s="324"/>
      <c r="G315" s="203"/>
      <c r="H315" s="203"/>
      <c r="I315" s="203"/>
      <c r="J315" s="324"/>
      <c r="K315" s="324"/>
      <c r="L315" s="324"/>
      <c r="M315" s="324"/>
      <c r="N315" s="324"/>
      <c r="O315" s="332"/>
      <c r="P315" s="324"/>
      <c r="Q315" s="332"/>
      <c r="R315" s="332"/>
      <c r="S315" s="128"/>
      <c r="T315" s="129">
        <f t="shared" si="1102"/>
        <v>0</v>
      </c>
      <c r="U315" s="325"/>
      <c r="V315" s="325"/>
      <c r="W315" s="203"/>
      <c r="X315" s="324"/>
      <c r="Y315" s="329"/>
      <c r="Z315" s="206">
        <f t="shared" si="1103"/>
        <v>0</v>
      </c>
      <c r="AA315" s="203"/>
      <c r="AB315" s="203"/>
      <c r="AC315" s="329"/>
      <c r="AD315" s="325"/>
      <c r="AE315" s="202">
        <f t="shared" si="1104"/>
        <v>0</v>
      </c>
      <c r="AF315" s="203"/>
      <c r="AG315" s="203"/>
      <c r="AH315" s="329"/>
      <c r="AI315" s="325"/>
      <c r="AJ315" s="202">
        <f t="shared" si="1105"/>
        <v>0</v>
      </c>
      <c r="AK315" s="203"/>
      <c r="AL315" s="203"/>
      <c r="AM315" s="329"/>
      <c r="AN315" s="325"/>
      <c r="AO315" s="202">
        <f t="shared" si="1323"/>
        <v>0</v>
      </c>
      <c r="AP315" s="203"/>
      <c r="AQ315" s="325"/>
      <c r="AR315" s="325"/>
      <c r="AS315" s="327"/>
      <c r="AT315" s="327"/>
      <c r="AU315" s="334"/>
      <c r="AV315" s="334"/>
      <c r="AW315" s="203" t="s">
        <v>89</v>
      </c>
      <c r="AX315" s="203"/>
      <c r="AY315" s="130"/>
      <c r="AZ315" s="131"/>
      <c r="BA315" s="207"/>
      <c r="BB315" s="145"/>
      <c r="BC315" s="145"/>
      <c r="BD315" s="145"/>
      <c r="BE315" s="145"/>
      <c r="BF315" s="145"/>
      <c r="BG315" s="145"/>
      <c r="BH315" s="145"/>
    </row>
    <row r="316" spans="1:60" ht="63.75" hidden="1" customHeight="1" x14ac:dyDescent="0.2">
      <c r="A316" s="324"/>
      <c r="B316" s="324"/>
      <c r="C316" s="325"/>
      <c r="D316" s="336"/>
      <c r="E316" s="325"/>
      <c r="F316" s="324"/>
      <c r="G316" s="203"/>
      <c r="H316" s="203"/>
      <c r="I316" s="203"/>
      <c r="J316" s="324"/>
      <c r="K316" s="324"/>
      <c r="L316" s="324"/>
      <c r="M316" s="324"/>
      <c r="N316" s="324"/>
      <c r="O316" s="332"/>
      <c r="P316" s="324"/>
      <c r="Q316" s="332"/>
      <c r="R316" s="332"/>
      <c r="S316" s="128"/>
      <c r="T316" s="129">
        <f t="shared" si="1102"/>
        <v>0</v>
      </c>
      <c r="U316" s="325"/>
      <c r="V316" s="325"/>
      <c r="W316" s="203"/>
      <c r="X316" s="324"/>
      <c r="Y316" s="329"/>
      <c r="Z316" s="206">
        <f t="shared" si="1103"/>
        <v>0</v>
      </c>
      <c r="AA316" s="203"/>
      <c r="AB316" s="203"/>
      <c r="AC316" s="329"/>
      <c r="AD316" s="325"/>
      <c r="AE316" s="202">
        <f t="shared" si="1104"/>
        <v>0</v>
      </c>
      <c r="AF316" s="203"/>
      <c r="AG316" s="203"/>
      <c r="AH316" s="329"/>
      <c r="AI316" s="325"/>
      <c r="AJ316" s="202">
        <f t="shared" si="1105"/>
        <v>0</v>
      </c>
      <c r="AK316" s="203"/>
      <c r="AL316" s="203"/>
      <c r="AM316" s="329"/>
      <c r="AN316" s="325"/>
      <c r="AO316" s="202">
        <f t="shared" si="1323"/>
        <v>0</v>
      </c>
      <c r="AP316" s="203"/>
      <c r="AQ316" s="325"/>
      <c r="AR316" s="325"/>
      <c r="AS316" s="327"/>
      <c r="AT316" s="327"/>
      <c r="AU316" s="334"/>
      <c r="AV316" s="334"/>
      <c r="AW316" s="203" t="s">
        <v>89</v>
      </c>
      <c r="AX316" s="203"/>
      <c r="AY316" s="130"/>
      <c r="AZ316" s="131"/>
      <c r="BA316" s="207"/>
      <c r="BB316" s="145"/>
      <c r="BC316" s="145"/>
      <c r="BD316" s="145"/>
      <c r="BE316" s="145"/>
      <c r="BF316" s="145"/>
      <c r="BG316" s="145"/>
      <c r="BH316" s="145"/>
    </row>
    <row r="317" spans="1:60" ht="63.75" hidden="1" customHeight="1" x14ac:dyDescent="0.2">
      <c r="A317" s="324">
        <v>103</v>
      </c>
      <c r="B317" s="324" t="s">
        <v>279</v>
      </c>
      <c r="C317" s="325" t="str">
        <f>+VLOOKUP(B317,$A$568:$B$606,2,0)</f>
        <v>ALVARO HERNAN RESTREPO VICTORIA</v>
      </c>
      <c r="D317" s="336" t="s">
        <v>167</v>
      </c>
      <c r="E317" s="325" t="str">
        <f>IF(D317=$D$538,$E$538,IF(D317=$D$539,$E$539,IF(D317=$D$540,$E$540,IF(D317=$D$541,$E$541,IF(D317=$D$542,$E$542,IF(D317=$D$543,$E$543,IF(D317=$D$544,$E$544,IF(D317=$D$545,$E$545,IF(D317=$D$546,$E$546,IF(D317=$D$547,$E$547,IF(D317=VICERRECTORÍA_ACADÉMICA_,$BF$538,IF(D317=PLANEACIÓN_,$BF$540, IF(D317=_VICERRECTORÍA_INVESTIGACIONES_INNOVACIÓN_Y_EXTENSIÓN_,$BF$539,IF(D317=VICERRECTORÍA_ADMINISTRATIVA_FINANCIERA_,$BF$541,IF(D317=_VICERRECTORÍA_RESPONSABILIDAD_SOCIAL_Y_BIENESTAR_UNIVERSITARIO_,$BF$542," ")))))))))))))))</f>
        <v>Promover y facilitar la interacción con la sociedad contribuyendo a la satisfacción de sus demandas, mediante servicios especializados, programas de educación continuada y de proyección social.</v>
      </c>
      <c r="F317" s="324" t="s">
        <v>265</v>
      </c>
      <c r="G317" s="203" t="s">
        <v>260</v>
      </c>
      <c r="H317" s="203" t="s">
        <v>37</v>
      </c>
      <c r="I317" s="203" t="s">
        <v>1455</v>
      </c>
      <c r="J317" s="324" t="s">
        <v>105</v>
      </c>
      <c r="K317" s="324" t="s">
        <v>1154</v>
      </c>
      <c r="L317" s="324" t="s">
        <v>1467</v>
      </c>
      <c r="M317" s="324" t="s">
        <v>1468</v>
      </c>
      <c r="N317" s="324" t="s">
        <v>127</v>
      </c>
      <c r="O317" s="332">
        <f t="shared" ref="O317" si="1362">IF(N317="ALTA",5,IF(N317="MEDIO ALTA",4,IF(N317="MEDIA",3,IF(N317="MEDIO BAJA",2,IF(N317="BAJA",1,0)))))</f>
        <v>1</v>
      </c>
      <c r="P317" s="324" t="s">
        <v>140</v>
      </c>
      <c r="Q317" s="332">
        <f t="shared" ref="Q317" si="1363">IF(P317="ALTO",5,IF(P317="MEDIO-ALTO",4,IF(P317="MEDIO",3,IF(P317="MEDIO-BAJO",2,IF(P317="BAJO",1,0)))))</f>
        <v>3</v>
      </c>
      <c r="R317" s="332">
        <f t="shared" ref="R317" si="1364">Q317*O317</f>
        <v>3</v>
      </c>
      <c r="S317" s="128" t="s">
        <v>315</v>
      </c>
      <c r="T317" s="129">
        <f t="shared" si="1102"/>
        <v>1</v>
      </c>
      <c r="U317" s="325">
        <f t="shared" ref="U317" si="1365">ROUND(AVERAGEIF(T317:T319,"&gt;0"),0)</f>
        <v>1</v>
      </c>
      <c r="V317" s="325">
        <f t="shared" ref="V317" si="1366">U317*0.6</f>
        <v>0.6</v>
      </c>
      <c r="W317" s="203" t="s">
        <v>1479</v>
      </c>
      <c r="X317" s="324">
        <f t="shared" ref="X317" si="1367">IF(S317="No_existen",5*$X$10,Y317*$X$10)</f>
        <v>0.2</v>
      </c>
      <c r="Y317" s="329">
        <f t="shared" ref="Y317" si="1368">ROUND(AVERAGEIF(Z317:Z319,"&gt;0"),0)</f>
        <v>4</v>
      </c>
      <c r="Z317" s="206">
        <f t="shared" si="1103"/>
        <v>4</v>
      </c>
      <c r="AA317" s="203" t="s">
        <v>318</v>
      </c>
      <c r="AB317" s="203"/>
      <c r="AC317" s="329">
        <f t="shared" ref="AC317" si="1369">IF(S317="No_existen",5*$AC$10,AD317*$AC$10)</f>
        <v>0.15</v>
      </c>
      <c r="AD317" s="325">
        <f t="shared" ref="AD317" si="1370">ROUND(AVERAGEIF(AE317:AE319,"&gt;0"),0)</f>
        <v>1</v>
      </c>
      <c r="AE317" s="202">
        <f t="shared" si="1104"/>
        <v>1</v>
      </c>
      <c r="AF317" s="203" t="s">
        <v>295</v>
      </c>
      <c r="AG317" s="203" t="s">
        <v>1363</v>
      </c>
      <c r="AH317" s="329">
        <f t="shared" ref="AH317" si="1371">IF(S317="No_existen",5*$AH$10,AI317*$AH$10)</f>
        <v>0.1</v>
      </c>
      <c r="AI317" s="325">
        <f t="shared" ref="AI317" si="1372">ROUND(AVERAGEIF(AJ317:AJ319,"&gt;0"),0)</f>
        <v>1</v>
      </c>
      <c r="AJ317" s="202">
        <f t="shared" si="1105"/>
        <v>1</v>
      </c>
      <c r="AK317" s="203" t="s">
        <v>292</v>
      </c>
      <c r="AL317" s="203" t="s">
        <v>300</v>
      </c>
      <c r="AM317" s="329">
        <f t="shared" ref="AM317" si="1373">IF(S317="No_existen",5*$AM$10,AN317*$AM$10)</f>
        <v>0.1</v>
      </c>
      <c r="AN317" s="325">
        <f t="shared" ref="AN317" si="1374">ROUND(AVERAGEIF(AO317:AO319,"&gt;0"),0)</f>
        <v>1</v>
      </c>
      <c r="AO317" s="202">
        <f t="shared" ref="AO317:AO340" si="1375">IF(AP317="Preventivo",1,IF(AP317="Detectivo",4, IF(S317="No_existen",5,0)))</f>
        <v>1</v>
      </c>
      <c r="AP317" s="203" t="s">
        <v>614</v>
      </c>
      <c r="AQ317" s="325">
        <f t="shared" ref="AQ317" si="1376">ROUND(AVERAGE(U317,Y317,AD317,AI317,AN317),0)</f>
        <v>2</v>
      </c>
      <c r="AR317" s="325" t="str">
        <f t="shared" ref="AR317" si="1377">IF(AQ317&lt;1.5,"FUERTE",IF(AND(AQ317&gt;=1.5,AQ317&lt;2.5),"ACEPTABLE",IF(AQ317&gt;=5,"INEXISTENTE","DÉBIL")))</f>
        <v>ACEPTABLE</v>
      </c>
      <c r="AS317" s="327">
        <f t="shared" ref="AS317" si="1378">IF(R317=0,0,ROUND((R317*AQ317),0))</f>
        <v>6</v>
      </c>
      <c r="AT317" s="327" t="str">
        <f t="shared" ref="AT317" si="1379">IF(AS317&gt;=36,"GRAVE", IF(AS317&lt;=10, "LEVE", "MODERADO"))</f>
        <v>LEVE</v>
      </c>
      <c r="AU317" s="334" t="s">
        <v>1486</v>
      </c>
      <c r="AV317" s="335">
        <v>-0.05</v>
      </c>
      <c r="AW317" s="203" t="s">
        <v>89</v>
      </c>
      <c r="AX317" s="203"/>
      <c r="AY317" s="130"/>
      <c r="AZ317" s="131"/>
      <c r="BA317" s="207"/>
      <c r="BB317" s="145"/>
      <c r="BC317" s="145"/>
      <c r="BD317" s="145"/>
      <c r="BE317" s="145"/>
      <c r="BF317" s="145"/>
      <c r="BG317" s="145"/>
      <c r="BH317" s="145"/>
    </row>
    <row r="318" spans="1:60" ht="63.75" hidden="1" customHeight="1" x14ac:dyDescent="0.2">
      <c r="A318" s="324"/>
      <c r="B318" s="324"/>
      <c r="C318" s="325"/>
      <c r="D318" s="336"/>
      <c r="E318" s="325"/>
      <c r="F318" s="324"/>
      <c r="G318" s="203"/>
      <c r="H318" s="203"/>
      <c r="I318" s="127"/>
      <c r="J318" s="324"/>
      <c r="K318" s="324"/>
      <c r="L318" s="324"/>
      <c r="M318" s="324"/>
      <c r="N318" s="324"/>
      <c r="O318" s="332"/>
      <c r="P318" s="324"/>
      <c r="Q318" s="332"/>
      <c r="R318" s="332"/>
      <c r="S318" s="128"/>
      <c r="T318" s="129">
        <f t="shared" si="1102"/>
        <v>0</v>
      </c>
      <c r="U318" s="325"/>
      <c r="V318" s="325"/>
      <c r="W318" s="203"/>
      <c r="X318" s="324"/>
      <c r="Y318" s="329"/>
      <c r="Z318" s="206">
        <f t="shared" si="1103"/>
        <v>0</v>
      </c>
      <c r="AA318" s="203"/>
      <c r="AB318" s="203"/>
      <c r="AC318" s="329"/>
      <c r="AD318" s="325"/>
      <c r="AE318" s="202">
        <f t="shared" si="1104"/>
        <v>0</v>
      </c>
      <c r="AF318" s="203"/>
      <c r="AG318" s="203"/>
      <c r="AH318" s="329"/>
      <c r="AI318" s="325"/>
      <c r="AJ318" s="202">
        <f t="shared" si="1105"/>
        <v>0</v>
      </c>
      <c r="AK318" s="203"/>
      <c r="AL318" s="203"/>
      <c r="AM318" s="329"/>
      <c r="AN318" s="325"/>
      <c r="AO318" s="202">
        <f t="shared" si="1375"/>
        <v>0</v>
      </c>
      <c r="AP318" s="203"/>
      <c r="AQ318" s="325"/>
      <c r="AR318" s="325"/>
      <c r="AS318" s="327"/>
      <c r="AT318" s="327"/>
      <c r="AU318" s="334"/>
      <c r="AV318" s="334"/>
      <c r="AW318" s="203" t="s">
        <v>89</v>
      </c>
      <c r="AX318" s="203"/>
      <c r="AY318" s="130"/>
      <c r="AZ318" s="131"/>
      <c r="BA318" s="207"/>
      <c r="BB318" s="145"/>
      <c r="BC318" s="145"/>
      <c r="BD318" s="145"/>
      <c r="BE318" s="145"/>
      <c r="BF318" s="145"/>
      <c r="BG318" s="145"/>
      <c r="BH318" s="145"/>
    </row>
    <row r="319" spans="1:60" ht="63.75" hidden="1" customHeight="1" x14ac:dyDescent="0.2">
      <c r="A319" s="324"/>
      <c r="B319" s="324"/>
      <c r="C319" s="325"/>
      <c r="D319" s="336"/>
      <c r="E319" s="325"/>
      <c r="F319" s="324"/>
      <c r="G319" s="203"/>
      <c r="H319" s="203"/>
      <c r="I319" s="127"/>
      <c r="J319" s="324"/>
      <c r="K319" s="324"/>
      <c r="L319" s="324"/>
      <c r="M319" s="324"/>
      <c r="N319" s="324"/>
      <c r="O319" s="332"/>
      <c r="P319" s="324"/>
      <c r="Q319" s="332"/>
      <c r="R319" s="332"/>
      <c r="S319" s="128"/>
      <c r="T319" s="129">
        <f t="shared" si="1102"/>
        <v>0</v>
      </c>
      <c r="U319" s="325"/>
      <c r="V319" s="325"/>
      <c r="W319" s="203"/>
      <c r="X319" s="324"/>
      <c r="Y319" s="329"/>
      <c r="Z319" s="206">
        <f t="shared" si="1103"/>
        <v>0</v>
      </c>
      <c r="AA319" s="203"/>
      <c r="AB319" s="203"/>
      <c r="AC319" s="329"/>
      <c r="AD319" s="325"/>
      <c r="AE319" s="202">
        <f t="shared" si="1104"/>
        <v>0</v>
      </c>
      <c r="AF319" s="203"/>
      <c r="AG319" s="203"/>
      <c r="AH319" s="329"/>
      <c r="AI319" s="325"/>
      <c r="AJ319" s="202">
        <f t="shared" si="1105"/>
        <v>0</v>
      </c>
      <c r="AK319" s="203"/>
      <c r="AL319" s="203"/>
      <c r="AM319" s="329"/>
      <c r="AN319" s="325"/>
      <c r="AO319" s="202">
        <f t="shared" si="1375"/>
        <v>0</v>
      </c>
      <c r="AP319" s="203"/>
      <c r="AQ319" s="325"/>
      <c r="AR319" s="325"/>
      <c r="AS319" s="327"/>
      <c r="AT319" s="327"/>
      <c r="AU319" s="334"/>
      <c r="AV319" s="334"/>
      <c r="AW319" s="203" t="s">
        <v>89</v>
      </c>
      <c r="AX319" s="203"/>
      <c r="AY319" s="130"/>
      <c r="AZ319" s="131"/>
      <c r="BA319" s="207"/>
      <c r="BB319" s="145"/>
      <c r="BC319" s="145"/>
      <c r="BD319" s="145"/>
      <c r="BE319" s="145"/>
      <c r="BF319" s="145"/>
      <c r="BG319" s="145"/>
      <c r="BH319" s="145"/>
    </row>
    <row r="320" spans="1:60" ht="81" hidden="1" customHeight="1" x14ac:dyDescent="0.2">
      <c r="A320" s="324">
        <v>104</v>
      </c>
      <c r="B320" s="324" t="s">
        <v>549</v>
      </c>
      <c r="C320" s="325" t="str">
        <f>+VLOOKUP(B320,$A$568:$B$606,2,0)</f>
        <v>FERNANDO NOREÑA JARAMILLO</v>
      </c>
      <c r="D320" s="336" t="s">
        <v>440</v>
      </c>
      <c r="E320" s="325" t="str">
        <f>IF(D320=$D$538,$E$538,IF(D320=$D$539,$E$539,IF(D320=$D$540,$E$540,IF(D320=$D$541,$E$541,IF(D320=$D$542,$E$542,IF(D320=$D$543,$E$543,IF(D320=$D$544,$E$544,IF(D320=$D$545,$E$545,IF(D320=$D$546,$E$546,IF(D320=$D$547,$E$547,IF(D320=VICERRECTORÍA_ACADÉMICA_,$BF$538,IF(D320=PLANEACIÓN_,$BF$540, IF(D320=_VICERRECTORÍA_INVESTIGACIONES_INNOVACIÓN_Y_EXTENSIÓN_,$BF$539,IF(D320=VICERRECTORÍA_ADMINISTRATIVA_FINANCIERA_,$BF$541,IF(D320=_VICERRECTORÍA_RESPONSABILIDAD_SOCIAL_Y_BIENESTAR_UNIVERSITARIO_,$BF$542," ")))))))))))))))</f>
        <v>Administrar y gestionar los recursos físicos, ambientales, tecnológicos, humanos y financieros orientados al desarrollo y la sostenibilidad institucional.</v>
      </c>
      <c r="F320" s="324" t="s">
        <v>264</v>
      </c>
      <c r="G320" s="203" t="s">
        <v>260</v>
      </c>
      <c r="H320" s="203" t="s">
        <v>37</v>
      </c>
      <c r="I320" s="128" t="s">
        <v>1499</v>
      </c>
      <c r="J320" s="324" t="s">
        <v>107</v>
      </c>
      <c r="K320" s="324" t="s">
        <v>1502</v>
      </c>
      <c r="L320" s="324" t="s">
        <v>1503</v>
      </c>
      <c r="M320" s="324" t="s">
        <v>1504</v>
      </c>
      <c r="N320" s="324" t="s">
        <v>127</v>
      </c>
      <c r="O320" s="332">
        <f t="shared" ref="O320" si="1380">IF(N320="ALTA",5,IF(N320="MEDIO ALTA",4,IF(N320="MEDIA",3,IF(N320="MEDIO BAJA",2,IF(N320="BAJA",1,0)))))</f>
        <v>1</v>
      </c>
      <c r="P320" s="324" t="s">
        <v>140</v>
      </c>
      <c r="Q320" s="332">
        <f t="shared" ref="Q320" si="1381">IF(P320="ALTO",5,IF(P320="MEDIO-ALTO",4,IF(P320="MEDIO",3,IF(P320="MEDIO-BAJO",2,IF(P320="BAJO",1,0)))))</f>
        <v>3</v>
      </c>
      <c r="R320" s="332">
        <f t="shared" ref="R320" si="1382">Q320*O320</f>
        <v>3</v>
      </c>
      <c r="S320" s="128" t="s">
        <v>315</v>
      </c>
      <c r="T320" s="129">
        <f t="shared" si="1102"/>
        <v>1</v>
      </c>
      <c r="U320" s="325">
        <f t="shared" ref="U320" si="1383">ROUND(AVERAGEIF(T320:T322,"&gt;0"),0)</f>
        <v>1</v>
      </c>
      <c r="V320" s="325">
        <f t="shared" ref="V320" si="1384">U320*0.6</f>
        <v>0.6</v>
      </c>
      <c r="W320" s="203" t="s">
        <v>1505</v>
      </c>
      <c r="X320" s="324">
        <f t="shared" ref="X320" si="1385">IF(S320="No_existen",5*$X$10,Y320*$X$10)</f>
        <v>0.1</v>
      </c>
      <c r="Y320" s="329">
        <f t="shared" ref="Y320" si="1386">ROUND(AVERAGEIF(Z320:Z322,"&gt;0"),0)</f>
        <v>2</v>
      </c>
      <c r="Z320" s="206">
        <f t="shared" si="1103"/>
        <v>2</v>
      </c>
      <c r="AA320" s="203" t="s">
        <v>319</v>
      </c>
      <c r="AB320" s="203"/>
      <c r="AC320" s="329">
        <f t="shared" ref="AC320" si="1387">IF(S320="No_existen",5*$AC$10,AD320*$AC$10)</f>
        <v>0.15</v>
      </c>
      <c r="AD320" s="325">
        <f t="shared" ref="AD320" si="1388">ROUND(AVERAGEIF(AE320:AE322,"&gt;0"),0)</f>
        <v>1</v>
      </c>
      <c r="AE320" s="202">
        <f t="shared" si="1104"/>
        <v>1</v>
      </c>
      <c r="AF320" s="203" t="s">
        <v>295</v>
      </c>
      <c r="AG320" s="203" t="s">
        <v>1507</v>
      </c>
      <c r="AH320" s="329">
        <f t="shared" ref="AH320" si="1389">IF(S320="No_existen",5*$AH$10,AI320*$AH$10)</f>
        <v>0.1</v>
      </c>
      <c r="AI320" s="325">
        <f t="shared" ref="AI320" si="1390">ROUND(AVERAGEIF(AJ320:AJ322,"&gt;0"),0)</f>
        <v>1</v>
      </c>
      <c r="AJ320" s="202">
        <f t="shared" si="1105"/>
        <v>1</v>
      </c>
      <c r="AK320" s="203" t="s">
        <v>292</v>
      </c>
      <c r="AL320" s="203" t="s">
        <v>301</v>
      </c>
      <c r="AM320" s="329">
        <f t="shared" ref="AM320" si="1391">IF(S320="No_existen",5*$AM$10,AN320*$AM$10)</f>
        <v>0.4</v>
      </c>
      <c r="AN320" s="325">
        <f t="shared" ref="AN320" si="1392">ROUND(AVERAGEIF(AO320:AO322,"&gt;0"),0)</f>
        <v>4</v>
      </c>
      <c r="AO320" s="202">
        <f t="shared" si="1375"/>
        <v>4</v>
      </c>
      <c r="AP320" s="203" t="s">
        <v>613</v>
      </c>
      <c r="AQ320" s="325">
        <f t="shared" ref="AQ320" si="1393">ROUND(AVERAGE(U320,Y320,AD320,AI320,AN320),0)</f>
        <v>2</v>
      </c>
      <c r="AR320" s="325" t="str">
        <f t="shared" ref="AR320" si="1394">IF(AQ320&lt;1.5,"FUERTE",IF(AND(AQ320&gt;=1.5,AQ320&lt;2.5),"ACEPTABLE",IF(AQ320&gt;=5,"INEXISTENTE","DÉBIL")))</f>
        <v>ACEPTABLE</v>
      </c>
      <c r="AS320" s="327">
        <f t="shared" ref="AS320" si="1395">IF(R320=0,0,ROUND((R320*AQ320),0))</f>
        <v>6</v>
      </c>
      <c r="AT320" s="327" t="str">
        <f t="shared" ref="AT320" si="1396">IF(AS320&gt;=36,"GRAVE", IF(AS320&lt;=10, "LEVE", "MODERADO"))</f>
        <v>LEVE</v>
      </c>
      <c r="AU320" s="334" t="s">
        <v>1509</v>
      </c>
      <c r="AV320" s="334" t="s">
        <v>1510</v>
      </c>
      <c r="AW320" s="203" t="s">
        <v>89</v>
      </c>
      <c r="AX320" s="203"/>
      <c r="AY320" s="130"/>
      <c r="AZ320" s="131"/>
      <c r="BA320" s="207"/>
      <c r="BB320" s="145"/>
      <c r="BC320" s="145"/>
      <c r="BD320" s="145"/>
      <c r="BE320" s="145"/>
      <c r="BF320" s="145"/>
      <c r="BG320" s="145"/>
      <c r="BH320" s="145"/>
    </row>
    <row r="321" spans="1:60" ht="63.75" hidden="1" customHeight="1" x14ac:dyDescent="0.2">
      <c r="A321" s="324"/>
      <c r="B321" s="324"/>
      <c r="C321" s="325"/>
      <c r="D321" s="336"/>
      <c r="E321" s="325"/>
      <c r="F321" s="324"/>
      <c r="G321" s="203" t="s">
        <v>261</v>
      </c>
      <c r="H321" s="203" t="s">
        <v>41</v>
      </c>
      <c r="I321" s="128" t="s">
        <v>1500</v>
      </c>
      <c r="J321" s="324"/>
      <c r="K321" s="324"/>
      <c r="L321" s="324"/>
      <c r="M321" s="324"/>
      <c r="N321" s="324"/>
      <c r="O321" s="332"/>
      <c r="P321" s="324"/>
      <c r="Q321" s="332"/>
      <c r="R321" s="332"/>
      <c r="S321" s="128" t="s">
        <v>315</v>
      </c>
      <c r="T321" s="129">
        <f t="shared" si="1102"/>
        <v>1</v>
      </c>
      <c r="U321" s="325"/>
      <c r="V321" s="325"/>
      <c r="W321" s="203" t="s">
        <v>1506</v>
      </c>
      <c r="X321" s="324"/>
      <c r="Y321" s="329"/>
      <c r="Z321" s="206">
        <f t="shared" si="1103"/>
        <v>2</v>
      </c>
      <c r="AA321" s="203" t="s">
        <v>319</v>
      </c>
      <c r="AB321" s="203"/>
      <c r="AC321" s="329"/>
      <c r="AD321" s="325"/>
      <c r="AE321" s="202">
        <f t="shared" si="1104"/>
        <v>1</v>
      </c>
      <c r="AF321" s="203" t="s">
        <v>295</v>
      </c>
      <c r="AG321" s="203" t="s">
        <v>1508</v>
      </c>
      <c r="AH321" s="329"/>
      <c r="AI321" s="325"/>
      <c r="AJ321" s="202">
        <f t="shared" si="1105"/>
        <v>1</v>
      </c>
      <c r="AK321" s="203" t="s">
        <v>292</v>
      </c>
      <c r="AL321" s="203" t="s">
        <v>301</v>
      </c>
      <c r="AM321" s="329"/>
      <c r="AN321" s="325"/>
      <c r="AO321" s="202">
        <f t="shared" si="1375"/>
        <v>4</v>
      </c>
      <c r="AP321" s="203" t="s">
        <v>613</v>
      </c>
      <c r="AQ321" s="325"/>
      <c r="AR321" s="325"/>
      <c r="AS321" s="327"/>
      <c r="AT321" s="327"/>
      <c r="AU321" s="334"/>
      <c r="AV321" s="334"/>
      <c r="AW321" s="203" t="s">
        <v>89</v>
      </c>
      <c r="AX321" s="203"/>
      <c r="AY321" s="130"/>
      <c r="AZ321" s="131"/>
      <c r="BA321" s="207"/>
      <c r="BB321" s="145"/>
      <c r="BC321" s="145"/>
      <c r="BD321" s="145"/>
      <c r="BE321" s="145"/>
      <c r="BF321" s="145"/>
      <c r="BG321" s="145"/>
      <c r="BH321" s="145"/>
    </row>
    <row r="322" spans="1:60" ht="63.75" hidden="1" customHeight="1" x14ac:dyDescent="0.2">
      <c r="A322" s="324"/>
      <c r="B322" s="324"/>
      <c r="C322" s="325"/>
      <c r="D322" s="336"/>
      <c r="E322" s="325"/>
      <c r="F322" s="324"/>
      <c r="G322" s="203" t="s">
        <v>261</v>
      </c>
      <c r="H322" s="203" t="s">
        <v>262</v>
      </c>
      <c r="I322" s="128" t="s">
        <v>1501</v>
      </c>
      <c r="J322" s="324"/>
      <c r="K322" s="324"/>
      <c r="L322" s="324"/>
      <c r="M322" s="324"/>
      <c r="N322" s="324"/>
      <c r="O322" s="332"/>
      <c r="P322" s="324"/>
      <c r="Q322" s="332"/>
      <c r="R322" s="332"/>
      <c r="S322" s="128"/>
      <c r="T322" s="129">
        <f t="shared" si="1102"/>
        <v>0</v>
      </c>
      <c r="U322" s="325"/>
      <c r="V322" s="325"/>
      <c r="W322" s="203"/>
      <c r="X322" s="324"/>
      <c r="Y322" s="329"/>
      <c r="Z322" s="206">
        <f t="shared" si="1103"/>
        <v>0</v>
      </c>
      <c r="AA322" s="203"/>
      <c r="AB322" s="203"/>
      <c r="AC322" s="329"/>
      <c r="AD322" s="325"/>
      <c r="AE322" s="202">
        <f t="shared" si="1104"/>
        <v>0</v>
      </c>
      <c r="AF322" s="203"/>
      <c r="AG322" s="203"/>
      <c r="AH322" s="329"/>
      <c r="AI322" s="325"/>
      <c r="AJ322" s="202">
        <f t="shared" si="1105"/>
        <v>0</v>
      </c>
      <c r="AK322" s="203"/>
      <c r="AL322" s="203"/>
      <c r="AM322" s="329"/>
      <c r="AN322" s="325"/>
      <c r="AO322" s="202">
        <f t="shared" si="1375"/>
        <v>0</v>
      </c>
      <c r="AP322" s="203"/>
      <c r="AQ322" s="325"/>
      <c r="AR322" s="325"/>
      <c r="AS322" s="327"/>
      <c r="AT322" s="327"/>
      <c r="AU322" s="334"/>
      <c r="AV322" s="334"/>
      <c r="AW322" s="203" t="s">
        <v>89</v>
      </c>
      <c r="AX322" s="203"/>
      <c r="AY322" s="130"/>
      <c r="AZ322" s="131"/>
      <c r="BA322" s="207"/>
      <c r="BB322" s="145"/>
      <c r="BC322" s="145"/>
      <c r="BD322" s="145"/>
      <c r="BE322" s="145"/>
      <c r="BF322" s="145"/>
      <c r="BG322" s="145"/>
      <c r="BH322" s="145"/>
    </row>
    <row r="323" spans="1:60" ht="81" hidden="1" customHeight="1" x14ac:dyDescent="0.2">
      <c r="A323" s="324">
        <v>105</v>
      </c>
      <c r="B323" s="324" t="s">
        <v>545</v>
      </c>
      <c r="C323" s="325" t="str">
        <f>+VLOOKUP(B323,$A$568:$B$606,2,0)</f>
        <v>MARTA LEONOR MARULANDA ÁNGEL</v>
      </c>
      <c r="D323" s="336" t="s">
        <v>436</v>
      </c>
      <c r="E323" s="325" t="str">
        <f>IF(D323=$D$538,$E$538,IF(D323=$D$539,$E$539,IF(D323=$D$540,$E$540,IF(D323=$D$541,$E$541,IF(D323=$D$542,$E$542,IF(D323=$D$543,$E$543,IF(D323=$D$544,$E$544,IF(D323=$D$545,$E$545,IF(D323=$D$546,$E$546,IF(D323=$D$547,$E$547,IF(D323=VICERRECTORÍA_ACADÉMICA_,$BF$538,IF(D323=PLANEACIÓN_,$BF$540, IF(D323=_VICERRECTORÍA_INVESTIGACIONES_INNOVACIÓN_Y_EXTENSIÓN_,$BF$539,IF(D323=VICERRECTORÍA_ADMINISTRATIVA_FINANCIERA_,$BF$541,IF(D323=_VICERRECTORÍA_RESPONSABILIDAD_SOCIAL_Y_BIENESTAR_UNIVERSITARIO_,$BF$542," ")))))))))))))))</f>
        <v>Fomentar  y fortalecer la Creación, Gestión y transferencia del conocimiento.</v>
      </c>
      <c r="F323" s="324" t="s">
        <v>264</v>
      </c>
      <c r="G323" s="203" t="s">
        <v>261</v>
      </c>
      <c r="H323" s="203" t="s">
        <v>41</v>
      </c>
      <c r="I323" s="203" t="s">
        <v>1511</v>
      </c>
      <c r="J323" s="324" t="s">
        <v>107</v>
      </c>
      <c r="K323" s="337" t="s">
        <v>1514</v>
      </c>
      <c r="L323" s="337" t="s">
        <v>1515</v>
      </c>
      <c r="M323" s="337" t="s">
        <v>1516</v>
      </c>
      <c r="N323" s="324" t="s">
        <v>104</v>
      </c>
      <c r="O323" s="332">
        <f t="shared" ref="O323" si="1397">IF(N323="ALTA",5,IF(N323="MEDIO ALTA",4,IF(N323="MEDIA",3,IF(N323="MEDIO BAJA",2,IF(N323="BAJA",1,0)))))</f>
        <v>3</v>
      </c>
      <c r="P323" s="324" t="s">
        <v>139</v>
      </c>
      <c r="Q323" s="332">
        <f t="shared" ref="Q323" si="1398">IF(P323="ALTO",5,IF(P323="MEDIO-ALTO",4,IF(P323="MEDIO",3,IF(P323="MEDIO-BAJO",2,IF(P323="BAJO",1,0)))))</f>
        <v>5</v>
      </c>
      <c r="R323" s="332">
        <f t="shared" ref="R323" si="1399">Q323*O323</f>
        <v>15</v>
      </c>
      <c r="S323" s="128" t="s">
        <v>315</v>
      </c>
      <c r="T323" s="129">
        <f t="shared" si="1102"/>
        <v>1</v>
      </c>
      <c r="U323" s="325">
        <f t="shared" ref="U323" si="1400">ROUND(AVERAGEIF(T323:T325,"&gt;0"),0)</f>
        <v>1</v>
      </c>
      <c r="V323" s="325">
        <f t="shared" ref="V323" si="1401">U323*0.6</f>
        <v>0.6</v>
      </c>
      <c r="W323" s="203" t="s">
        <v>1517</v>
      </c>
      <c r="X323" s="324">
        <f t="shared" ref="X323" si="1402">IF(S323="No_existen",5*$X$10,Y323*$X$10)</f>
        <v>0.2</v>
      </c>
      <c r="Y323" s="329">
        <f t="shared" ref="Y323" si="1403">ROUND(AVERAGEIF(Z323:Z325,"&gt;0"),0)</f>
        <v>4</v>
      </c>
      <c r="Z323" s="206">
        <f t="shared" si="1103"/>
        <v>4</v>
      </c>
      <c r="AA323" s="203" t="s">
        <v>318</v>
      </c>
      <c r="AB323" s="203"/>
      <c r="AC323" s="329">
        <f t="shared" ref="AC323" si="1404">IF(S323="No_existen",5*$AC$10,AD323*$AC$10)</f>
        <v>0.15</v>
      </c>
      <c r="AD323" s="325">
        <f t="shared" ref="AD323" si="1405">ROUND(AVERAGEIF(AE323:AE325,"&gt;0"),0)</f>
        <v>1</v>
      </c>
      <c r="AE323" s="202">
        <f t="shared" si="1104"/>
        <v>1</v>
      </c>
      <c r="AF323" s="203" t="s">
        <v>295</v>
      </c>
      <c r="AG323" s="203" t="s">
        <v>1520</v>
      </c>
      <c r="AH323" s="329">
        <f t="shared" ref="AH323" si="1406">IF(S323="No_existen",5*$AH$10,AI323*$AH$10)</f>
        <v>0.1</v>
      </c>
      <c r="AI323" s="325">
        <f t="shared" ref="AI323" si="1407">ROUND(AVERAGEIF(AJ323:AJ325,"&gt;0"),0)</f>
        <v>1</v>
      </c>
      <c r="AJ323" s="202">
        <f t="shared" si="1105"/>
        <v>1</v>
      </c>
      <c r="AK323" s="203" t="s">
        <v>292</v>
      </c>
      <c r="AL323" s="203" t="s">
        <v>299</v>
      </c>
      <c r="AM323" s="329">
        <f t="shared" ref="AM323" si="1408">IF(S323="No_existen",5*$AM$10,AN323*$AM$10)</f>
        <v>0.1</v>
      </c>
      <c r="AN323" s="325">
        <f t="shared" ref="AN323" si="1409">ROUND(AVERAGEIF(AO323:AO325,"&gt;0"),0)</f>
        <v>1</v>
      </c>
      <c r="AO323" s="202">
        <f t="shared" si="1375"/>
        <v>1</v>
      </c>
      <c r="AP323" s="203" t="s">
        <v>614</v>
      </c>
      <c r="AQ323" s="325">
        <f t="shared" ref="AQ323" si="1410">ROUND(AVERAGE(U323,Y323,AD323,AI323,AN323),0)</f>
        <v>2</v>
      </c>
      <c r="AR323" s="325" t="str">
        <f t="shared" ref="AR323" si="1411">IF(AQ323&lt;1.5,"FUERTE",IF(AND(AQ323&gt;=1.5,AQ323&lt;2.5),"ACEPTABLE",IF(AQ323&gt;=5,"INEXISTENTE","DÉBIL")))</f>
        <v>ACEPTABLE</v>
      </c>
      <c r="AS323" s="327">
        <f t="shared" ref="AS323" si="1412">IF(R323=0,0,ROUND((R323*AQ323),0))</f>
        <v>30</v>
      </c>
      <c r="AT323" s="327" t="str">
        <f t="shared" ref="AT323" si="1413">IF(AS323&gt;=36,"GRAVE", IF(AS323&lt;=10, "LEVE", "MODERADO"))</f>
        <v>MODERADO</v>
      </c>
      <c r="AU323" s="337" t="s">
        <v>1521</v>
      </c>
      <c r="AV323" s="338">
        <v>0.1</v>
      </c>
      <c r="AW323" s="203" t="s">
        <v>90</v>
      </c>
      <c r="AX323" s="203" t="s">
        <v>1522</v>
      </c>
      <c r="AY323" s="130">
        <v>45657</v>
      </c>
      <c r="AZ323" s="131"/>
      <c r="BA323" s="207"/>
      <c r="BB323" s="145"/>
      <c r="BC323" s="145"/>
      <c r="BD323" s="145"/>
      <c r="BE323" s="145"/>
      <c r="BF323" s="145"/>
      <c r="BG323" s="145"/>
      <c r="BH323" s="145"/>
    </row>
    <row r="324" spans="1:60" ht="63.75" hidden="1" customHeight="1" x14ac:dyDescent="0.2">
      <c r="A324" s="324"/>
      <c r="B324" s="324"/>
      <c r="C324" s="325"/>
      <c r="D324" s="336"/>
      <c r="E324" s="325"/>
      <c r="F324" s="324"/>
      <c r="G324" s="203" t="s">
        <v>261</v>
      </c>
      <c r="H324" s="203" t="s">
        <v>262</v>
      </c>
      <c r="I324" s="203" t="s">
        <v>1512</v>
      </c>
      <c r="J324" s="324"/>
      <c r="K324" s="337"/>
      <c r="L324" s="337"/>
      <c r="M324" s="337"/>
      <c r="N324" s="324"/>
      <c r="O324" s="332"/>
      <c r="P324" s="324"/>
      <c r="Q324" s="332"/>
      <c r="R324" s="332"/>
      <c r="S324" s="128" t="s">
        <v>315</v>
      </c>
      <c r="T324" s="129">
        <f t="shared" si="1102"/>
        <v>1</v>
      </c>
      <c r="U324" s="325"/>
      <c r="V324" s="325"/>
      <c r="W324" s="203" t="s">
        <v>1518</v>
      </c>
      <c r="X324" s="324"/>
      <c r="Y324" s="329"/>
      <c r="Z324" s="206">
        <f t="shared" si="1103"/>
        <v>4</v>
      </c>
      <c r="AA324" s="203" t="s">
        <v>318</v>
      </c>
      <c r="AB324" s="203"/>
      <c r="AC324" s="329"/>
      <c r="AD324" s="325"/>
      <c r="AE324" s="202">
        <f t="shared" si="1104"/>
        <v>1</v>
      </c>
      <c r="AF324" s="203" t="s">
        <v>295</v>
      </c>
      <c r="AG324" s="203" t="s">
        <v>1520</v>
      </c>
      <c r="AH324" s="329"/>
      <c r="AI324" s="325"/>
      <c r="AJ324" s="202">
        <f t="shared" si="1105"/>
        <v>1</v>
      </c>
      <c r="AK324" s="203" t="s">
        <v>292</v>
      </c>
      <c r="AL324" s="203" t="s">
        <v>299</v>
      </c>
      <c r="AM324" s="329"/>
      <c r="AN324" s="325"/>
      <c r="AO324" s="202">
        <f t="shared" si="1375"/>
        <v>1</v>
      </c>
      <c r="AP324" s="203" t="s">
        <v>614</v>
      </c>
      <c r="AQ324" s="325"/>
      <c r="AR324" s="325"/>
      <c r="AS324" s="327"/>
      <c r="AT324" s="327"/>
      <c r="AU324" s="337"/>
      <c r="AV324" s="337"/>
      <c r="AW324" s="203" t="s">
        <v>89</v>
      </c>
      <c r="AX324" s="203"/>
      <c r="AY324" s="130"/>
      <c r="AZ324" s="131"/>
      <c r="BA324" s="207"/>
      <c r="BB324" s="145"/>
      <c r="BC324" s="145"/>
      <c r="BD324" s="145"/>
      <c r="BE324" s="145"/>
      <c r="BF324" s="145"/>
      <c r="BG324" s="145"/>
      <c r="BH324" s="145"/>
    </row>
    <row r="325" spans="1:60" ht="63.75" hidden="1" customHeight="1" x14ac:dyDescent="0.2">
      <c r="A325" s="324"/>
      <c r="B325" s="324"/>
      <c r="C325" s="325"/>
      <c r="D325" s="336"/>
      <c r="E325" s="325"/>
      <c r="F325" s="324"/>
      <c r="G325" s="203" t="s">
        <v>260</v>
      </c>
      <c r="H325" s="203" t="s">
        <v>37</v>
      </c>
      <c r="I325" s="203" t="s">
        <v>1513</v>
      </c>
      <c r="J325" s="324"/>
      <c r="K325" s="337"/>
      <c r="L325" s="337"/>
      <c r="M325" s="337"/>
      <c r="N325" s="324"/>
      <c r="O325" s="332"/>
      <c r="P325" s="324"/>
      <c r="Q325" s="332"/>
      <c r="R325" s="332"/>
      <c r="S325" s="128" t="s">
        <v>315</v>
      </c>
      <c r="T325" s="129">
        <f t="shared" si="1102"/>
        <v>1</v>
      </c>
      <c r="U325" s="325"/>
      <c r="V325" s="325"/>
      <c r="W325" s="203" t="s">
        <v>1519</v>
      </c>
      <c r="X325" s="324"/>
      <c r="Y325" s="329"/>
      <c r="Z325" s="206">
        <f t="shared" si="1103"/>
        <v>4</v>
      </c>
      <c r="AA325" s="203" t="s">
        <v>318</v>
      </c>
      <c r="AB325" s="203"/>
      <c r="AC325" s="329"/>
      <c r="AD325" s="325"/>
      <c r="AE325" s="202">
        <f t="shared" si="1104"/>
        <v>1</v>
      </c>
      <c r="AF325" s="203" t="s">
        <v>295</v>
      </c>
      <c r="AG325" s="203" t="s">
        <v>1520</v>
      </c>
      <c r="AH325" s="329"/>
      <c r="AI325" s="325"/>
      <c r="AJ325" s="202">
        <f t="shared" si="1105"/>
        <v>1</v>
      </c>
      <c r="AK325" s="203" t="s">
        <v>292</v>
      </c>
      <c r="AL325" s="203" t="s">
        <v>299</v>
      </c>
      <c r="AM325" s="329"/>
      <c r="AN325" s="325"/>
      <c r="AO325" s="202">
        <f t="shared" si="1375"/>
        <v>1</v>
      </c>
      <c r="AP325" s="203" t="s">
        <v>614</v>
      </c>
      <c r="AQ325" s="325"/>
      <c r="AR325" s="325"/>
      <c r="AS325" s="327"/>
      <c r="AT325" s="327"/>
      <c r="AU325" s="337"/>
      <c r="AV325" s="337"/>
      <c r="AW325" s="203" t="s">
        <v>89</v>
      </c>
      <c r="AX325" s="203"/>
      <c r="AY325" s="130"/>
      <c r="AZ325" s="131"/>
      <c r="BA325" s="207"/>
      <c r="BB325" s="145"/>
      <c r="BC325" s="145"/>
      <c r="BD325" s="145"/>
      <c r="BE325" s="145"/>
      <c r="BF325" s="145"/>
      <c r="BG325" s="145"/>
      <c r="BH325" s="145"/>
    </row>
    <row r="326" spans="1:60" ht="114.75" hidden="1" customHeight="1" x14ac:dyDescent="0.2">
      <c r="A326" s="324">
        <v>106</v>
      </c>
      <c r="B326" s="324" t="s">
        <v>547</v>
      </c>
      <c r="C326" s="325" t="str">
        <f>+VLOOKUP(B326,$A$568:$B$606,2,0)</f>
        <v>DIANA PATRICIA GÓMEZ BOTERO</v>
      </c>
      <c r="D326" s="336" t="s">
        <v>441</v>
      </c>
      <c r="E326" s="325" t="str">
        <f>IF(D326=$D$538,$E$538,IF(D326=$D$539,$E$539,IF(D326=$D$540,$E$540,IF(D326=$D$541,$E$541,IF(D326=$D$542,$E$542,IF(D326=$D$543,$E$543,IF(D326=$D$544,$E$544,IF(D326=$D$545,$E$545,IF(D326=$D$546,$E$546,IF(D326=$D$547,$E$547,IF(D326=VICERRECTORÍA_ACADÉMICA_,$BF$538,IF(D326=PLANEACIÓN_,$BF$540, IF(D326=_VICERRECTORÍA_INVESTIGACIONES_INNOVACIÓN_Y_EXTENSIÓN_,$BF$539,IF(D326=VICERRECTORÍA_ADMINISTRATIVA_FINANCIERA_,$BF$541,IF(D326=_VICERRECTORÍA_RESPONSABILIDAD_SOCIAL_Y_BIENESTAR_UNIVERSITARIO_,$BF$542," ")))))))))))))))</f>
        <v>Contribuir a la formación integral,  el desarrollo social e intercultural y el acompañamiento integral, así como promover el ejercicio colectivo de la responsabilidad social aportando al mejoramiento de la calidad de vida de la comunidad universitaria.</v>
      </c>
      <c r="F326" s="324" t="s">
        <v>264</v>
      </c>
      <c r="G326" s="203" t="s">
        <v>260</v>
      </c>
      <c r="H326" s="203" t="s">
        <v>35</v>
      </c>
      <c r="I326" s="127" t="s">
        <v>1487</v>
      </c>
      <c r="J326" s="324" t="s">
        <v>107</v>
      </c>
      <c r="K326" s="337" t="s">
        <v>1490</v>
      </c>
      <c r="L326" s="337" t="s">
        <v>1491</v>
      </c>
      <c r="M326" s="337" t="s">
        <v>1492</v>
      </c>
      <c r="N326" s="324" t="s">
        <v>127</v>
      </c>
      <c r="O326" s="332">
        <f t="shared" ref="O326" si="1414">IF(N326="ALTA",5,IF(N326="MEDIO ALTA",4,IF(N326="MEDIA",3,IF(N326="MEDIO BAJA",2,IF(N326="BAJA",1,0)))))</f>
        <v>1</v>
      </c>
      <c r="P326" s="324" t="s">
        <v>139</v>
      </c>
      <c r="Q326" s="332">
        <f t="shared" ref="Q326" si="1415">IF(P326="ALTO",5,IF(P326="MEDIO-ALTO",4,IF(P326="MEDIO",3,IF(P326="MEDIO-BAJO",2,IF(P326="BAJO",1,0)))))</f>
        <v>5</v>
      </c>
      <c r="R326" s="332">
        <f t="shared" ref="R326" si="1416">Q326*O326</f>
        <v>5</v>
      </c>
      <c r="S326" s="128" t="s">
        <v>315</v>
      </c>
      <c r="T326" s="129">
        <f t="shared" si="1102"/>
        <v>1</v>
      </c>
      <c r="U326" s="325">
        <f t="shared" ref="U326" si="1417">ROUND(AVERAGEIF(T326:T328,"&gt;0"),0)</f>
        <v>1</v>
      </c>
      <c r="V326" s="325">
        <f t="shared" ref="V326" si="1418">U326*0.6</f>
        <v>0.6</v>
      </c>
      <c r="W326" s="203" t="s">
        <v>1493</v>
      </c>
      <c r="X326" s="324">
        <f t="shared" ref="X326" si="1419">IF(S326="No_existen",5*$X$10,Y326*$X$10)</f>
        <v>0.2</v>
      </c>
      <c r="Y326" s="329">
        <f t="shared" ref="Y326" si="1420">ROUND(AVERAGEIF(Z326:Z328,"&gt;0"),0)</f>
        <v>4</v>
      </c>
      <c r="Z326" s="206">
        <f t="shared" si="1103"/>
        <v>4</v>
      </c>
      <c r="AA326" s="203" t="s">
        <v>318</v>
      </c>
      <c r="AB326" s="203"/>
      <c r="AC326" s="329">
        <f t="shared" ref="AC326" si="1421">IF(S326="No_existen",5*$AC$10,AD326*$AC$10)</f>
        <v>0.15</v>
      </c>
      <c r="AD326" s="325">
        <f t="shared" ref="AD326" si="1422">ROUND(AVERAGEIF(AE326:AE328,"&gt;0"),0)</f>
        <v>1</v>
      </c>
      <c r="AE326" s="202">
        <f t="shared" si="1104"/>
        <v>1</v>
      </c>
      <c r="AF326" s="203" t="s">
        <v>295</v>
      </c>
      <c r="AG326" s="203" t="s">
        <v>1496</v>
      </c>
      <c r="AH326" s="329">
        <f t="shared" ref="AH326" si="1423">IF(S326="No_existen",5*$AH$10,AI326*$AH$10)</f>
        <v>0.1</v>
      </c>
      <c r="AI326" s="325">
        <f t="shared" ref="AI326" si="1424">ROUND(AVERAGEIF(AJ326:AJ328,"&gt;0"),0)</f>
        <v>1</v>
      </c>
      <c r="AJ326" s="202">
        <f t="shared" si="1105"/>
        <v>1</v>
      </c>
      <c r="AK326" s="203" t="s">
        <v>292</v>
      </c>
      <c r="AL326" s="203" t="s">
        <v>299</v>
      </c>
      <c r="AM326" s="329">
        <f t="shared" ref="AM326" si="1425">IF(S326="No_existen",5*$AM$10,AN326*$AM$10)</f>
        <v>0.4</v>
      </c>
      <c r="AN326" s="325">
        <f t="shared" ref="AN326" si="1426">ROUND(AVERAGEIF(AO326:AO328,"&gt;0"),0)</f>
        <v>4</v>
      </c>
      <c r="AO326" s="202">
        <f t="shared" si="1375"/>
        <v>4</v>
      </c>
      <c r="AP326" s="203" t="s">
        <v>613</v>
      </c>
      <c r="AQ326" s="325">
        <f t="shared" ref="AQ326" si="1427">ROUND(AVERAGE(U326,Y326,AD326,AI326,AN326),0)</f>
        <v>2</v>
      </c>
      <c r="AR326" s="325" t="str">
        <f t="shared" ref="AR326" si="1428">IF(AQ326&lt;1.5,"FUERTE",IF(AND(AQ326&gt;=1.5,AQ326&lt;2.5),"ACEPTABLE",IF(AQ326&gt;=5,"INEXISTENTE","DÉBIL")))</f>
        <v>ACEPTABLE</v>
      </c>
      <c r="AS326" s="327">
        <f t="shared" ref="AS326" si="1429">IF(R326=0,0,ROUND((R326*AQ326),0))</f>
        <v>10</v>
      </c>
      <c r="AT326" s="327" t="str">
        <f t="shared" ref="AT326" si="1430">IF(AS326&gt;=36,"GRAVE", IF(AS326&lt;=10, "LEVE", "MODERADO"))</f>
        <v>LEVE</v>
      </c>
      <c r="AU326" s="337" t="s">
        <v>1498</v>
      </c>
      <c r="AV326" s="338">
        <v>0.81</v>
      </c>
      <c r="AW326" s="203" t="s">
        <v>89</v>
      </c>
      <c r="AX326" s="203"/>
      <c r="AY326" s="130"/>
      <c r="AZ326" s="131"/>
      <c r="BA326" s="207"/>
      <c r="BB326" s="145"/>
      <c r="BC326" s="145"/>
      <c r="BD326" s="145"/>
      <c r="BE326" s="145"/>
      <c r="BF326" s="145"/>
      <c r="BG326" s="145"/>
      <c r="BH326" s="145"/>
    </row>
    <row r="327" spans="1:60" ht="63.75" hidden="1" customHeight="1" x14ac:dyDescent="0.2">
      <c r="A327" s="324"/>
      <c r="B327" s="324"/>
      <c r="C327" s="325"/>
      <c r="D327" s="336"/>
      <c r="E327" s="325"/>
      <c r="F327" s="324"/>
      <c r="G327" s="203" t="s">
        <v>260</v>
      </c>
      <c r="H327" s="203" t="s">
        <v>37</v>
      </c>
      <c r="I327" s="127" t="s">
        <v>1488</v>
      </c>
      <c r="J327" s="324"/>
      <c r="K327" s="337"/>
      <c r="L327" s="337"/>
      <c r="M327" s="337"/>
      <c r="N327" s="324"/>
      <c r="O327" s="332"/>
      <c r="P327" s="324"/>
      <c r="Q327" s="332"/>
      <c r="R327" s="332"/>
      <c r="S327" s="128" t="s">
        <v>315</v>
      </c>
      <c r="T327" s="129">
        <f t="shared" si="1102"/>
        <v>1</v>
      </c>
      <c r="U327" s="325"/>
      <c r="V327" s="325"/>
      <c r="W327" s="203" t="s">
        <v>1494</v>
      </c>
      <c r="X327" s="324"/>
      <c r="Y327" s="329"/>
      <c r="Z327" s="206">
        <f t="shared" si="1103"/>
        <v>4</v>
      </c>
      <c r="AA327" s="203" t="s">
        <v>318</v>
      </c>
      <c r="AB327" s="203"/>
      <c r="AC327" s="329"/>
      <c r="AD327" s="325"/>
      <c r="AE327" s="202">
        <f t="shared" si="1104"/>
        <v>1</v>
      </c>
      <c r="AF327" s="203" t="s">
        <v>295</v>
      </c>
      <c r="AG327" s="203" t="s">
        <v>1497</v>
      </c>
      <c r="AH327" s="329"/>
      <c r="AI327" s="325"/>
      <c r="AJ327" s="202">
        <f t="shared" si="1105"/>
        <v>1</v>
      </c>
      <c r="AK327" s="203" t="s">
        <v>292</v>
      </c>
      <c r="AL327" s="203" t="s">
        <v>300</v>
      </c>
      <c r="AM327" s="329"/>
      <c r="AN327" s="325"/>
      <c r="AO327" s="202">
        <f t="shared" si="1375"/>
        <v>4</v>
      </c>
      <c r="AP327" s="203" t="s">
        <v>613</v>
      </c>
      <c r="AQ327" s="325"/>
      <c r="AR327" s="325"/>
      <c r="AS327" s="327"/>
      <c r="AT327" s="327"/>
      <c r="AU327" s="337"/>
      <c r="AV327" s="337"/>
      <c r="AW327" s="203" t="s">
        <v>89</v>
      </c>
      <c r="AX327" s="203"/>
      <c r="AY327" s="130"/>
      <c r="AZ327" s="131"/>
      <c r="BA327" s="207"/>
      <c r="BB327" s="145"/>
      <c r="BC327" s="145"/>
      <c r="BD327" s="145"/>
      <c r="BE327" s="145"/>
      <c r="BF327" s="145"/>
      <c r="BG327" s="145"/>
      <c r="BH327" s="145"/>
    </row>
    <row r="328" spans="1:60" ht="63.75" hidden="1" customHeight="1" x14ac:dyDescent="0.2">
      <c r="A328" s="324"/>
      <c r="B328" s="324"/>
      <c r="C328" s="325"/>
      <c r="D328" s="336"/>
      <c r="E328" s="325"/>
      <c r="F328" s="324"/>
      <c r="G328" s="203" t="s">
        <v>260</v>
      </c>
      <c r="H328" s="203" t="s">
        <v>226</v>
      </c>
      <c r="I328" s="128" t="s">
        <v>1489</v>
      </c>
      <c r="J328" s="324"/>
      <c r="K328" s="337"/>
      <c r="L328" s="337"/>
      <c r="M328" s="337"/>
      <c r="N328" s="324"/>
      <c r="O328" s="332"/>
      <c r="P328" s="324"/>
      <c r="Q328" s="332"/>
      <c r="R328" s="332"/>
      <c r="S328" s="128" t="s">
        <v>315</v>
      </c>
      <c r="T328" s="129">
        <f t="shared" si="1102"/>
        <v>1</v>
      </c>
      <c r="U328" s="325"/>
      <c r="V328" s="325"/>
      <c r="W328" s="203" t="s">
        <v>1495</v>
      </c>
      <c r="X328" s="324"/>
      <c r="Y328" s="329"/>
      <c r="Z328" s="206">
        <f t="shared" si="1103"/>
        <v>4</v>
      </c>
      <c r="AA328" s="203" t="s">
        <v>318</v>
      </c>
      <c r="AB328" s="203"/>
      <c r="AC328" s="329"/>
      <c r="AD328" s="325"/>
      <c r="AE328" s="202">
        <f t="shared" si="1104"/>
        <v>1</v>
      </c>
      <c r="AF328" s="203" t="s">
        <v>295</v>
      </c>
      <c r="AG328" s="203" t="s">
        <v>1127</v>
      </c>
      <c r="AH328" s="329"/>
      <c r="AI328" s="325"/>
      <c r="AJ328" s="202">
        <f t="shared" si="1105"/>
        <v>1</v>
      </c>
      <c r="AK328" s="203" t="s">
        <v>292</v>
      </c>
      <c r="AL328" s="203" t="s">
        <v>302</v>
      </c>
      <c r="AM328" s="329"/>
      <c r="AN328" s="325"/>
      <c r="AO328" s="202">
        <f t="shared" si="1375"/>
        <v>4</v>
      </c>
      <c r="AP328" s="203" t="s">
        <v>613</v>
      </c>
      <c r="AQ328" s="325"/>
      <c r="AR328" s="325"/>
      <c r="AS328" s="327"/>
      <c r="AT328" s="327"/>
      <c r="AU328" s="337"/>
      <c r="AV328" s="337"/>
      <c r="AW328" s="203" t="s">
        <v>89</v>
      </c>
      <c r="AX328" s="203"/>
      <c r="AY328" s="130"/>
      <c r="AZ328" s="131"/>
      <c r="BA328" s="207"/>
      <c r="BB328" s="145"/>
      <c r="BC328" s="145"/>
      <c r="BD328" s="145"/>
      <c r="BE328" s="145"/>
      <c r="BF328" s="145"/>
      <c r="BG328" s="145"/>
      <c r="BH328" s="145"/>
    </row>
    <row r="329" spans="1:60" ht="81" hidden="1" customHeight="1" x14ac:dyDescent="0.2">
      <c r="A329" s="324">
        <v>107</v>
      </c>
      <c r="B329" s="324" t="s">
        <v>546</v>
      </c>
      <c r="C329" s="325" t="str">
        <f>+VLOOKUP(B329,$A$568:$B$606,2,0)</f>
        <v>FRANCISCO ANTONIO URIBE GÓMEZ</v>
      </c>
      <c r="D329" s="336" t="s">
        <v>438</v>
      </c>
      <c r="E329" s="325" t="str">
        <f>IF(D329=$D$538,$E$538,IF(D329=$D$539,$E$539,IF(D329=$D$540,$E$540,IF(D329=$D$541,$E$541,IF(D329=$D$542,$E$542,IF(D329=$D$543,$E$543,IF(D329=$D$544,$E$544,IF(D329=$D$545,$E$545,IF(D329=$D$546,$E$546,IF(D329=$D$547,$E$547,IF(D329=VICERRECTORÍA_ACADÉMICA_,$BF$538,IF(D329=PLANEACIÓN_,$BF$540, IF(D329=_VICERRECTORÍA_INVESTIGACIONES_INNOVACIÓN_Y_EXTENSIÓN_,$BF$539,IF(D329=VICERRECTORÍA_ADMINISTRATIVA_FINANCIERA_,$BF$541,IF(D329=_VICERRECTORÍA_RESPONSABILIDAD_SOCIAL_Y_BIENESTAR_UNIVERSITARIO_,$BF$542," ")))))))))))))))</f>
        <v>Fortalecer la gestión del contexto para lograr mayor impacto y visibilidad regional, nacional e internacional.</v>
      </c>
      <c r="F329" s="324" t="s">
        <v>264</v>
      </c>
      <c r="G329" s="203" t="s">
        <v>261</v>
      </c>
      <c r="H329" s="203" t="s">
        <v>39</v>
      </c>
      <c r="I329" s="128" t="s">
        <v>1523</v>
      </c>
      <c r="J329" s="324" t="s">
        <v>107</v>
      </c>
      <c r="K329" s="324" t="s">
        <v>1526</v>
      </c>
      <c r="L329" s="324" t="s">
        <v>1527</v>
      </c>
      <c r="M329" s="324" t="s">
        <v>1528</v>
      </c>
      <c r="N329" s="324" t="s">
        <v>147</v>
      </c>
      <c r="O329" s="332">
        <f t="shared" ref="O329" si="1431">IF(N329="ALTA",5,IF(N329="MEDIO ALTA",4,IF(N329="MEDIA",3,IF(N329="MEDIO BAJA",2,IF(N329="BAJA",1,0)))))</f>
        <v>2</v>
      </c>
      <c r="P329" s="324" t="s">
        <v>140</v>
      </c>
      <c r="Q329" s="332">
        <f t="shared" ref="Q329" si="1432">IF(P329="ALTO",5,IF(P329="MEDIO-ALTO",4,IF(P329="MEDIO",3,IF(P329="MEDIO-BAJO",2,IF(P329="BAJO",1,0)))))</f>
        <v>3</v>
      </c>
      <c r="R329" s="332">
        <f t="shared" ref="R329" si="1433">Q329*O329</f>
        <v>6</v>
      </c>
      <c r="S329" s="128" t="s">
        <v>315</v>
      </c>
      <c r="T329" s="129">
        <f t="shared" si="1102"/>
        <v>1</v>
      </c>
      <c r="U329" s="325">
        <f t="shared" ref="U329" si="1434">ROUND(AVERAGEIF(T329:T331,"&gt;0"),0)</f>
        <v>1</v>
      </c>
      <c r="V329" s="325">
        <f t="shared" ref="V329" si="1435">U329*0.6</f>
        <v>0.6</v>
      </c>
      <c r="W329" s="203" t="s">
        <v>1529</v>
      </c>
      <c r="X329" s="324">
        <f t="shared" ref="X329" si="1436">IF(S329="No_existen",5*$X$10,Y329*$X$10)</f>
        <v>0.2</v>
      </c>
      <c r="Y329" s="329">
        <f t="shared" ref="Y329" si="1437">ROUND(AVERAGEIF(Z329:Z331,"&gt;0"),0)</f>
        <v>4</v>
      </c>
      <c r="Z329" s="206">
        <f t="shared" si="1103"/>
        <v>4</v>
      </c>
      <c r="AA329" s="203" t="s">
        <v>318</v>
      </c>
      <c r="AB329" s="203"/>
      <c r="AC329" s="329">
        <f t="shared" ref="AC329" si="1438">IF(S329="No_existen",5*$AC$10,AD329*$AC$10)</f>
        <v>0.15</v>
      </c>
      <c r="AD329" s="325">
        <f t="shared" ref="AD329" si="1439">ROUND(AVERAGEIF(AE329:AE331,"&gt;0"),0)</f>
        <v>1</v>
      </c>
      <c r="AE329" s="202">
        <f t="shared" si="1104"/>
        <v>1</v>
      </c>
      <c r="AF329" s="203" t="s">
        <v>295</v>
      </c>
      <c r="AG329" s="203" t="s">
        <v>1530</v>
      </c>
      <c r="AH329" s="329">
        <f t="shared" ref="AH329" si="1440">IF(S329="No_existen",5*$AH$10,AI329*$AH$10)</f>
        <v>0.1</v>
      </c>
      <c r="AI329" s="325">
        <f t="shared" ref="AI329" si="1441">ROUND(AVERAGEIF(AJ329:AJ331,"&gt;0"),0)</f>
        <v>1</v>
      </c>
      <c r="AJ329" s="202">
        <f t="shared" si="1105"/>
        <v>1</v>
      </c>
      <c r="AK329" s="203" t="s">
        <v>292</v>
      </c>
      <c r="AL329" s="203" t="s">
        <v>449</v>
      </c>
      <c r="AM329" s="329">
        <f t="shared" ref="AM329" si="1442">IF(S329="No_existen",5*$AM$10,AN329*$AM$10)</f>
        <v>0.1</v>
      </c>
      <c r="AN329" s="325">
        <f t="shared" ref="AN329" si="1443">ROUND(AVERAGEIF(AO329:AO331,"&gt;0"),0)</f>
        <v>1</v>
      </c>
      <c r="AO329" s="202">
        <f t="shared" si="1375"/>
        <v>1</v>
      </c>
      <c r="AP329" s="203" t="s">
        <v>614</v>
      </c>
      <c r="AQ329" s="325">
        <f t="shared" ref="AQ329" si="1444">ROUND(AVERAGE(U329,Y329,AD329,AI329,AN329),0)</f>
        <v>2</v>
      </c>
      <c r="AR329" s="325" t="str">
        <f t="shared" ref="AR329" si="1445">IF(AQ329&lt;1.5,"FUERTE",IF(AND(AQ329&gt;=1.5,AQ329&lt;2.5),"ACEPTABLE",IF(AQ329&gt;=5,"INEXISTENTE","DÉBIL")))</f>
        <v>ACEPTABLE</v>
      </c>
      <c r="AS329" s="327">
        <f t="shared" ref="AS329" si="1446">IF(R329=0,0,ROUND((R329*AQ329),0))</f>
        <v>12</v>
      </c>
      <c r="AT329" s="327" t="str">
        <f t="shared" ref="AT329" si="1447">IF(AS329&gt;=36,"GRAVE", IF(AS329&lt;=10, "LEVE", "MODERADO"))</f>
        <v>MODERADO</v>
      </c>
      <c r="AU329" s="336" t="s">
        <v>1531</v>
      </c>
      <c r="AV329" s="341">
        <v>0.9</v>
      </c>
      <c r="AW329" s="203" t="s">
        <v>90</v>
      </c>
      <c r="AX329" s="203" t="s">
        <v>1532</v>
      </c>
      <c r="AY329" s="130">
        <v>45639</v>
      </c>
      <c r="AZ329" s="131"/>
      <c r="BA329" s="207"/>
      <c r="BB329" s="145"/>
      <c r="BC329" s="145"/>
      <c r="BD329" s="145"/>
      <c r="BE329" s="145"/>
      <c r="BF329" s="145"/>
      <c r="BG329" s="145"/>
      <c r="BH329" s="145"/>
    </row>
    <row r="330" spans="1:60" ht="63.75" hidden="1" customHeight="1" x14ac:dyDescent="0.2">
      <c r="A330" s="324"/>
      <c r="B330" s="324"/>
      <c r="C330" s="325"/>
      <c r="D330" s="336"/>
      <c r="E330" s="325"/>
      <c r="F330" s="324"/>
      <c r="G330" s="203" t="s">
        <v>261</v>
      </c>
      <c r="H330" s="203" t="s">
        <v>39</v>
      </c>
      <c r="I330" s="128" t="s">
        <v>1524</v>
      </c>
      <c r="J330" s="324"/>
      <c r="K330" s="324"/>
      <c r="L330" s="324"/>
      <c r="M330" s="324"/>
      <c r="N330" s="324"/>
      <c r="O330" s="332"/>
      <c r="P330" s="324"/>
      <c r="Q330" s="332"/>
      <c r="R330" s="332"/>
      <c r="S330" s="128"/>
      <c r="T330" s="129">
        <f t="shared" si="1102"/>
        <v>0</v>
      </c>
      <c r="U330" s="325"/>
      <c r="V330" s="325"/>
      <c r="W330" s="203"/>
      <c r="X330" s="324"/>
      <c r="Y330" s="329"/>
      <c r="Z330" s="206">
        <f t="shared" si="1103"/>
        <v>0</v>
      </c>
      <c r="AA330" s="203"/>
      <c r="AB330" s="203"/>
      <c r="AC330" s="329"/>
      <c r="AD330" s="325"/>
      <c r="AE330" s="202">
        <f t="shared" si="1104"/>
        <v>0</v>
      </c>
      <c r="AF330" s="203"/>
      <c r="AG330" s="203"/>
      <c r="AH330" s="329"/>
      <c r="AI330" s="325"/>
      <c r="AJ330" s="202">
        <f t="shared" si="1105"/>
        <v>0</v>
      </c>
      <c r="AK330" s="203"/>
      <c r="AL330" s="203"/>
      <c r="AM330" s="329"/>
      <c r="AN330" s="325"/>
      <c r="AO330" s="202">
        <f t="shared" si="1375"/>
        <v>0</v>
      </c>
      <c r="AP330" s="203"/>
      <c r="AQ330" s="325"/>
      <c r="AR330" s="325"/>
      <c r="AS330" s="327"/>
      <c r="AT330" s="327"/>
      <c r="AU330" s="336"/>
      <c r="AV330" s="336"/>
      <c r="AW330" s="203"/>
      <c r="AX330" s="203"/>
      <c r="AY330" s="130"/>
      <c r="AZ330" s="131"/>
      <c r="BA330" s="207"/>
      <c r="BB330" s="145"/>
      <c r="BC330" s="145"/>
      <c r="BD330" s="145"/>
      <c r="BE330" s="145"/>
      <c r="BF330" s="145"/>
      <c r="BG330" s="145"/>
      <c r="BH330" s="145"/>
    </row>
    <row r="331" spans="1:60" ht="63.75" hidden="1" customHeight="1" x14ac:dyDescent="0.2">
      <c r="A331" s="324"/>
      <c r="B331" s="324"/>
      <c r="C331" s="325"/>
      <c r="D331" s="336"/>
      <c r="E331" s="325"/>
      <c r="F331" s="324"/>
      <c r="G331" s="203" t="s">
        <v>261</v>
      </c>
      <c r="H331" s="203" t="s">
        <v>39</v>
      </c>
      <c r="I331" s="128" t="s">
        <v>1525</v>
      </c>
      <c r="J331" s="324"/>
      <c r="K331" s="324"/>
      <c r="L331" s="324"/>
      <c r="M331" s="324"/>
      <c r="N331" s="324"/>
      <c r="O331" s="332"/>
      <c r="P331" s="324"/>
      <c r="Q331" s="332"/>
      <c r="R331" s="332"/>
      <c r="S331" s="128"/>
      <c r="T331" s="129">
        <f t="shared" ref="T331:T340" si="1448">IF(S331=$S$542,1,IF(S331=$S$538,5,IF(S331=$S$539,4,IF(S331=$S$540,3,IF(S331=$S$541,2,0)))))</f>
        <v>0</v>
      </c>
      <c r="U331" s="325"/>
      <c r="V331" s="325"/>
      <c r="W331" s="203"/>
      <c r="X331" s="324"/>
      <c r="Y331" s="329"/>
      <c r="Z331" s="206">
        <f t="shared" ref="Z331:Z340" si="1449">IF(AA331=$AA$540,1,IF(AA331=$AA$539,2,IF(AA331=$AA$538,4,IF(S331="No_existen",5,0))))</f>
        <v>0</v>
      </c>
      <c r="AA331" s="203"/>
      <c r="AB331" s="203"/>
      <c r="AC331" s="329"/>
      <c r="AD331" s="325"/>
      <c r="AE331" s="202">
        <f t="shared" ref="AE331:AE340" si="1450">IF(AF331=$AG$539,1,IF(AF331=$AG$538,4,IF(S331="No_existen",5,0)))</f>
        <v>0</v>
      </c>
      <c r="AF331" s="203"/>
      <c r="AG331" s="203"/>
      <c r="AH331" s="329"/>
      <c r="AI331" s="325"/>
      <c r="AJ331" s="202">
        <f t="shared" ref="AJ331:AJ340" si="1451">IF(AK331=$AK$538,1,IF(AK331=$AK$539,4,IF(S331="No_existen",5,0)))</f>
        <v>0</v>
      </c>
      <c r="AK331" s="203"/>
      <c r="AL331" s="203"/>
      <c r="AM331" s="329"/>
      <c r="AN331" s="325"/>
      <c r="AO331" s="202">
        <f t="shared" si="1375"/>
        <v>0</v>
      </c>
      <c r="AP331" s="203"/>
      <c r="AQ331" s="325"/>
      <c r="AR331" s="325"/>
      <c r="AS331" s="327"/>
      <c r="AT331" s="327"/>
      <c r="AU331" s="336"/>
      <c r="AV331" s="336"/>
      <c r="AW331" s="203"/>
      <c r="AX331" s="203"/>
      <c r="AY331" s="130"/>
      <c r="AZ331" s="131"/>
      <c r="BA331" s="207"/>
      <c r="BB331" s="145"/>
      <c r="BC331" s="145"/>
      <c r="BD331" s="145"/>
      <c r="BE331" s="145"/>
      <c r="BF331" s="145"/>
      <c r="BG331" s="145"/>
      <c r="BH331" s="145"/>
    </row>
    <row r="332" spans="1:60" ht="63.75" customHeight="1" x14ac:dyDescent="0.2">
      <c r="A332" s="324">
        <v>108</v>
      </c>
      <c r="B332" s="324" t="s">
        <v>182</v>
      </c>
      <c r="C332" s="325" t="str">
        <f>+VLOOKUP(B332,$A$568:$B$606,2,0)</f>
        <v>MARGARITA MARIA FAJARDO TORRES</v>
      </c>
      <c r="D332" s="336" t="s">
        <v>150</v>
      </c>
      <c r="E332" s="325" t="str">
        <f>IF(D332=$D$538,$E$538,IF(D332=$D$539,$E$539,IF(D332=$D$540,$E$540,IF(D332=$D$541,$E$541,IF(D332=$D$542,$E$542,IF(D332=$D$543,$E$543,IF(D332=$D$544,$E$544,IF(D332=$D$545,$E$545,IF(D332=$D$546,$E$546,IF(D332=$D$547,$E$547,IF(D332=VICERRECTORÍA_ACADÉMICA_,$BF$538,IF(D332=PLANEACIÓN_,$BF$540, IF(D332=_VICERRECTORÍA_INVESTIGACIONES_INNOVACIÓN_Y_EXTENSIÓN_,$BF$539,IF(D332=VICERRECTORÍA_ADMINISTRATIVA_FINANCIERA_,$BF$541,IF(D332=_VICERRECTORÍA_RESPONSABILIDAD_SOCIAL_Y_BIENESTAR_UNIVERSITARIO_,$BF$542,"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32" s="324" t="s">
        <v>265</v>
      </c>
      <c r="G332" s="203" t="s">
        <v>260</v>
      </c>
      <c r="H332" s="203" t="s">
        <v>37</v>
      </c>
      <c r="I332" s="127" t="s">
        <v>1533</v>
      </c>
      <c r="J332" s="324" t="s">
        <v>105</v>
      </c>
      <c r="K332" s="337" t="s">
        <v>1534</v>
      </c>
      <c r="L332" s="337" t="s">
        <v>1535</v>
      </c>
      <c r="M332" s="337" t="s">
        <v>1536</v>
      </c>
      <c r="N332" s="324" t="s">
        <v>127</v>
      </c>
      <c r="O332" s="332">
        <f t="shared" ref="O332" si="1452">IF(N332="ALTA",5,IF(N332="MEDIO ALTA",4,IF(N332="MEDIA",3,IF(N332="MEDIO BAJA",2,IF(N332="BAJA",1,0)))))</f>
        <v>1</v>
      </c>
      <c r="P332" s="324" t="s">
        <v>141</v>
      </c>
      <c r="Q332" s="332">
        <f t="shared" ref="Q332" si="1453">IF(P332="ALTO",5,IF(P332="MEDIO-ALTO",4,IF(P332="MEDIO",3,IF(P332="MEDIO-BAJO",2,IF(P332="BAJO",1,0)))))</f>
        <v>1</v>
      </c>
      <c r="R332" s="332">
        <f t="shared" ref="R332" si="1454">Q332*O332</f>
        <v>1</v>
      </c>
      <c r="S332" s="128" t="s">
        <v>315</v>
      </c>
      <c r="T332" s="129">
        <f t="shared" si="1448"/>
        <v>1</v>
      </c>
      <c r="U332" s="325">
        <f t="shared" ref="U332" si="1455">ROUND(AVERAGEIF(T332:T334,"&gt;0"),0)</f>
        <v>1</v>
      </c>
      <c r="V332" s="325">
        <f t="shared" ref="V332" si="1456">U332*0.6</f>
        <v>0.6</v>
      </c>
      <c r="W332" s="203" t="s">
        <v>1537</v>
      </c>
      <c r="X332" s="324">
        <f t="shared" ref="X332" si="1457">IF(S332="No_existen",5*$X$10,Y332*$X$10)</f>
        <v>0.05</v>
      </c>
      <c r="Y332" s="329">
        <f t="shared" ref="Y332" si="1458">ROUND(AVERAGEIF(Z332:Z334,"&gt;0"),0)</f>
        <v>1</v>
      </c>
      <c r="Z332" s="206">
        <f t="shared" si="1449"/>
        <v>1</v>
      </c>
      <c r="AA332" s="203" t="s">
        <v>320</v>
      </c>
      <c r="AB332" s="203" t="s">
        <v>1538</v>
      </c>
      <c r="AC332" s="329">
        <f t="shared" ref="AC332" si="1459">IF(S332="No_existen",5*$AC$10,AD332*$AC$10)</f>
        <v>0.15</v>
      </c>
      <c r="AD332" s="325">
        <f t="shared" ref="AD332" si="1460">ROUND(AVERAGEIF(AE332:AE334,"&gt;0"),0)</f>
        <v>1</v>
      </c>
      <c r="AE332" s="202">
        <f t="shared" si="1450"/>
        <v>1</v>
      </c>
      <c r="AF332" s="203" t="s">
        <v>295</v>
      </c>
      <c r="AG332" s="203" t="s">
        <v>1539</v>
      </c>
      <c r="AH332" s="329">
        <f t="shared" ref="AH332" si="1461">IF(S332="No_existen",5*$AH$10,AI332*$AH$10)</f>
        <v>0.1</v>
      </c>
      <c r="AI332" s="325">
        <f t="shared" ref="AI332" si="1462">ROUND(AVERAGEIF(AJ332:AJ334,"&gt;0"),0)</f>
        <v>1</v>
      </c>
      <c r="AJ332" s="202">
        <f t="shared" si="1451"/>
        <v>1</v>
      </c>
      <c r="AK332" s="203" t="s">
        <v>292</v>
      </c>
      <c r="AL332" s="203" t="s">
        <v>300</v>
      </c>
      <c r="AM332" s="329">
        <f t="shared" ref="AM332" si="1463">IF(S332="No_existen",5*$AM$10,AN332*$AM$10)</f>
        <v>0.1</v>
      </c>
      <c r="AN332" s="325">
        <f t="shared" ref="AN332" si="1464">ROUND(AVERAGEIF(AO332:AO334,"&gt;0"),0)</f>
        <v>1</v>
      </c>
      <c r="AO332" s="202">
        <f t="shared" si="1375"/>
        <v>1</v>
      </c>
      <c r="AP332" s="203" t="s">
        <v>614</v>
      </c>
      <c r="AQ332" s="325">
        <f t="shared" ref="AQ332" si="1465">ROUND(AVERAGE(U332,Y332,AD332,AI332,AN332),0)</f>
        <v>1</v>
      </c>
      <c r="AR332" s="325" t="str">
        <f t="shared" ref="AR332" si="1466">IF(AQ332&lt;1.5,"FUERTE",IF(AND(AQ332&gt;=1.5,AQ332&lt;2.5),"ACEPTABLE",IF(AQ332&gt;=5,"INEXISTENTE","DÉBIL")))</f>
        <v>FUERTE</v>
      </c>
      <c r="AS332" s="327">
        <f t="shared" ref="AS332" si="1467">IF(R332=0,0,ROUND((R332*AQ332),0))</f>
        <v>1</v>
      </c>
      <c r="AT332" s="327" t="str">
        <f t="shared" ref="AT332" si="1468">IF(AS332&gt;=36,"GRAVE", IF(AS332&lt;=10, "LEVE", "MODERADO"))</f>
        <v>LEVE</v>
      </c>
      <c r="AU332" s="338" t="s">
        <v>1540</v>
      </c>
      <c r="AV332" s="338" t="s">
        <v>1541</v>
      </c>
      <c r="AW332" s="203" t="s">
        <v>89</v>
      </c>
      <c r="AX332" s="203"/>
      <c r="AY332" s="130"/>
      <c r="AZ332" s="131"/>
      <c r="BA332" s="207"/>
      <c r="BB332" s="145"/>
      <c r="BC332" s="145"/>
      <c r="BD332" s="145"/>
      <c r="BE332" s="145"/>
      <c r="BF332" s="145"/>
      <c r="BG332" s="145"/>
      <c r="BH332" s="145"/>
    </row>
    <row r="333" spans="1:60" ht="63.75" hidden="1" customHeight="1" x14ac:dyDescent="0.2">
      <c r="A333" s="324"/>
      <c r="B333" s="324"/>
      <c r="C333" s="325"/>
      <c r="D333" s="336"/>
      <c r="E333" s="325"/>
      <c r="F333" s="324"/>
      <c r="G333" s="203"/>
      <c r="H333" s="203"/>
      <c r="I333" s="127"/>
      <c r="J333" s="324"/>
      <c r="K333" s="337"/>
      <c r="L333" s="337"/>
      <c r="M333" s="337"/>
      <c r="N333" s="324"/>
      <c r="O333" s="332"/>
      <c r="P333" s="324"/>
      <c r="Q333" s="332"/>
      <c r="R333" s="332"/>
      <c r="S333" s="128"/>
      <c r="T333" s="129">
        <f t="shared" si="1448"/>
        <v>0</v>
      </c>
      <c r="U333" s="325"/>
      <c r="V333" s="325"/>
      <c r="W333" s="203"/>
      <c r="X333" s="324"/>
      <c r="Y333" s="329"/>
      <c r="Z333" s="206">
        <f t="shared" si="1449"/>
        <v>0</v>
      </c>
      <c r="AA333" s="203"/>
      <c r="AB333" s="203"/>
      <c r="AC333" s="329"/>
      <c r="AD333" s="325"/>
      <c r="AE333" s="202">
        <f t="shared" si="1450"/>
        <v>0</v>
      </c>
      <c r="AF333" s="203"/>
      <c r="AG333" s="203"/>
      <c r="AH333" s="329"/>
      <c r="AI333" s="325"/>
      <c r="AJ333" s="202">
        <f t="shared" si="1451"/>
        <v>0</v>
      </c>
      <c r="AK333" s="203"/>
      <c r="AL333" s="203"/>
      <c r="AM333" s="329"/>
      <c r="AN333" s="325"/>
      <c r="AO333" s="202">
        <f t="shared" si="1375"/>
        <v>0</v>
      </c>
      <c r="AP333" s="203"/>
      <c r="AQ333" s="325"/>
      <c r="AR333" s="325"/>
      <c r="AS333" s="327"/>
      <c r="AT333" s="327"/>
      <c r="AU333" s="337"/>
      <c r="AV333" s="337"/>
      <c r="AW333" s="203" t="s">
        <v>89</v>
      </c>
      <c r="AX333" s="203"/>
      <c r="AY333" s="130"/>
      <c r="AZ333" s="131"/>
      <c r="BA333" s="207"/>
      <c r="BB333" s="145"/>
      <c r="BC333" s="145"/>
      <c r="BD333" s="145"/>
      <c r="BE333" s="145"/>
      <c r="BF333" s="145"/>
      <c r="BG333" s="145"/>
      <c r="BH333" s="145"/>
    </row>
    <row r="334" spans="1:60" ht="63.75" hidden="1" customHeight="1" x14ac:dyDescent="0.2">
      <c r="A334" s="324"/>
      <c r="B334" s="324"/>
      <c r="C334" s="325"/>
      <c r="D334" s="336"/>
      <c r="E334" s="325"/>
      <c r="F334" s="324"/>
      <c r="G334" s="203"/>
      <c r="H334" s="203"/>
      <c r="I334" s="127"/>
      <c r="J334" s="324"/>
      <c r="K334" s="337"/>
      <c r="L334" s="337"/>
      <c r="M334" s="337"/>
      <c r="N334" s="324"/>
      <c r="O334" s="332"/>
      <c r="P334" s="324"/>
      <c r="Q334" s="332"/>
      <c r="R334" s="332"/>
      <c r="S334" s="128"/>
      <c r="T334" s="129">
        <f t="shared" si="1448"/>
        <v>0</v>
      </c>
      <c r="U334" s="325"/>
      <c r="V334" s="325"/>
      <c r="W334" s="203"/>
      <c r="X334" s="324"/>
      <c r="Y334" s="329"/>
      <c r="Z334" s="206">
        <f t="shared" si="1449"/>
        <v>0</v>
      </c>
      <c r="AA334" s="203"/>
      <c r="AB334" s="203"/>
      <c r="AC334" s="329"/>
      <c r="AD334" s="325"/>
      <c r="AE334" s="202">
        <f t="shared" si="1450"/>
        <v>0</v>
      </c>
      <c r="AF334" s="203"/>
      <c r="AG334" s="203"/>
      <c r="AH334" s="329"/>
      <c r="AI334" s="325"/>
      <c r="AJ334" s="202">
        <f t="shared" si="1451"/>
        <v>0</v>
      </c>
      <c r="AK334" s="203"/>
      <c r="AL334" s="203"/>
      <c r="AM334" s="329"/>
      <c r="AN334" s="325"/>
      <c r="AO334" s="202">
        <f t="shared" si="1375"/>
        <v>0</v>
      </c>
      <c r="AP334" s="203"/>
      <c r="AQ334" s="325"/>
      <c r="AR334" s="325"/>
      <c r="AS334" s="327"/>
      <c r="AT334" s="327"/>
      <c r="AU334" s="337"/>
      <c r="AV334" s="337"/>
      <c r="AW334" s="203" t="s">
        <v>89</v>
      </c>
      <c r="AX334" s="203"/>
      <c r="AY334" s="130"/>
      <c r="AZ334" s="131"/>
      <c r="BA334" s="207"/>
      <c r="BB334" s="145"/>
      <c r="BC334" s="145"/>
      <c r="BD334" s="145"/>
      <c r="BE334" s="145"/>
      <c r="BF334" s="145"/>
      <c r="BG334" s="145"/>
      <c r="BH334" s="145"/>
    </row>
    <row r="335" spans="1:60" ht="63.75" hidden="1" customHeight="1" x14ac:dyDescent="0.2">
      <c r="A335" s="324">
        <v>109</v>
      </c>
      <c r="B335" s="324" t="s">
        <v>175</v>
      </c>
      <c r="C335" s="325" t="str">
        <f>+VLOOKUP(B335,$A$568:$B$606,2,0)</f>
        <v>LUZ SOCORRO LEONTES LENNIS</v>
      </c>
      <c r="D335" s="336" t="s">
        <v>165</v>
      </c>
      <c r="E335" s="325" t="str">
        <f>IF(D335=$D$538,$E$538,IF(D335=$D$539,$E$539,IF(D335=$D$540,$E$540,IF(D335=$D$541,$E$541,IF(D335=$D$542,$E$542,IF(D335=$D$543,$E$543,IF(D335=$D$544,$E$544,IF(D335=$D$545,$E$545,IF(D335=$D$546,$E$546,IF(D335=$D$547,$E$547,IF(D335=VICERRECTORÍA_ACADÉMICA_,$BF$538,IF(D335=PLANEACIÓN_,$BF$540, IF(D335=_VICERRECTORÍA_INVESTIGACIONES_INNOVACIÓN_Y_EXTENSIÓN_,$BF$539,IF(D335=VICERRECTORÍA_ADMINISTRATIVA_FINANCIERA_,$BF$541,IF(D335=_VICERRECTORÍA_RESPONSABILIDAD_SOCIAL_Y_BIENESTAR_UNIVERSITARIO_,$BF$542,"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35" s="324" t="s">
        <v>265</v>
      </c>
      <c r="G335" s="203" t="s">
        <v>261</v>
      </c>
      <c r="H335" s="203" t="s">
        <v>225</v>
      </c>
      <c r="I335" s="229" t="s">
        <v>489</v>
      </c>
      <c r="J335" s="324" t="s">
        <v>111</v>
      </c>
      <c r="K335" s="337" t="s">
        <v>1547</v>
      </c>
      <c r="L335" s="337" t="s">
        <v>1548</v>
      </c>
      <c r="M335" s="337" t="s">
        <v>1549</v>
      </c>
      <c r="N335" s="324" t="s">
        <v>127</v>
      </c>
      <c r="O335" s="332">
        <f t="shared" ref="O335" si="1469">IF(N335="ALTA",5,IF(N335="MEDIO ALTA",4,IF(N335="MEDIA",3,IF(N335="MEDIO BAJA",2,IF(N335="BAJA",1,0)))))</f>
        <v>1</v>
      </c>
      <c r="P335" s="324" t="s">
        <v>141</v>
      </c>
      <c r="Q335" s="332">
        <f t="shared" ref="Q335" si="1470">IF(P335="ALTO",5,IF(P335="MEDIO-ALTO",4,IF(P335="MEDIO",3,IF(P335="MEDIO-BAJO",2,IF(P335="BAJO",1,0)))))</f>
        <v>1</v>
      </c>
      <c r="R335" s="332">
        <f t="shared" ref="R335" si="1471">Q335*O335</f>
        <v>1</v>
      </c>
      <c r="S335" s="128" t="s">
        <v>315</v>
      </c>
      <c r="T335" s="129">
        <f t="shared" si="1448"/>
        <v>1</v>
      </c>
      <c r="U335" s="325">
        <f t="shared" ref="U335" si="1472">ROUND(AVERAGEIF(T335:T337,"&gt;0"),0)</f>
        <v>1</v>
      </c>
      <c r="V335" s="325">
        <f t="shared" ref="V335" si="1473">U335*0.6</f>
        <v>0.6</v>
      </c>
      <c r="W335" s="203" t="s">
        <v>1556</v>
      </c>
      <c r="X335" s="324">
        <f t="shared" ref="X335" si="1474">IF(S335="No_existen",5*$X$10,Y335*$X$10)</f>
        <v>0.2</v>
      </c>
      <c r="Y335" s="329">
        <f t="shared" ref="Y335" si="1475">ROUND(AVERAGEIF(Z335:Z337,"&gt;0"),0)</f>
        <v>4</v>
      </c>
      <c r="Z335" s="206">
        <f t="shared" si="1449"/>
        <v>4</v>
      </c>
      <c r="AA335" s="203" t="s">
        <v>318</v>
      </c>
      <c r="AB335" s="203"/>
      <c r="AC335" s="329">
        <f t="shared" ref="AC335" si="1476">IF(S335="No_existen",5*$AC$10,AD335*$AC$10)</f>
        <v>0.15</v>
      </c>
      <c r="AD335" s="325">
        <f t="shared" ref="AD335" si="1477">ROUND(AVERAGEIF(AE335:AE337,"&gt;0"),0)</f>
        <v>1</v>
      </c>
      <c r="AE335" s="202">
        <f t="shared" si="1450"/>
        <v>1</v>
      </c>
      <c r="AF335" s="203" t="s">
        <v>295</v>
      </c>
      <c r="AG335" s="203" t="s">
        <v>1561</v>
      </c>
      <c r="AH335" s="329">
        <f t="shared" ref="AH335" si="1478">IF(S335="No_existen",5*$AH$10,AI335*$AH$10)</f>
        <v>0.1</v>
      </c>
      <c r="AI335" s="325">
        <f t="shared" ref="AI335" si="1479">ROUND(AVERAGEIF(AJ335:AJ337,"&gt;0"),0)</f>
        <v>1</v>
      </c>
      <c r="AJ335" s="202">
        <f t="shared" si="1451"/>
        <v>1</v>
      </c>
      <c r="AK335" s="203" t="s">
        <v>292</v>
      </c>
      <c r="AL335" s="203" t="s">
        <v>300</v>
      </c>
      <c r="AM335" s="329">
        <f t="shared" ref="AM335" si="1480">IF(S335="No_existen",5*$AM$10,AN335*$AM$10)</f>
        <v>0.1</v>
      </c>
      <c r="AN335" s="325">
        <f t="shared" ref="AN335" si="1481">ROUND(AVERAGEIF(AO335:AO337,"&gt;0"),0)</f>
        <v>1</v>
      </c>
      <c r="AO335" s="202">
        <f t="shared" si="1375"/>
        <v>1</v>
      </c>
      <c r="AP335" s="203" t="s">
        <v>614</v>
      </c>
      <c r="AQ335" s="325">
        <f t="shared" ref="AQ335" si="1482">ROUND(AVERAGE(U335,Y335,AD335,AI335,AN335),0)</f>
        <v>2</v>
      </c>
      <c r="AR335" s="325" t="str">
        <f t="shared" ref="AR335" si="1483">IF(AQ335&lt;1.5,"FUERTE",IF(AND(AQ335&gt;=1.5,AQ335&lt;2.5),"ACEPTABLE",IF(AQ335&gt;=5,"INEXISTENTE","DÉBIL")))</f>
        <v>ACEPTABLE</v>
      </c>
      <c r="AS335" s="327">
        <f t="shared" ref="AS335" si="1484">IF(R335=0,0,ROUND((R335*AQ335),0))</f>
        <v>2</v>
      </c>
      <c r="AT335" s="327" t="str">
        <f t="shared" ref="AT335" si="1485">IF(AS335&gt;=36,"GRAVE", IF(AS335&lt;=10, "LEVE", "MODERADO"))</f>
        <v>LEVE</v>
      </c>
      <c r="AU335" s="337" t="s">
        <v>1563</v>
      </c>
      <c r="AV335" s="338">
        <v>1</v>
      </c>
      <c r="AW335" s="203" t="s">
        <v>89</v>
      </c>
      <c r="AX335" s="203"/>
      <c r="AY335" s="130"/>
      <c r="AZ335" s="131"/>
      <c r="BA335" s="207"/>
      <c r="BB335" s="145"/>
      <c r="BC335" s="145"/>
      <c r="BD335" s="145"/>
      <c r="BE335" s="145"/>
      <c r="BF335" s="145"/>
      <c r="BG335" s="145"/>
      <c r="BH335" s="145"/>
    </row>
    <row r="336" spans="1:60" ht="63.75" hidden="1" customHeight="1" x14ac:dyDescent="0.2">
      <c r="A336" s="324"/>
      <c r="B336" s="324"/>
      <c r="C336" s="325"/>
      <c r="D336" s="336"/>
      <c r="E336" s="325"/>
      <c r="F336" s="324"/>
      <c r="G336" s="203"/>
      <c r="H336" s="203"/>
      <c r="I336" s="127"/>
      <c r="J336" s="324"/>
      <c r="K336" s="337"/>
      <c r="L336" s="337"/>
      <c r="M336" s="337"/>
      <c r="N336" s="324"/>
      <c r="O336" s="332"/>
      <c r="P336" s="324"/>
      <c r="Q336" s="332"/>
      <c r="R336" s="332"/>
      <c r="S336" s="128"/>
      <c r="T336" s="129">
        <f t="shared" si="1448"/>
        <v>0</v>
      </c>
      <c r="U336" s="325"/>
      <c r="V336" s="325"/>
      <c r="W336" s="203"/>
      <c r="X336" s="324"/>
      <c r="Y336" s="329"/>
      <c r="Z336" s="206">
        <f t="shared" si="1449"/>
        <v>0</v>
      </c>
      <c r="AA336" s="203"/>
      <c r="AB336" s="203"/>
      <c r="AC336" s="329"/>
      <c r="AD336" s="325"/>
      <c r="AE336" s="202">
        <f t="shared" si="1450"/>
        <v>0</v>
      </c>
      <c r="AF336" s="203"/>
      <c r="AG336" s="203"/>
      <c r="AH336" s="329"/>
      <c r="AI336" s="325"/>
      <c r="AJ336" s="202">
        <f t="shared" si="1451"/>
        <v>0</v>
      </c>
      <c r="AK336" s="203"/>
      <c r="AL336" s="203"/>
      <c r="AM336" s="329"/>
      <c r="AN336" s="325"/>
      <c r="AO336" s="202">
        <f t="shared" si="1375"/>
        <v>0</v>
      </c>
      <c r="AP336" s="203"/>
      <c r="AQ336" s="325"/>
      <c r="AR336" s="325"/>
      <c r="AS336" s="327"/>
      <c r="AT336" s="327"/>
      <c r="AU336" s="337"/>
      <c r="AV336" s="337"/>
      <c r="AW336" s="203" t="s">
        <v>89</v>
      </c>
      <c r="AX336" s="203"/>
      <c r="AY336" s="130"/>
      <c r="AZ336" s="131"/>
      <c r="BA336" s="207"/>
      <c r="BB336" s="145"/>
      <c r="BC336" s="145"/>
      <c r="BD336" s="145"/>
      <c r="BE336" s="145"/>
      <c r="BF336" s="145"/>
      <c r="BG336" s="145"/>
      <c r="BH336" s="145"/>
    </row>
    <row r="337" spans="1:60" ht="63.75" hidden="1" customHeight="1" x14ac:dyDescent="0.2">
      <c r="A337" s="324"/>
      <c r="B337" s="324"/>
      <c r="C337" s="325"/>
      <c r="D337" s="336"/>
      <c r="E337" s="325"/>
      <c r="F337" s="324"/>
      <c r="G337" s="203"/>
      <c r="H337" s="203"/>
      <c r="I337" s="128"/>
      <c r="J337" s="324"/>
      <c r="K337" s="337"/>
      <c r="L337" s="337"/>
      <c r="M337" s="337"/>
      <c r="N337" s="324"/>
      <c r="O337" s="332"/>
      <c r="P337" s="324"/>
      <c r="Q337" s="332"/>
      <c r="R337" s="332"/>
      <c r="S337" s="128"/>
      <c r="T337" s="129">
        <f t="shared" si="1448"/>
        <v>0</v>
      </c>
      <c r="U337" s="325"/>
      <c r="V337" s="325"/>
      <c r="W337" s="203"/>
      <c r="X337" s="324"/>
      <c r="Y337" s="329"/>
      <c r="Z337" s="206">
        <f t="shared" si="1449"/>
        <v>0</v>
      </c>
      <c r="AA337" s="203"/>
      <c r="AB337" s="203"/>
      <c r="AC337" s="329"/>
      <c r="AD337" s="325"/>
      <c r="AE337" s="202">
        <f t="shared" si="1450"/>
        <v>0</v>
      </c>
      <c r="AF337" s="203"/>
      <c r="AG337" s="203"/>
      <c r="AH337" s="329"/>
      <c r="AI337" s="325"/>
      <c r="AJ337" s="202">
        <f t="shared" si="1451"/>
        <v>0</v>
      </c>
      <c r="AK337" s="203"/>
      <c r="AL337" s="203"/>
      <c r="AM337" s="329"/>
      <c r="AN337" s="325"/>
      <c r="AO337" s="202">
        <f t="shared" si="1375"/>
        <v>0</v>
      </c>
      <c r="AP337" s="203"/>
      <c r="AQ337" s="325"/>
      <c r="AR337" s="325"/>
      <c r="AS337" s="327"/>
      <c r="AT337" s="327"/>
      <c r="AU337" s="337"/>
      <c r="AV337" s="337"/>
      <c r="AW337" s="203" t="s">
        <v>89</v>
      </c>
      <c r="AX337" s="203"/>
      <c r="AY337" s="130"/>
      <c r="AZ337" s="131"/>
      <c r="BA337" s="207"/>
      <c r="BB337" s="145"/>
      <c r="BC337" s="145"/>
      <c r="BD337" s="145"/>
      <c r="BE337" s="145"/>
      <c r="BF337" s="145"/>
      <c r="BG337" s="145"/>
      <c r="BH337" s="145"/>
    </row>
    <row r="338" spans="1:60" ht="63.75" hidden="1" customHeight="1" x14ac:dyDescent="0.2">
      <c r="A338" s="324">
        <v>110</v>
      </c>
      <c r="B338" s="324" t="s">
        <v>175</v>
      </c>
      <c r="C338" s="325" t="str">
        <f>+VLOOKUP(B338,$A$568:$B$606,2,0)</f>
        <v>LUZ SOCORRO LEONTES LENNIS</v>
      </c>
      <c r="D338" s="336" t="s">
        <v>165</v>
      </c>
      <c r="E338" s="325" t="str">
        <f>IF(D338=$D$538,$E$538,IF(D338=$D$539,$E$539,IF(D338=$D$540,$E$540,IF(D338=$D$541,$E$541,IF(D338=$D$542,$E$542,IF(D338=$D$543,$E$543,IF(D338=$D$544,$E$544,IF(D338=$D$545,$E$545,IF(D338=$D$546,$E$546,IF(D338=$D$547,$E$547,IF(D338=VICERRECTORÍA_ACADÉMICA_,$BF$538,IF(D338=PLANEACIÓN_,$BF$540, IF(D338=_VICERRECTORÍA_INVESTIGACIONES_INNOVACIÓN_Y_EXTENSIÓN_,$BF$539,IF(D338=VICERRECTORÍA_ADMINISTRATIVA_FINANCIERA_,$BF$541,IF(D338=_VICERRECTORÍA_RESPONSABILIDAD_SOCIAL_Y_BIENESTAR_UNIVERSITARIO_,$BF$542,"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38" s="324" t="s">
        <v>265</v>
      </c>
      <c r="G338" s="203" t="s">
        <v>260</v>
      </c>
      <c r="H338" s="203" t="s">
        <v>37</v>
      </c>
      <c r="I338" s="229" t="s">
        <v>487</v>
      </c>
      <c r="J338" s="324" t="s">
        <v>111</v>
      </c>
      <c r="K338" s="337" t="s">
        <v>1550</v>
      </c>
      <c r="L338" s="324" t="s">
        <v>1551</v>
      </c>
      <c r="M338" s="324" t="s">
        <v>1552</v>
      </c>
      <c r="N338" s="324" t="s">
        <v>127</v>
      </c>
      <c r="O338" s="332">
        <f t="shared" ref="O338" si="1486">IF(N338="ALTA",5,IF(N338="MEDIO ALTA",4,IF(N338="MEDIA",3,IF(N338="MEDIO BAJA",2,IF(N338="BAJA",1,0)))))</f>
        <v>1</v>
      </c>
      <c r="P338" s="324" t="s">
        <v>141</v>
      </c>
      <c r="Q338" s="332">
        <f t="shared" ref="Q338" si="1487">IF(P338="ALTO",5,IF(P338="MEDIO-ALTO",4,IF(P338="MEDIO",3,IF(P338="MEDIO-BAJO",2,IF(P338="BAJO",1,0)))))</f>
        <v>1</v>
      </c>
      <c r="R338" s="332">
        <f t="shared" ref="R338" si="1488">Q338*O338</f>
        <v>1</v>
      </c>
      <c r="S338" s="128" t="s">
        <v>315</v>
      </c>
      <c r="T338" s="129">
        <f t="shared" si="1448"/>
        <v>1</v>
      </c>
      <c r="U338" s="325">
        <f t="shared" ref="U338" si="1489">ROUND(AVERAGEIF(T338:T340,"&gt;0"),0)</f>
        <v>1</v>
      </c>
      <c r="V338" s="325">
        <f t="shared" ref="V338" si="1490">U338*0.6</f>
        <v>0.6</v>
      </c>
      <c r="W338" s="203" t="s">
        <v>1557</v>
      </c>
      <c r="X338" s="324">
        <f t="shared" ref="X338" si="1491">IF(S338="No_existen",5*$X$10,Y338*$X$10)</f>
        <v>0.15000000000000002</v>
      </c>
      <c r="Y338" s="329">
        <f t="shared" ref="Y338" si="1492">ROUND(AVERAGEIF(Z338:Z340,"&gt;0"),0)</f>
        <v>3</v>
      </c>
      <c r="Z338" s="206">
        <f t="shared" si="1449"/>
        <v>4</v>
      </c>
      <c r="AA338" s="203" t="s">
        <v>318</v>
      </c>
      <c r="AB338" s="203"/>
      <c r="AC338" s="329">
        <f t="shared" ref="AC338" si="1493">IF(S338="No_existen",5*$AC$10,AD338*$AC$10)</f>
        <v>0.15</v>
      </c>
      <c r="AD338" s="325">
        <f t="shared" ref="AD338" si="1494">ROUND(AVERAGEIF(AE338:AE340,"&gt;0"),0)</f>
        <v>1</v>
      </c>
      <c r="AE338" s="202">
        <f t="shared" si="1450"/>
        <v>1</v>
      </c>
      <c r="AF338" s="203" t="s">
        <v>295</v>
      </c>
      <c r="AG338" s="203" t="s">
        <v>1562</v>
      </c>
      <c r="AH338" s="329">
        <f t="shared" ref="AH338" si="1495">IF(S338="No_existen",5*$AH$10,AI338*$AH$10)</f>
        <v>0.1</v>
      </c>
      <c r="AI338" s="325">
        <f t="shared" ref="AI338" si="1496">ROUND(AVERAGEIF(AJ338:AJ340,"&gt;0"),0)</f>
        <v>1</v>
      </c>
      <c r="AJ338" s="202">
        <f t="shared" si="1451"/>
        <v>1</v>
      </c>
      <c r="AK338" s="203" t="s">
        <v>292</v>
      </c>
      <c r="AL338" s="203" t="s">
        <v>303</v>
      </c>
      <c r="AM338" s="329">
        <f t="shared" ref="AM338" si="1497">IF(S338="No_existen",5*$AM$10,AN338*$AM$10)</f>
        <v>0.1</v>
      </c>
      <c r="AN338" s="325">
        <f t="shared" ref="AN338" si="1498">ROUND(AVERAGEIF(AO338:AO340,"&gt;0"),0)</f>
        <v>1</v>
      </c>
      <c r="AO338" s="202">
        <f t="shared" si="1375"/>
        <v>1</v>
      </c>
      <c r="AP338" s="203" t="s">
        <v>614</v>
      </c>
      <c r="AQ338" s="325">
        <f t="shared" ref="AQ338" si="1499">ROUND(AVERAGE(U338,Y338,AD338,AI338,AN338),0)</f>
        <v>1</v>
      </c>
      <c r="AR338" s="325" t="str">
        <f t="shared" ref="AR338" si="1500">IF(AQ338&lt;1.5,"FUERTE",IF(AND(AQ338&gt;=1.5,AQ338&lt;2.5),"ACEPTABLE",IF(AQ338&gt;=5,"INEXISTENTE","DÉBIL")))</f>
        <v>FUERTE</v>
      </c>
      <c r="AS338" s="327">
        <f t="shared" ref="AS338" si="1501">IF(R338=0,0,ROUND((R338*AQ338),0))</f>
        <v>1</v>
      </c>
      <c r="AT338" s="327" t="str">
        <f t="shared" ref="AT338" si="1502">IF(AS338&gt;=36,"GRAVE", IF(AS338&lt;=10, "LEVE", "MODERADO"))</f>
        <v>LEVE</v>
      </c>
      <c r="AU338" s="334" t="s">
        <v>1564</v>
      </c>
      <c r="AV338" s="338">
        <v>1</v>
      </c>
      <c r="AW338" s="203" t="s">
        <v>89</v>
      </c>
      <c r="AX338" s="203"/>
      <c r="AY338" s="130"/>
      <c r="AZ338" s="131"/>
      <c r="BA338" s="207"/>
      <c r="BB338" s="145"/>
      <c r="BC338" s="145"/>
      <c r="BD338" s="145"/>
      <c r="BE338" s="145"/>
      <c r="BF338" s="145"/>
      <c r="BG338" s="145"/>
      <c r="BH338" s="145"/>
    </row>
    <row r="339" spans="1:60" ht="63.75" hidden="1" customHeight="1" x14ac:dyDescent="0.2">
      <c r="A339" s="324"/>
      <c r="B339" s="324"/>
      <c r="C339" s="325"/>
      <c r="D339" s="336"/>
      <c r="E339" s="325"/>
      <c r="F339" s="324"/>
      <c r="G339" s="203" t="s">
        <v>261</v>
      </c>
      <c r="H339" s="203" t="s">
        <v>41</v>
      </c>
      <c r="I339" s="128" t="s">
        <v>1542</v>
      </c>
      <c r="J339" s="324"/>
      <c r="K339" s="337"/>
      <c r="L339" s="324"/>
      <c r="M339" s="324"/>
      <c r="N339" s="324"/>
      <c r="O339" s="332"/>
      <c r="P339" s="324"/>
      <c r="Q339" s="332"/>
      <c r="R339" s="332"/>
      <c r="S339" s="128" t="s">
        <v>315</v>
      </c>
      <c r="T339" s="129">
        <f t="shared" si="1448"/>
        <v>1</v>
      </c>
      <c r="U339" s="325"/>
      <c r="V339" s="325"/>
      <c r="W339" s="203" t="s">
        <v>1558</v>
      </c>
      <c r="X339" s="324"/>
      <c r="Y339" s="329"/>
      <c r="Z339" s="206">
        <f t="shared" si="1449"/>
        <v>2</v>
      </c>
      <c r="AA339" s="203" t="s">
        <v>319</v>
      </c>
      <c r="AB339" s="203"/>
      <c r="AC339" s="329"/>
      <c r="AD339" s="325"/>
      <c r="AE339" s="202">
        <f t="shared" si="1450"/>
        <v>1</v>
      </c>
      <c r="AF339" s="203" t="s">
        <v>295</v>
      </c>
      <c r="AG339" s="203" t="s">
        <v>1562</v>
      </c>
      <c r="AH339" s="329"/>
      <c r="AI339" s="325"/>
      <c r="AJ339" s="202">
        <f t="shared" si="1451"/>
        <v>1</v>
      </c>
      <c r="AK339" s="203" t="s">
        <v>292</v>
      </c>
      <c r="AL339" s="203" t="s">
        <v>306</v>
      </c>
      <c r="AM339" s="329"/>
      <c r="AN339" s="325"/>
      <c r="AO339" s="202">
        <f t="shared" si="1375"/>
        <v>1</v>
      </c>
      <c r="AP339" s="203" t="s">
        <v>614</v>
      </c>
      <c r="AQ339" s="325"/>
      <c r="AR339" s="325"/>
      <c r="AS339" s="327"/>
      <c r="AT339" s="327"/>
      <c r="AU339" s="334"/>
      <c r="AV339" s="337"/>
      <c r="AW339" s="203" t="s">
        <v>89</v>
      </c>
      <c r="AX339" s="203"/>
      <c r="AY339" s="130"/>
      <c r="AZ339" s="131"/>
      <c r="BA339" s="207"/>
      <c r="BB339" s="145"/>
      <c r="BC339" s="145"/>
      <c r="BD339" s="145"/>
      <c r="BE339" s="145"/>
      <c r="BF339" s="145"/>
      <c r="BG339" s="145"/>
      <c r="BH339" s="145"/>
    </row>
    <row r="340" spans="1:60" ht="63.75" hidden="1" customHeight="1" x14ac:dyDescent="0.2">
      <c r="A340" s="324"/>
      <c r="B340" s="324"/>
      <c r="C340" s="325"/>
      <c r="D340" s="336"/>
      <c r="E340" s="325"/>
      <c r="F340" s="324"/>
      <c r="G340" s="203" t="s">
        <v>260</v>
      </c>
      <c r="H340" s="203" t="s">
        <v>37</v>
      </c>
      <c r="I340" s="128" t="s">
        <v>1543</v>
      </c>
      <c r="J340" s="324"/>
      <c r="K340" s="337"/>
      <c r="L340" s="324"/>
      <c r="M340" s="324"/>
      <c r="N340" s="324"/>
      <c r="O340" s="332"/>
      <c r="P340" s="324"/>
      <c r="Q340" s="332"/>
      <c r="R340" s="332"/>
      <c r="S340" s="128" t="s">
        <v>315</v>
      </c>
      <c r="T340" s="129">
        <f t="shared" si="1448"/>
        <v>1</v>
      </c>
      <c r="U340" s="325"/>
      <c r="V340" s="325"/>
      <c r="W340" s="203" t="s">
        <v>1559</v>
      </c>
      <c r="X340" s="324"/>
      <c r="Y340" s="329"/>
      <c r="Z340" s="206">
        <f t="shared" si="1449"/>
        <v>2</v>
      </c>
      <c r="AA340" s="203" t="s">
        <v>319</v>
      </c>
      <c r="AB340" s="203"/>
      <c r="AC340" s="329"/>
      <c r="AD340" s="325"/>
      <c r="AE340" s="202">
        <f t="shared" si="1450"/>
        <v>1</v>
      </c>
      <c r="AF340" s="203" t="s">
        <v>295</v>
      </c>
      <c r="AG340" s="203" t="s">
        <v>1561</v>
      </c>
      <c r="AH340" s="329"/>
      <c r="AI340" s="325"/>
      <c r="AJ340" s="202">
        <f t="shared" si="1451"/>
        <v>1</v>
      </c>
      <c r="AK340" s="203" t="s">
        <v>292</v>
      </c>
      <c r="AL340" s="203" t="s">
        <v>300</v>
      </c>
      <c r="AM340" s="329"/>
      <c r="AN340" s="325"/>
      <c r="AO340" s="202">
        <f t="shared" si="1375"/>
        <v>1</v>
      </c>
      <c r="AP340" s="203" t="s">
        <v>614</v>
      </c>
      <c r="AQ340" s="325"/>
      <c r="AR340" s="325"/>
      <c r="AS340" s="327"/>
      <c r="AT340" s="327"/>
      <c r="AU340" s="334"/>
      <c r="AV340" s="337"/>
      <c r="AW340" s="203" t="s">
        <v>89</v>
      </c>
      <c r="AX340" s="203"/>
      <c r="AY340" s="130"/>
      <c r="AZ340" s="131"/>
      <c r="BA340" s="207"/>
      <c r="BB340" s="145"/>
      <c r="BC340" s="145"/>
      <c r="BD340" s="145"/>
      <c r="BE340" s="145"/>
      <c r="BF340" s="145"/>
      <c r="BG340" s="145"/>
      <c r="BH340" s="145"/>
    </row>
    <row r="341" spans="1:60" ht="63.75" hidden="1" customHeight="1" x14ac:dyDescent="0.2">
      <c r="A341" s="324">
        <v>111</v>
      </c>
      <c r="B341" s="324" t="s">
        <v>175</v>
      </c>
      <c r="C341" s="325" t="str">
        <f>+VLOOKUP(B341,$A$568:$B$606,2,0)</f>
        <v>LUZ SOCORRO LEONTES LENNIS</v>
      </c>
      <c r="D341" s="336" t="s">
        <v>165</v>
      </c>
      <c r="E341" s="325" t="str">
        <f>IF(D341=$D$538,$E$538,IF(D341=$D$539,$E$539,IF(D341=$D$540,$E$540,IF(D341=$D$541,$E$541,IF(D341=$D$542,$E$542,IF(D341=$D$543,$E$543,IF(D341=$D$544,$E$544,IF(D341=$D$545,$E$545,IF(D341=$D$546,$E$546,IF(D341=$D$547,$E$547,IF(D341=VICERRECTORÍA_ACADÉMICA_,$BF$538,IF(D341=PLANEACIÓN_,$BF$540, IF(D341=_VICERRECTORÍA_INVESTIGACIONES_INNOVACIÓN_Y_EXTENSIÓN_,$BF$539,IF(D341=VICERRECTORÍA_ADMINISTRATIVA_FINANCIERA_,$BF$541,IF(D341=_VICERRECTORÍA_RESPONSABILIDAD_SOCIAL_Y_BIENESTAR_UNIVERSITARIO_,$BF$542,"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41" s="324" t="s">
        <v>265</v>
      </c>
      <c r="G341" s="203" t="s">
        <v>260</v>
      </c>
      <c r="H341" s="203" t="s">
        <v>37</v>
      </c>
      <c r="I341" s="127" t="s">
        <v>1544</v>
      </c>
      <c r="J341" s="324" t="s">
        <v>111</v>
      </c>
      <c r="K341" s="324" t="s">
        <v>1553</v>
      </c>
      <c r="L341" s="324" t="s">
        <v>1554</v>
      </c>
      <c r="M341" s="324" t="s">
        <v>1555</v>
      </c>
      <c r="N341" s="324" t="s">
        <v>145</v>
      </c>
      <c r="O341" s="332">
        <f t="shared" ref="O341" si="1503">IF(N341="ALTA",5,IF(N341="MEDIO ALTA",4,IF(N341="MEDIA",3,IF(N341="MEDIO BAJA",2,IF(N341="BAJA",1,0)))))</f>
        <v>5</v>
      </c>
      <c r="P341" s="324" t="s">
        <v>141</v>
      </c>
      <c r="Q341" s="332">
        <f t="shared" ref="Q341" si="1504">IF(P341="ALTO",5,IF(P341="MEDIO-ALTO",4,IF(P341="MEDIO",3,IF(P341="MEDIO-BAJO",2,IF(P341="BAJO",1,0)))))</f>
        <v>1</v>
      </c>
      <c r="R341" s="332">
        <f t="shared" ref="R341" si="1505">Q341*O341</f>
        <v>5</v>
      </c>
      <c r="S341" s="128" t="s">
        <v>314</v>
      </c>
      <c r="T341" s="129">
        <f t="shared" ref="T341:T372" si="1506">IF(S341=$S$542,1,IF(S341=$S$538,5,IF(S341=$S$539,4,IF(S341=$S$540,3,IF(S341=$S$541,2,0)))))</f>
        <v>2</v>
      </c>
      <c r="U341" s="325">
        <f t="shared" ref="U341" si="1507">ROUND(AVERAGEIF(T341:T343,"&gt;0"),0)</f>
        <v>2</v>
      </c>
      <c r="V341" s="325">
        <f t="shared" ref="V341" si="1508">U341*0.6</f>
        <v>1.2</v>
      </c>
      <c r="W341" s="203" t="s">
        <v>1560</v>
      </c>
      <c r="X341" s="324">
        <f t="shared" ref="X341" si="1509">IF(S341="No_existen",5*$X$10,Y341*$X$10)</f>
        <v>0.2</v>
      </c>
      <c r="Y341" s="329">
        <f t="shared" ref="Y341" si="1510">ROUND(AVERAGEIF(Z341:Z343,"&gt;0"),0)</f>
        <v>4</v>
      </c>
      <c r="Z341" s="206">
        <f t="shared" ref="Z341:Z372" si="1511">IF(AA341=$AA$540,1,IF(AA341=$AA$539,2,IF(AA341=$AA$538,4,IF(S341="No_existen",5,0))))</f>
        <v>4</v>
      </c>
      <c r="AA341" s="203" t="s">
        <v>318</v>
      </c>
      <c r="AB341" s="203"/>
      <c r="AC341" s="329">
        <f t="shared" ref="AC341" si="1512">IF(S341="No_existen",5*$AC$10,AD341*$AC$10)</f>
        <v>0.6</v>
      </c>
      <c r="AD341" s="325">
        <f t="shared" ref="AD341" si="1513">ROUND(AVERAGEIF(AE341:AE343,"&gt;0"),0)</f>
        <v>4</v>
      </c>
      <c r="AE341" s="202">
        <f t="shared" ref="AE341:AE372" si="1514">IF(AF341=$AG$539,1,IF(AF341=$AG$538,4,IF(S341="No_existen",5,0)))</f>
        <v>4</v>
      </c>
      <c r="AF341" s="203" t="s">
        <v>294</v>
      </c>
      <c r="AG341" s="203"/>
      <c r="AH341" s="329">
        <f t="shared" ref="AH341" si="1515">IF(S341="No_existen",5*$AH$10,AI341*$AH$10)</f>
        <v>0.1</v>
      </c>
      <c r="AI341" s="325">
        <f t="shared" ref="AI341" si="1516">ROUND(AVERAGEIF(AJ341:AJ343,"&gt;0"),0)</f>
        <v>1</v>
      </c>
      <c r="AJ341" s="202">
        <f t="shared" ref="AJ341:AJ372" si="1517">IF(AK341=$AK$538,1,IF(AK341=$AK$539,4,IF(S341="No_existen",5,0)))</f>
        <v>1</v>
      </c>
      <c r="AK341" s="203" t="s">
        <v>292</v>
      </c>
      <c r="AL341" s="203" t="s">
        <v>299</v>
      </c>
      <c r="AM341" s="329">
        <f t="shared" ref="AM341" si="1518">IF(S341="No_existen",5*$AM$10,AN341*$AM$10)</f>
        <v>0.4</v>
      </c>
      <c r="AN341" s="325">
        <f t="shared" ref="AN341" si="1519">ROUND(AVERAGEIF(AO341:AO343,"&gt;0"),0)</f>
        <v>4</v>
      </c>
      <c r="AO341" s="202">
        <f t="shared" ref="AO341:AO404" si="1520">IF(AP341="Preventivo",1,IF(AP341="Detectivo",4, IF(S341="No_existen",5,0)))</f>
        <v>4</v>
      </c>
      <c r="AP341" s="203" t="s">
        <v>613</v>
      </c>
      <c r="AQ341" s="325">
        <f t="shared" ref="AQ341" si="1521">ROUND(AVERAGE(U341,Y341,AD341,AI341,AN341),0)</f>
        <v>3</v>
      </c>
      <c r="AR341" s="325" t="str">
        <f t="shared" ref="AR341" si="1522">IF(AQ341&lt;1.5,"FUERTE",IF(AND(AQ341&gt;=1.5,AQ341&lt;2.5),"ACEPTABLE",IF(AQ341&gt;=5,"INEXISTENTE","DÉBIL")))</f>
        <v>DÉBIL</v>
      </c>
      <c r="AS341" s="327">
        <f t="shared" ref="AS341" si="1523">IF(R341=0,0,ROUND((R341*AQ341),0))</f>
        <v>15</v>
      </c>
      <c r="AT341" s="327" t="str">
        <f t="shared" ref="AT341" si="1524">IF(AS341&gt;=36,"GRAVE", IF(AS341&lt;=10, "LEVE", "MODERADO"))</f>
        <v>MODERADO</v>
      </c>
      <c r="AU341" s="334" t="s">
        <v>1565</v>
      </c>
      <c r="AV341" s="335">
        <v>0</v>
      </c>
      <c r="AW341" s="203" t="s">
        <v>89</v>
      </c>
      <c r="AX341" s="203"/>
      <c r="AY341" s="130"/>
      <c r="AZ341" s="131"/>
      <c r="BA341" s="207"/>
      <c r="BB341" s="145"/>
      <c r="BC341" s="145"/>
      <c r="BD341" s="145"/>
      <c r="BE341" s="145"/>
      <c r="BF341" s="145"/>
      <c r="BG341" s="145"/>
      <c r="BH341" s="145"/>
    </row>
    <row r="342" spans="1:60" ht="63.75" hidden="1" customHeight="1" x14ac:dyDescent="0.2">
      <c r="A342" s="324"/>
      <c r="B342" s="324"/>
      <c r="C342" s="325"/>
      <c r="D342" s="336"/>
      <c r="E342" s="325"/>
      <c r="F342" s="324"/>
      <c r="G342" s="203" t="s">
        <v>260</v>
      </c>
      <c r="H342" s="203" t="s">
        <v>37</v>
      </c>
      <c r="I342" s="127" t="s">
        <v>1545</v>
      </c>
      <c r="J342" s="324"/>
      <c r="K342" s="324"/>
      <c r="L342" s="324"/>
      <c r="M342" s="324"/>
      <c r="N342" s="324"/>
      <c r="O342" s="332"/>
      <c r="P342" s="324"/>
      <c r="Q342" s="332"/>
      <c r="R342" s="332"/>
      <c r="S342" s="128" t="s">
        <v>314</v>
      </c>
      <c r="T342" s="129">
        <f t="shared" si="1506"/>
        <v>2</v>
      </c>
      <c r="U342" s="325"/>
      <c r="V342" s="325"/>
      <c r="W342" s="203" t="s">
        <v>1560</v>
      </c>
      <c r="X342" s="324"/>
      <c r="Y342" s="329"/>
      <c r="Z342" s="206">
        <f t="shared" si="1511"/>
        <v>4</v>
      </c>
      <c r="AA342" s="203" t="s">
        <v>318</v>
      </c>
      <c r="AB342" s="203"/>
      <c r="AC342" s="329"/>
      <c r="AD342" s="325"/>
      <c r="AE342" s="202">
        <f t="shared" si="1514"/>
        <v>4</v>
      </c>
      <c r="AF342" s="203" t="s">
        <v>294</v>
      </c>
      <c r="AG342" s="203"/>
      <c r="AH342" s="329"/>
      <c r="AI342" s="325"/>
      <c r="AJ342" s="202">
        <f t="shared" si="1517"/>
        <v>1</v>
      </c>
      <c r="AK342" s="203" t="s">
        <v>292</v>
      </c>
      <c r="AL342" s="203" t="s">
        <v>299</v>
      </c>
      <c r="AM342" s="329"/>
      <c r="AN342" s="325"/>
      <c r="AO342" s="202">
        <f t="shared" si="1520"/>
        <v>4</v>
      </c>
      <c r="AP342" s="203" t="s">
        <v>613</v>
      </c>
      <c r="AQ342" s="325"/>
      <c r="AR342" s="325"/>
      <c r="AS342" s="327"/>
      <c r="AT342" s="327"/>
      <c r="AU342" s="334"/>
      <c r="AV342" s="334"/>
      <c r="AW342" s="203" t="s">
        <v>89</v>
      </c>
      <c r="AX342" s="203"/>
      <c r="AY342" s="130"/>
      <c r="AZ342" s="131"/>
      <c r="BA342" s="207"/>
      <c r="BB342" s="145"/>
      <c r="BC342" s="145"/>
      <c r="BD342" s="145"/>
      <c r="BE342" s="145"/>
      <c r="BF342" s="145"/>
      <c r="BG342" s="145"/>
      <c r="BH342" s="145"/>
    </row>
    <row r="343" spans="1:60" ht="63.75" hidden="1" customHeight="1" x14ac:dyDescent="0.2">
      <c r="A343" s="324"/>
      <c r="B343" s="324"/>
      <c r="C343" s="325"/>
      <c r="D343" s="336"/>
      <c r="E343" s="325"/>
      <c r="F343" s="324"/>
      <c r="G343" s="203" t="s">
        <v>260</v>
      </c>
      <c r="H343" s="203" t="s">
        <v>37</v>
      </c>
      <c r="I343" s="127" t="s">
        <v>1546</v>
      </c>
      <c r="J343" s="324"/>
      <c r="K343" s="324"/>
      <c r="L343" s="324"/>
      <c r="M343" s="324"/>
      <c r="N343" s="324"/>
      <c r="O343" s="332"/>
      <c r="P343" s="324"/>
      <c r="Q343" s="332"/>
      <c r="R343" s="332"/>
      <c r="S343" s="128" t="s">
        <v>314</v>
      </c>
      <c r="T343" s="129">
        <f t="shared" si="1506"/>
        <v>2</v>
      </c>
      <c r="U343" s="325"/>
      <c r="V343" s="325"/>
      <c r="W343" s="203" t="s">
        <v>1560</v>
      </c>
      <c r="X343" s="324"/>
      <c r="Y343" s="329"/>
      <c r="Z343" s="206">
        <f t="shared" si="1511"/>
        <v>4</v>
      </c>
      <c r="AA343" s="203" t="s">
        <v>318</v>
      </c>
      <c r="AB343" s="203"/>
      <c r="AC343" s="329"/>
      <c r="AD343" s="325"/>
      <c r="AE343" s="202">
        <f t="shared" si="1514"/>
        <v>4</v>
      </c>
      <c r="AF343" s="203" t="s">
        <v>294</v>
      </c>
      <c r="AG343" s="203"/>
      <c r="AH343" s="329"/>
      <c r="AI343" s="325"/>
      <c r="AJ343" s="202">
        <f t="shared" si="1517"/>
        <v>1</v>
      </c>
      <c r="AK343" s="203" t="s">
        <v>292</v>
      </c>
      <c r="AL343" s="203" t="s">
        <v>299</v>
      </c>
      <c r="AM343" s="329"/>
      <c r="AN343" s="325"/>
      <c r="AO343" s="202">
        <f t="shared" si="1520"/>
        <v>4</v>
      </c>
      <c r="AP343" s="203" t="s">
        <v>613</v>
      </c>
      <c r="AQ343" s="325"/>
      <c r="AR343" s="325"/>
      <c r="AS343" s="327"/>
      <c r="AT343" s="327"/>
      <c r="AU343" s="334"/>
      <c r="AV343" s="334"/>
      <c r="AW343" s="203" t="s">
        <v>89</v>
      </c>
      <c r="AX343" s="203"/>
      <c r="AY343" s="130"/>
      <c r="AZ343" s="131"/>
      <c r="BA343" s="207"/>
      <c r="BB343" s="145"/>
      <c r="BC343" s="145"/>
      <c r="BD343" s="145"/>
      <c r="BE343" s="145"/>
      <c r="BF343" s="145"/>
      <c r="BG343" s="145"/>
      <c r="BH343" s="145"/>
    </row>
    <row r="344" spans="1:60" ht="63.75" hidden="1" customHeight="1" x14ac:dyDescent="0.2">
      <c r="A344" s="324">
        <v>112</v>
      </c>
      <c r="B344" s="324" t="s">
        <v>451</v>
      </c>
      <c r="C344" s="325" t="str">
        <f>+VLOOKUP(B344,$A$568:$B$606,2,0)</f>
        <v>JAIRO ORDILIO TORRES MORENO</v>
      </c>
      <c r="D344" s="336" t="s">
        <v>161</v>
      </c>
      <c r="E344" s="325" t="str">
        <f>IF(D344=$D$538,$E$538,IF(D344=$D$539,$E$539,IF(D344=$D$540,$E$540,IF(D344=$D$541,$E$541,IF(D344=$D$542,$E$542,IF(D344=$D$543,$E$543,IF(D344=$D$544,$E$544,IF(D344=$D$545,$E$545,IF(D344=$D$546,$E$546,IF(D344=$D$547,$E$547,IF(D344=VICERRECTORÍA_ACADÉMICA_,$BF$538,IF(D344=PLANEACIÓN_,$BF$540, IF(D344=_VICERRECTORÍA_INVESTIGACIONES_INNOVACIÓN_Y_EXTENSIÓN_,$BF$539,IF(D344=VICERRECTORÍA_ADMINISTRATIVA_FINANCIERA_,$BF$541,IF(D344=_VICERRECTORÍA_RESPONSABILIDAD_SOCIAL_Y_BIENESTAR_UNIVERSITARIO_,$BF$542," ")))))))))))))))</f>
        <v>Promover el bienestar de la comunidad universitaria, contribuyendo al desarrollo humano, social e intercultural de sus integrantes, en concordancia con la misión Institucional.</v>
      </c>
      <c r="F344" s="324" t="s">
        <v>265</v>
      </c>
      <c r="G344" s="203" t="s">
        <v>260</v>
      </c>
      <c r="H344" s="203" t="s">
        <v>37</v>
      </c>
      <c r="I344" s="127" t="s">
        <v>1566</v>
      </c>
      <c r="J344" s="324" t="s">
        <v>111</v>
      </c>
      <c r="K344" s="337" t="s">
        <v>1571</v>
      </c>
      <c r="L344" s="337" t="s">
        <v>1572</v>
      </c>
      <c r="M344" s="366" t="s">
        <v>1573</v>
      </c>
      <c r="N344" s="324" t="s">
        <v>104</v>
      </c>
      <c r="O344" s="332">
        <f t="shared" ref="O344" si="1525">IF(N344="ALTA",5,IF(N344="MEDIO ALTA",4,IF(N344="MEDIA",3,IF(N344="MEDIO BAJA",2,IF(N344="BAJA",1,0)))))</f>
        <v>3</v>
      </c>
      <c r="P344" s="324" t="s">
        <v>140</v>
      </c>
      <c r="Q344" s="332">
        <f t="shared" ref="Q344" si="1526">IF(P344="ALTO",5,IF(P344="MEDIO-ALTO",4,IF(P344="MEDIO",3,IF(P344="MEDIO-BAJO",2,IF(P344="BAJO",1,0)))))</f>
        <v>3</v>
      </c>
      <c r="R344" s="332">
        <f t="shared" ref="R344" si="1527">Q344*O344</f>
        <v>9</v>
      </c>
      <c r="S344" s="128" t="s">
        <v>321</v>
      </c>
      <c r="T344" s="129">
        <f t="shared" si="1506"/>
        <v>3</v>
      </c>
      <c r="U344" s="325">
        <f t="shared" ref="U344" si="1528">ROUND(AVERAGEIF(T344:T346,"&gt;0"),0)</f>
        <v>3</v>
      </c>
      <c r="V344" s="325">
        <f t="shared" ref="V344" si="1529">U344*0.6</f>
        <v>1.7999999999999998</v>
      </c>
      <c r="W344" s="203" t="s">
        <v>1577</v>
      </c>
      <c r="X344" s="324">
        <f t="shared" ref="X344" si="1530">IF(S344="No_existen",5*$X$10,Y344*$X$10)</f>
        <v>0.2</v>
      </c>
      <c r="Y344" s="329">
        <f t="shared" ref="Y344" si="1531">ROUND(AVERAGEIF(Z344:Z346,"&gt;0"),0)</f>
        <v>4</v>
      </c>
      <c r="Z344" s="206">
        <f t="shared" si="1511"/>
        <v>4</v>
      </c>
      <c r="AA344" s="203" t="s">
        <v>318</v>
      </c>
      <c r="AB344" s="203"/>
      <c r="AC344" s="329">
        <f t="shared" ref="AC344" si="1532">IF(S344="No_existen",5*$AC$10,AD344*$AC$10)</f>
        <v>0.15</v>
      </c>
      <c r="AD344" s="325">
        <f t="shared" ref="AD344" si="1533">ROUND(AVERAGEIF(AE344:AE346,"&gt;0"),0)</f>
        <v>1</v>
      </c>
      <c r="AE344" s="202">
        <f t="shared" si="1514"/>
        <v>1</v>
      </c>
      <c r="AF344" s="203" t="s">
        <v>295</v>
      </c>
      <c r="AG344" s="203" t="s">
        <v>1581</v>
      </c>
      <c r="AH344" s="329">
        <f t="shared" ref="AH344" si="1534">IF(S344="No_existen",5*$AH$10,AI344*$AH$10)</f>
        <v>0.1</v>
      </c>
      <c r="AI344" s="325">
        <f t="shared" ref="AI344" si="1535">ROUND(AVERAGEIF(AJ344:AJ346,"&gt;0"),0)</f>
        <v>1</v>
      </c>
      <c r="AJ344" s="202">
        <f t="shared" si="1517"/>
        <v>1</v>
      </c>
      <c r="AK344" s="203" t="s">
        <v>292</v>
      </c>
      <c r="AL344" s="203" t="s">
        <v>307</v>
      </c>
      <c r="AM344" s="329">
        <f t="shared" ref="AM344" si="1536">IF(S344="No_existen",5*$AM$10,AN344*$AM$10)</f>
        <v>0.1</v>
      </c>
      <c r="AN344" s="325">
        <f t="shared" ref="AN344" si="1537">ROUND(AVERAGEIF(AO344:AO346,"&gt;0"),0)</f>
        <v>1</v>
      </c>
      <c r="AO344" s="202">
        <f t="shared" si="1520"/>
        <v>1</v>
      </c>
      <c r="AP344" s="203" t="s">
        <v>614</v>
      </c>
      <c r="AQ344" s="325">
        <f t="shared" ref="AQ344" si="1538">ROUND(AVERAGE(U344,Y344,AD344,AI344,AN344),0)</f>
        <v>2</v>
      </c>
      <c r="AR344" s="325" t="str">
        <f t="shared" ref="AR344" si="1539">IF(AQ344&lt;1.5,"FUERTE",IF(AND(AQ344&gt;=1.5,AQ344&lt;2.5),"ACEPTABLE",IF(AQ344&gt;=5,"INEXISTENTE","DÉBIL")))</f>
        <v>ACEPTABLE</v>
      </c>
      <c r="AS344" s="327">
        <f t="shared" ref="AS344" si="1540">IF(R344=0,0,ROUND((R344*AQ344),0))</f>
        <v>18</v>
      </c>
      <c r="AT344" s="327" t="str">
        <f t="shared" ref="AT344" si="1541">IF(AS344&gt;=36,"GRAVE", IF(AS344&lt;=10, "LEVE", "MODERADO"))</f>
        <v>MODERADO</v>
      </c>
      <c r="AU344" s="337" t="s">
        <v>1583</v>
      </c>
      <c r="AV344" s="338" t="s">
        <v>1584</v>
      </c>
      <c r="AW344" s="203" t="s">
        <v>90</v>
      </c>
      <c r="AX344" s="203" t="s">
        <v>1586</v>
      </c>
      <c r="AY344" s="131">
        <v>45641</v>
      </c>
      <c r="AZ344" s="131"/>
      <c r="BA344" s="207"/>
      <c r="BB344" s="145"/>
      <c r="BC344" s="145"/>
      <c r="BD344" s="145"/>
      <c r="BE344" s="145"/>
      <c r="BF344" s="145"/>
      <c r="BG344" s="145"/>
      <c r="BH344" s="145"/>
    </row>
    <row r="345" spans="1:60" ht="63.75" hidden="1" customHeight="1" x14ac:dyDescent="0.2">
      <c r="A345" s="324"/>
      <c r="B345" s="324"/>
      <c r="C345" s="325"/>
      <c r="D345" s="336"/>
      <c r="E345" s="325"/>
      <c r="F345" s="324"/>
      <c r="G345" s="203"/>
      <c r="H345" s="203"/>
      <c r="I345" s="167" t="s">
        <v>1567</v>
      </c>
      <c r="J345" s="324"/>
      <c r="K345" s="337"/>
      <c r="L345" s="337"/>
      <c r="M345" s="366"/>
      <c r="N345" s="324"/>
      <c r="O345" s="332"/>
      <c r="P345" s="324"/>
      <c r="Q345" s="332"/>
      <c r="R345" s="332"/>
      <c r="S345" s="128" t="s">
        <v>321</v>
      </c>
      <c r="T345" s="129">
        <f t="shared" si="1506"/>
        <v>3</v>
      </c>
      <c r="U345" s="325"/>
      <c r="V345" s="325"/>
      <c r="W345" s="203" t="s">
        <v>1578</v>
      </c>
      <c r="X345" s="324"/>
      <c r="Y345" s="329"/>
      <c r="Z345" s="206">
        <f t="shared" si="1511"/>
        <v>4</v>
      </c>
      <c r="AA345" s="203" t="s">
        <v>318</v>
      </c>
      <c r="AB345" s="203"/>
      <c r="AC345" s="329"/>
      <c r="AD345" s="325"/>
      <c r="AE345" s="202">
        <f t="shared" si="1514"/>
        <v>1</v>
      </c>
      <c r="AF345" s="203" t="s">
        <v>295</v>
      </c>
      <c r="AG345" s="203" t="s">
        <v>1581</v>
      </c>
      <c r="AH345" s="329"/>
      <c r="AI345" s="325"/>
      <c r="AJ345" s="202">
        <f t="shared" si="1517"/>
        <v>1</v>
      </c>
      <c r="AK345" s="203" t="s">
        <v>292</v>
      </c>
      <c r="AL345" s="203" t="s">
        <v>300</v>
      </c>
      <c r="AM345" s="329"/>
      <c r="AN345" s="325"/>
      <c r="AO345" s="202">
        <f t="shared" si="1520"/>
        <v>1</v>
      </c>
      <c r="AP345" s="203" t="s">
        <v>614</v>
      </c>
      <c r="AQ345" s="325"/>
      <c r="AR345" s="325"/>
      <c r="AS345" s="327"/>
      <c r="AT345" s="327"/>
      <c r="AU345" s="337"/>
      <c r="AV345" s="337"/>
      <c r="AW345" s="203" t="s">
        <v>90</v>
      </c>
      <c r="AX345" s="203" t="s">
        <v>1587</v>
      </c>
      <c r="AY345" s="131">
        <v>45641</v>
      </c>
      <c r="AZ345" s="131"/>
      <c r="BA345" s="207"/>
      <c r="BB345" s="145"/>
      <c r="BC345" s="145"/>
      <c r="BD345" s="145"/>
      <c r="BE345" s="145"/>
      <c r="BF345" s="145"/>
      <c r="BG345" s="145"/>
      <c r="BH345" s="145"/>
    </row>
    <row r="346" spans="1:60" ht="63.75" hidden="1" customHeight="1" x14ac:dyDescent="0.2">
      <c r="A346" s="324"/>
      <c r="B346" s="324"/>
      <c r="C346" s="325"/>
      <c r="D346" s="336"/>
      <c r="E346" s="325"/>
      <c r="F346" s="324"/>
      <c r="G346" s="203"/>
      <c r="H346" s="203"/>
      <c r="I346" s="128"/>
      <c r="J346" s="324"/>
      <c r="K346" s="337"/>
      <c r="L346" s="337"/>
      <c r="M346" s="366"/>
      <c r="N346" s="324"/>
      <c r="O346" s="332"/>
      <c r="P346" s="324"/>
      <c r="Q346" s="332"/>
      <c r="R346" s="332"/>
      <c r="S346" s="128" t="s">
        <v>321</v>
      </c>
      <c r="T346" s="129">
        <f t="shared" si="1506"/>
        <v>3</v>
      </c>
      <c r="U346" s="325"/>
      <c r="V346" s="325"/>
      <c r="W346" s="203" t="s">
        <v>1579</v>
      </c>
      <c r="X346" s="324"/>
      <c r="Y346" s="329"/>
      <c r="Z346" s="206">
        <f t="shared" si="1511"/>
        <v>4</v>
      </c>
      <c r="AA346" s="203" t="s">
        <v>318</v>
      </c>
      <c r="AB346" s="203"/>
      <c r="AC346" s="329"/>
      <c r="AD346" s="325"/>
      <c r="AE346" s="202">
        <f t="shared" si="1514"/>
        <v>1</v>
      </c>
      <c r="AF346" s="203" t="s">
        <v>295</v>
      </c>
      <c r="AG346" s="203" t="s">
        <v>1581</v>
      </c>
      <c r="AH346" s="329"/>
      <c r="AI346" s="325"/>
      <c r="AJ346" s="202">
        <f t="shared" si="1517"/>
        <v>1</v>
      </c>
      <c r="AK346" s="203" t="s">
        <v>292</v>
      </c>
      <c r="AL346" s="203" t="s">
        <v>300</v>
      </c>
      <c r="AM346" s="329"/>
      <c r="AN346" s="325"/>
      <c r="AO346" s="202">
        <f t="shared" si="1520"/>
        <v>1</v>
      </c>
      <c r="AP346" s="203" t="s">
        <v>614</v>
      </c>
      <c r="AQ346" s="325"/>
      <c r="AR346" s="325"/>
      <c r="AS346" s="327"/>
      <c r="AT346" s="327"/>
      <c r="AU346" s="337"/>
      <c r="AV346" s="337"/>
      <c r="AW346" s="203"/>
      <c r="AX346" s="203"/>
      <c r="AY346" s="130"/>
      <c r="AZ346" s="131"/>
      <c r="BA346" s="207"/>
      <c r="BB346" s="145"/>
      <c r="BC346" s="145"/>
      <c r="BD346" s="145"/>
      <c r="BE346" s="145"/>
      <c r="BF346" s="145"/>
      <c r="BG346" s="145"/>
      <c r="BH346" s="145"/>
    </row>
    <row r="347" spans="1:60" ht="63.75" hidden="1" customHeight="1" x14ac:dyDescent="0.2">
      <c r="A347" s="324">
        <v>113</v>
      </c>
      <c r="B347" s="324" t="s">
        <v>451</v>
      </c>
      <c r="C347" s="325" t="str">
        <f>+VLOOKUP(B347,$A$568:$B$606,2,0)</f>
        <v>JAIRO ORDILIO TORRES MORENO</v>
      </c>
      <c r="D347" s="336" t="s">
        <v>161</v>
      </c>
      <c r="E347" s="325" t="str">
        <f>IF(D347=$D$538,$E$538,IF(D347=$D$539,$E$539,IF(D347=$D$540,$E$540,IF(D347=$D$541,$E$541,IF(D347=$D$542,$E$542,IF(D347=$D$543,$E$543,IF(D347=$D$544,$E$544,IF(D347=$D$545,$E$545,IF(D347=$D$546,$E$546,IF(D347=$D$547,$E$547,IF(D347=VICERRECTORÍA_ACADÉMICA_,$BF$538,IF(D347=PLANEACIÓN_,$BF$540, IF(D347=_VICERRECTORÍA_INVESTIGACIONES_INNOVACIÓN_Y_EXTENSIÓN_,$BF$539,IF(D347=VICERRECTORÍA_ADMINISTRATIVA_FINANCIERA_,$BF$541,IF(D347=_VICERRECTORÍA_RESPONSABILIDAD_SOCIAL_Y_BIENESTAR_UNIVERSITARIO_,$BF$542," ")))))))))))))))</f>
        <v>Promover el bienestar de la comunidad universitaria, contribuyendo al desarrollo humano, social e intercultural de sus integrantes, en concordancia con la misión Institucional.</v>
      </c>
      <c r="F347" s="324" t="s">
        <v>265</v>
      </c>
      <c r="G347" s="203" t="s">
        <v>260</v>
      </c>
      <c r="H347" s="203" t="s">
        <v>37</v>
      </c>
      <c r="I347" s="203" t="s">
        <v>1568</v>
      </c>
      <c r="J347" s="324" t="s">
        <v>113</v>
      </c>
      <c r="K347" s="324" t="s">
        <v>1574</v>
      </c>
      <c r="L347" s="324" t="s">
        <v>1575</v>
      </c>
      <c r="M347" s="324" t="s">
        <v>1576</v>
      </c>
      <c r="N347" s="324" t="s">
        <v>104</v>
      </c>
      <c r="O347" s="332">
        <f t="shared" ref="O347" si="1542">IF(N347="ALTA",5,IF(N347="MEDIO ALTA",4,IF(N347="MEDIA",3,IF(N347="MEDIO BAJA",2,IF(N347="BAJA",1,0)))))</f>
        <v>3</v>
      </c>
      <c r="P347" s="324" t="s">
        <v>140</v>
      </c>
      <c r="Q347" s="332">
        <f t="shared" ref="Q347" si="1543">IF(P347="ALTO",5,IF(P347="MEDIO-ALTO",4,IF(P347="MEDIO",3,IF(P347="MEDIO-BAJO",2,IF(P347="BAJO",1,0)))))</f>
        <v>3</v>
      </c>
      <c r="R347" s="332">
        <f t="shared" ref="R347" si="1544">Q347*O347</f>
        <v>9</v>
      </c>
      <c r="S347" s="128" t="s">
        <v>321</v>
      </c>
      <c r="T347" s="129">
        <f t="shared" si="1506"/>
        <v>3</v>
      </c>
      <c r="U347" s="325">
        <f t="shared" ref="U347" si="1545">ROUND(AVERAGEIF(T347:T349,"&gt;0"),0)</f>
        <v>3</v>
      </c>
      <c r="V347" s="325">
        <f t="shared" ref="V347" si="1546">U347*0.6</f>
        <v>1.7999999999999998</v>
      </c>
      <c r="W347" s="203" t="s">
        <v>1580</v>
      </c>
      <c r="X347" s="324">
        <f t="shared" ref="X347" si="1547">IF(S347="No_existen",5*$X$10,Y347*$X$10)</f>
        <v>0.2</v>
      </c>
      <c r="Y347" s="329">
        <f t="shared" ref="Y347" si="1548">ROUND(AVERAGEIF(Z347:Z349,"&gt;0"),0)</f>
        <v>4</v>
      </c>
      <c r="Z347" s="206">
        <f t="shared" si="1511"/>
        <v>4</v>
      </c>
      <c r="AA347" s="203" t="s">
        <v>318</v>
      </c>
      <c r="AB347" s="203"/>
      <c r="AC347" s="329">
        <f t="shared" ref="AC347" si="1549">IF(S347="No_existen",5*$AC$10,AD347*$AC$10)</f>
        <v>0.15</v>
      </c>
      <c r="AD347" s="325">
        <f t="shared" ref="AD347" si="1550">ROUND(AVERAGEIF(AE347:AE349,"&gt;0"),0)</f>
        <v>1</v>
      </c>
      <c r="AE347" s="202">
        <f t="shared" si="1514"/>
        <v>1</v>
      </c>
      <c r="AF347" s="203" t="s">
        <v>295</v>
      </c>
      <c r="AG347" s="203" t="s">
        <v>1582</v>
      </c>
      <c r="AH347" s="329">
        <f t="shared" ref="AH347" si="1551">IF(S347="No_existen",5*$AH$10,AI347*$AH$10)</f>
        <v>0.1</v>
      </c>
      <c r="AI347" s="325">
        <f t="shared" ref="AI347" si="1552">ROUND(AVERAGEIF(AJ347:AJ349,"&gt;0"),0)</f>
        <v>1</v>
      </c>
      <c r="AJ347" s="202">
        <f t="shared" si="1517"/>
        <v>1</v>
      </c>
      <c r="AK347" s="203" t="s">
        <v>292</v>
      </c>
      <c r="AL347" s="203" t="s">
        <v>307</v>
      </c>
      <c r="AM347" s="329">
        <f t="shared" ref="AM347" si="1553">IF(S347="No_existen",5*$AM$10,AN347*$AM$10)</f>
        <v>0.1</v>
      </c>
      <c r="AN347" s="325">
        <f t="shared" ref="AN347" si="1554">ROUND(AVERAGEIF(AO347:AO349,"&gt;0"),0)</f>
        <v>1</v>
      </c>
      <c r="AO347" s="202">
        <f t="shared" si="1520"/>
        <v>1</v>
      </c>
      <c r="AP347" s="203" t="s">
        <v>614</v>
      </c>
      <c r="AQ347" s="325">
        <f t="shared" ref="AQ347" si="1555">ROUND(AVERAGE(U347,Y347,AD347,AI347,AN347),0)</f>
        <v>2</v>
      </c>
      <c r="AR347" s="325" t="str">
        <f t="shared" ref="AR347" si="1556">IF(AQ347&lt;1.5,"FUERTE",IF(AND(AQ347&gt;=1.5,AQ347&lt;2.5),"ACEPTABLE",IF(AQ347&gt;=5,"INEXISTENTE","DÉBIL")))</f>
        <v>ACEPTABLE</v>
      </c>
      <c r="AS347" s="327">
        <f t="shared" ref="AS347" si="1557">IF(R347=0,0,ROUND((R347*AQ347),0))</f>
        <v>18</v>
      </c>
      <c r="AT347" s="327" t="str">
        <f t="shared" ref="AT347" si="1558">IF(AS347&gt;=36,"GRAVE", IF(AS347&lt;=10, "LEVE", "MODERADO"))</f>
        <v>MODERADO</v>
      </c>
      <c r="AU347" s="334" t="s">
        <v>1585</v>
      </c>
      <c r="AV347" s="335">
        <v>0.5</v>
      </c>
      <c r="AW347" s="203" t="s">
        <v>90</v>
      </c>
      <c r="AX347" s="203" t="s">
        <v>1588</v>
      </c>
      <c r="AY347" s="131">
        <v>45641</v>
      </c>
      <c r="AZ347" s="131"/>
      <c r="BA347" s="207"/>
      <c r="BB347" s="145"/>
      <c r="BC347" s="145"/>
      <c r="BD347" s="145"/>
      <c r="BE347" s="145"/>
      <c r="BF347" s="145"/>
      <c r="BG347" s="145"/>
      <c r="BH347" s="145"/>
    </row>
    <row r="348" spans="1:60" ht="63.75" hidden="1" customHeight="1" x14ac:dyDescent="0.2">
      <c r="A348" s="324"/>
      <c r="B348" s="324"/>
      <c r="C348" s="325"/>
      <c r="D348" s="336"/>
      <c r="E348" s="325"/>
      <c r="F348" s="324"/>
      <c r="G348" s="203" t="s">
        <v>260</v>
      </c>
      <c r="H348" s="203" t="s">
        <v>37</v>
      </c>
      <c r="I348" s="203" t="s">
        <v>1569</v>
      </c>
      <c r="J348" s="324"/>
      <c r="K348" s="324"/>
      <c r="L348" s="324"/>
      <c r="M348" s="324"/>
      <c r="N348" s="324"/>
      <c r="O348" s="332"/>
      <c r="P348" s="324"/>
      <c r="Q348" s="332"/>
      <c r="R348" s="332"/>
      <c r="S348" s="128"/>
      <c r="T348" s="129">
        <f t="shared" si="1506"/>
        <v>0</v>
      </c>
      <c r="U348" s="325"/>
      <c r="V348" s="325"/>
      <c r="W348" s="203"/>
      <c r="X348" s="324"/>
      <c r="Y348" s="329"/>
      <c r="Z348" s="206">
        <f t="shared" si="1511"/>
        <v>0</v>
      </c>
      <c r="AA348" s="203"/>
      <c r="AB348" s="203"/>
      <c r="AC348" s="329"/>
      <c r="AD348" s="325"/>
      <c r="AE348" s="202">
        <f t="shared" si="1514"/>
        <v>0</v>
      </c>
      <c r="AF348" s="203"/>
      <c r="AG348" s="203"/>
      <c r="AH348" s="329"/>
      <c r="AI348" s="325"/>
      <c r="AJ348" s="202">
        <f t="shared" si="1517"/>
        <v>0</v>
      </c>
      <c r="AK348" s="203"/>
      <c r="AL348" s="203"/>
      <c r="AM348" s="329"/>
      <c r="AN348" s="325"/>
      <c r="AO348" s="202">
        <f t="shared" si="1520"/>
        <v>0</v>
      </c>
      <c r="AP348" s="203"/>
      <c r="AQ348" s="325"/>
      <c r="AR348" s="325"/>
      <c r="AS348" s="327"/>
      <c r="AT348" s="327"/>
      <c r="AU348" s="334"/>
      <c r="AV348" s="334"/>
      <c r="AW348" s="203" t="s">
        <v>90</v>
      </c>
      <c r="AX348" s="203" t="s">
        <v>1589</v>
      </c>
      <c r="AY348" s="131">
        <v>45641</v>
      </c>
      <c r="AZ348" s="131"/>
      <c r="BA348" s="207"/>
      <c r="BB348" s="145"/>
      <c r="BC348" s="145"/>
      <c r="BD348" s="145"/>
      <c r="BE348" s="145"/>
      <c r="BF348" s="145"/>
      <c r="BG348" s="145"/>
      <c r="BH348" s="145"/>
    </row>
    <row r="349" spans="1:60" ht="63.75" hidden="1" customHeight="1" x14ac:dyDescent="0.2">
      <c r="A349" s="324"/>
      <c r="B349" s="324"/>
      <c r="C349" s="325"/>
      <c r="D349" s="336"/>
      <c r="E349" s="325"/>
      <c r="F349" s="324"/>
      <c r="G349" s="203" t="s">
        <v>260</v>
      </c>
      <c r="H349" s="203" t="s">
        <v>34</v>
      </c>
      <c r="I349" s="203" t="s">
        <v>1570</v>
      </c>
      <c r="J349" s="324"/>
      <c r="K349" s="324"/>
      <c r="L349" s="324"/>
      <c r="M349" s="324"/>
      <c r="N349" s="324"/>
      <c r="O349" s="332"/>
      <c r="P349" s="324"/>
      <c r="Q349" s="332"/>
      <c r="R349" s="332"/>
      <c r="S349" s="128"/>
      <c r="T349" s="129">
        <f t="shared" si="1506"/>
        <v>0</v>
      </c>
      <c r="U349" s="325"/>
      <c r="V349" s="325"/>
      <c r="W349" s="203"/>
      <c r="X349" s="324"/>
      <c r="Y349" s="329"/>
      <c r="Z349" s="206">
        <f t="shared" si="1511"/>
        <v>0</v>
      </c>
      <c r="AA349" s="203"/>
      <c r="AB349" s="203"/>
      <c r="AC349" s="329"/>
      <c r="AD349" s="325"/>
      <c r="AE349" s="202">
        <f t="shared" si="1514"/>
        <v>0</v>
      </c>
      <c r="AF349" s="203"/>
      <c r="AG349" s="203"/>
      <c r="AH349" s="329"/>
      <c r="AI349" s="325"/>
      <c r="AJ349" s="202">
        <f t="shared" si="1517"/>
        <v>0</v>
      </c>
      <c r="AK349" s="203"/>
      <c r="AL349" s="203"/>
      <c r="AM349" s="329"/>
      <c r="AN349" s="325"/>
      <c r="AO349" s="202">
        <f t="shared" si="1520"/>
        <v>0</v>
      </c>
      <c r="AP349" s="203"/>
      <c r="AQ349" s="325"/>
      <c r="AR349" s="325"/>
      <c r="AS349" s="327"/>
      <c r="AT349" s="327"/>
      <c r="AU349" s="334"/>
      <c r="AV349" s="334"/>
      <c r="AW349" s="203" t="s">
        <v>90</v>
      </c>
      <c r="AX349" s="203" t="s">
        <v>1590</v>
      </c>
      <c r="AY349" s="131">
        <v>45641</v>
      </c>
      <c r="AZ349" s="131"/>
      <c r="BA349" s="207"/>
      <c r="BB349" s="145"/>
      <c r="BC349" s="145"/>
      <c r="BD349" s="145"/>
      <c r="BE349" s="145"/>
      <c r="BF349" s="145"/>
      <c r="BG349" s="145"/>
      <c r="BH349" s="145"/>
    </row>
    <row r="350" spans="1:60" ht="63.75" hidden="1" customHeight="1" x14ac:dyDescent="0.2">
      <c r="A350" s="324">
        <v>114</v>
      </c>
      <c r="B350" s="324" t="s">
        <v>181</v>
      </c>
      <c r="C350" s="325" t="str">
        <f>+VLOOKUP(B350,$A$568:$B$606,2,0)</f>
        <v>SANDRA YAMILE CALVO CATAÑO</v>
      </c>
      <c r="D350" s="336" t="s">
        <v>165</v>
      </c>
      <c r="E350" s="325" t="str">
        <f>IF(D350=$D$538,$E$538,IF(D350=$D$539,$E$539,IF(D350=$D$540,$E$540,IF(D350=$D$541,$E$541,IF(D350=$D$542,$E$542,IF(D350=$D$543,$E$543,IF(D350=$D$544,$E$544,IF(D350=$D$545,$E$545,IF(D350=$D$546,$E$546,IF(D350=$D$547,$E$547,IF(D350=VICERRECTORÍA_ACADÉMICA_,$BF$538,IF(D350=PLANEACIÓN_,$BF$540, IF(D350=_VICERRECTORÍA_INVESTIGACIONES_INNOVACIÓN_Y_EXTENSIÓN_,$BF$539,IF(D350=VICERRECTORÍA_ADMINISTRATIVA_FINANCIERA_,$BF$541,IF(D350=_VICERRECTORÍA_RESPONSABILIDAD_SOCIAL_Y_BIENESTAR_UNIVERSITARIO_,$BF$542,"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0" s="324" t="s">
        <v>265</v>
      </c>
      <c r="G350" s="203" t="s">
        <v>260</v>
      </c>
      <c r="H350" s="203" t="s">
        <v>37</v>
      </c>
      <c r="I350" s="127" t="s">
        <v>1591</v>
      </c>
      <c r="J350" s="324" t="s">
        <v>111</v>
      </c>
      <c r="K350" s="337" t="s">
        <v>1602</v>
      </c>
      <c r="L350" s="337" t="s">
        <v>1603</v>
      </c>
      <c r="M350" s="337" t="s">
        <v>1604</v>
      </c>
      <c r="N350" s="324" t="s">
        <v>127</v>
      </c>
      <c r="O350" s="332">
        <f t="shared" ref="O350" si="1559">IF(N350="ALTA",5,IF(N350="MEDIO ALTA",4,IF(N350="MEDIA",3,IF(N350="MEDIO BAJA",2,IF(N350="BAJA",1,0)))))</f>
        <v>1</v>
      </c>
      <c r="P350" s="324" t="s">
        <v>140</v>
      </c>
      <c r="Q350" s="332">
        <f t="shared" ref="Q350" si="1560">IF(P350="ALTO",5,IF(P350="MEDIO-ALTO",4,IF(P350="MEDIO",3,IF(P350="MEDIO-BAJO",2,IF(P350="BAJO",1,0)))))</f>
        <v>3</v>
      </c>
      <c r="R350" s="332">
        <f t="shared" ref="R350" si="1561">Q350*O350</f>
        <v>3</v>
      </c>
      <c r="S350" s="128" t="s">
        <v>315</v>
      </c>
      <c r="T350" s="129">
        <f t="shared" si="1506"/>
        <v>1</v>
      </c>
      <c r="U350" s="325">
        <f t="shared" ref="U350" si="1562">ROUND(AVERAGEIF(T350:T352,"&gt;0"),0)</f>
        <v>1</v>
      </c>
      <c r="V350" s="325">
        <f t="shared" ref="V350" si="1563">U350*0.6</f>
        <v>0.6</v>
      </c>
      <c r="W350" s="203" t="s">
        <v>1614</v>
      </c>
      <c r="X350" s="324">
        <f t="shared" ref="X350" si="1564">IF(S350="No_existen",5*$X$10,Y350*$X$10)</f>
        <v>0.15000000000000002</v>
      </c>
      <c r="Y350" s="329">
        <f t="shared" ref="Y350" si="1565">ROUND(AVERAGEIF(Z350:Z352,"&gt;0"),0)</f>
        <v>3</v>
      </c>
      <c r="Z350" s="206">
        <f t="shared" si="1511"/>
        <v>4</v>
      </c>
      <c r="AA350" s="203" t="s">
        <v>318</v>
      </c>
      <c r="AB350" s="203"/>
      <c r="AC350" s="329">
        <f t="shared" ref="AC350" si="1566">IF(S350="No_existen",5*$AC$10,AD350*$AC$10)</f>
        <v>0.15</v>
      </c>
      <c r="AD350" s="325">
        <f t="shared" ref="AD350" si="1567">ROUND(AVERAGEIF(AE350:AE352,"&gt;0"),0)</f>
        <v>1</v>
      </c>
      <c r="AE350" s="202">
        <f t="shared" si="1514"/>
        <v>1</v>
      </c>
      <c r="AF350" s="203" t="s">
        <v>295</v>
      </c>
      <c r="AG350" s="203" t="s">
        <v>1625</v>
      </c>
      <c r="AH350" s="329">
        <f t="shared" ref="AH350" si="1568">IF(S350="No_existen",5*$AH$10,AI350*$AH$10)</f>
        <v>0.1</v>
      </c>
      <c r="AI350" s="325">
        <f t="shared" ref="AI350" si="1569">ROUND(AVERAGEIF(AJ350:AJ352,"&gt;0"),0)</f>
        <v>1</v>
      </c>
      <c r="AJ350" s="202">
        <f t="shared" si="1517"/>
        <v>1</v>
      </c>
      <c r="AK350" s="203" t="s">
        <v>292</v>
      </c>
      <c r="AL350" s="203" t="s">
        <v>303</v>
      </c>
      <c r="AM350" s="329">
        <f t="shared" ref="AM350" si="1570">IF(S350="No_existen",5*$AM$10,AN350*$AM$10)</f>
        <v>0.30000000000000004</v>
      </c>
      <c r="AN350" s="325">
        <f t="shared" ref="AN350" si="1571">ROUND(AVERAGEIF(AO350:AO352,"&gt;0"),0)</f>
        <v>3</v>
      </c>
      <c r="AO350" s="202">
        <f t="shared" si="1520"/>
        <v>1</v>
      </c>
      <c r="AP350" s="203" t="s">
        <v>614</v>
      </c>
      <c r="AQ350" s="325">
        <f t="shared" ref="AQ350" si="1572">ROUND(AVERAGE(U350,Y350,AD350,AI350,AN350),0)</f>
        <v>2</v>
      </c>
      <c r="AR350" s="325" t="str">
        <f t="shared" ref="AR350" si="1573">IF(AQ350&lt;1.5,"FUERTE",IF(AND(AQ350&gt;=1.5,AQ350&lt;2.5),"ACEPTABLE",IF(AQ350&gt;=5,"INEXISTENTE","DÉBIL")))</f>
        <v>ACEPTABLE</v>
      </c>
      <c r="AS350" s="327">
        <f t="shared" ref="AS350" si="1574">IF(R350=0,0,ROUND((R350*AQ350),0))</f>
        <v>6</v>
      </c>
      <c r="AT350" s="327" t="str">
        <f t="shared" ref="AT350" si="1575">IF(AS350&gt;=36,"GRAVE", IF(AS350&lt;=10, "LEVE", "MODERADO"))</f>
        <v>LEVE</v>
      </c>
      <c r="AU350" s="337" t="s">
        <v>1628</v>
      </c>
      <c r="AV350" s="338">
        <v>0</v>
      </c>
      <c r="AW350" s="203" t="s">
        <v>89</v>
      </c>
      <c r="AX350" s="203"/>
      <c r="AY350" s="130"/>
      <c r="AZ350" s="131"/>
      <c r="BA350" s="207"/>
      <c r="BB350" s="145"/>
      <c r="BC350" s="145"/>
      <c r="BD350" s="145"/>
      <c r="BE350" s="145"/>
      <c r="BF350" s="145"/>
      <c r="BG350" s="145"/>
      <c r="BH350" s="145"/>
    </row>
    <row r="351" spans="1:60" ht="63.75" hidden="1" customHeight="1" x14ac:dyDescent="0.2">
      <c r="A351" s="324"/>
      <c r="B351" s="324"/>
      <c r="C351" s="325"/>
      <c r="D351" s="336"/>
      <c r="E351" s="325"/>
      <c r="F351" s="324"/>
      <c r="G351" s="203" t="s">
        <v>260</v>
      </c>
      <c r="H351" s="203" t="s">
        <v>35</v>
      </c>
      <c r="I351" s="127" t="s">
        <v>1592</v>
      </c>
      <c r="J351" s="324"/>
      <c r="K351" s="337"/>
      <c r="L351" s="337"/>
      <c r="M351" s="337"/>
      <c r="N351" s="324"/>
      <c r="O351" s="332"/>
      <c r="P351" s="324"/>
      <c r="Q351" s="332"/>
      <c r="R351" s="332"/>
      <c r="S351" s="128" t="s">
        <v>315</v>
      </c>
      <c r="T351" s="129">
        <f t="shared" si="1506"/>
        <v>1</v>
      </c>
      <c r="U351" s="325"/>
      <c r="V351" s="325"/>
      <c r="W351" s="203" t="s">
        <v>1615</v>
      </c>
      <c r="X351" s="324"/>
      <c r="Y351" s="329"/>
      <c r="Z351" s="206">
        <f t="shared" si="1511"/>
        <v>4</v>
      </c>
      <c r="AA351" s="203" t="s">
        <v>318</v>
      </c>
      <c r="AB351" s="203"/>
      <c r="AC351" s="329"/>
      <c r="AD351" s="325"/>
      <c r="AE351" s="202">
        <f t="shared" si="1514"/>
        <v>1</v>
      </c>
      <c r="AF351" s="203" t="s">
        <v>295</v>
      </c>
      <c r="AG351" s="203" t="s">
        <v>1625</v>
      </c>
      <c r="AH351" s="329"/>
      <c r="AI351" s="325"/>
      <c r="AJ351" s="202">
        <f t="shared" si="1517"/>
        <v>1</v>
      </c>
      <c r="AK351" s="203" t="s">
        <v>292</v>
      </c>
      <c r="AL351" s="203" t="s">
        <v>303</v>
      </c>
      <c r="AM351" s="329"/>
      <c r="AN351" s="325"/>
      <c r="AO351" s="202">
        <f t="shared" si="1520"/>
        <v>4</v>
      </c>
      <c r="AP351" s="203" t="s">
        <v>613</v>
      </c>
      <c r="AQ351" s="325"/>
      <c r="AR351" s="325"/>
      <c r="AS351" s="327"/>
      <c r="AT351" s="327"/>
      <c r="AU351" s="337"/>
      <c r="AV351" s="337"/>
      <c r="AW351" s="203" t="s">
        <v>89</v>
      </c>
      <c r="AX351" s="203"/>
      <c r="AY351" s="130"/>
      <c r="AZ351" s="131"/>
      <c r="BA351" s="207"/>
      <c r="BB351" s="145"/>
      <c r="BC351" s="145"/>
      <c r="BD351" s="145"/>
      <c r="BE351" s="145"/>
      <c r="BF351" s="145"/>
      <c r="BG351" s="145"/>
      <c r="BH351" s="145"/>
    </row>
    <row r="352" spans="1:60" ht="63.75" hidden="1" customHeight="1" x14ac:dyDescent="0.2">
      <c r="A352" s="324"/>
      <c r="B352" s="324"/>
      <c r="C352" s="325"/>
      <c r="D352" s="336"/>
      <c r="E352" s="325"/>
      <c r="F352" s="324"/>
      <c r="G352" s="203"/>
      <c r="H352" s="203"/>
      <c r="I352" s="127"/>
      <c r="J352" s="324"/>
      <c r="K352" s="337"/>
      <c r="L352" s="337"/>
      <c r="M352" s="337"/>
      <c r="N352" s="324"/>
      <c r="O352" s="332"/>
      <c r="P352" s="324"/>
      <c r="Q352" s="332"/>
      <c r="R352" s="332"/>
      <c r="S352" s="128" t="s">
        <v>315</v>
      </c>
      <c r="T352" s="129">
        <f t="shared" si="1506"/>
        <v>1</v>
      </c>
      <c r="U352" s="325"/>
      <c r="V352" s="325"/>
      <c r="W352" s="203" t="s">
        <v>1616</v>
      </c>
      <c r="X352" s="324"/>
      <c r="Y352" s="329"/>
      <c r="Z352" s="206">
        <f t="shared" si="1511"/>
        <v>1</v>
      </c>
      <c r="AA352" s="203" t="s">
        <v>320</v>
      </c>
      <c r="AB352" s="203" t="s">
        <v>1624</v>
      </c>
      <c r="AC352" s="329"/>
      <c r="AD352" s="325"/>
      <c r="AE352" s="202">
        <f t="shared" si="1514"/>
        <v>1</v>
      </c>
      <c r="AF352" s="203" t="s">
        <v>295</v>
      </c>
      <c r="AG352" s="203" t="s">
        <v>1626</v>
      </c>
      <c r="AH352" s="329"/>
      <c r="AI352" s="325"/>
      <c r="AJ352" s="202">
        <f t="shared" si="1517"/>
        <v>1</v>
      </c>
      <c r="AK352" s="203" t="s">
        <v>292</v>
      </c>
      <c r="AL352" s="203" t="s">
        <v>303</v>
      </c>
      <c r="AM352" s="329"/>
      <c r="AN352" s="325"/>
      <c r="AO352" s="202">
        <f t="shared" si="1520"/>
        <v>4</v>
      </c>
      <c r="AP352" s="203" t="s">
        <v>613</v>
      </c>
      <c r="AQ352" s="325"/>
      <c r="AR352" s="325"/>
      <c r="AS352" s="327"/>
      <c r="AT352" s="327"/>
      <c r="AU352" s="337"/>
      <c r="AV352" s="337"/>
      <c r="AW352" s="203" t="s">
        <v>89</v>
      </c>
      <c r="AX352" s="203"/>
      <c r="AY352" s="130"/>
      <c r="AZ352" s="131"/>
      <c r="BA352" s="207"/>
      <c r="BB352" s="145"/>
      <c r="BC352" s="145"/>
      <c r="BD352" s="145"/>
      <c r="BE352" s="145"/>
      <c r="BF352" s="145"/>
      <c r="BG352" s="145"/>
      <c r="BH352" s="145"/>
    </row>
    <row r="353" spans="1:60" ht="63.75" hidden="1" customHeight="1" x14ac:dyDescent="0.2">
      <c r="A353" s="324">
        <v>115</v>
      </c>
      <c r="B353" s="324" t="s">
        <v>181</v>
      </c>
      <c r="C353" s="325" t="str">
        <f>+VLOOKUP(B353,$A$568:$B$606,2,0)</f>
        <v>SANDRA YAMILE CALVO CATAÑO</v>
      </c>
      <c r="D353" s="336" t="s">
        <v>165</v>
      </c>
      <c r="E353" s="325" t="str">
        <f>IF(D353=$D$538,$E$538,IF(D353=$D$539,$E$539,IF(D353=$D$540,$E$540,IF(D353=$D$541,$E$541,IF(D353=$D$542,$E$542,IF(D353=$D$543,$E$543,IF(D353=$D$544,$E$544,IF(D353=$D$545,$E$545,IF(D353=$D$546,$E$546,IF(D353=$D$547,$E$547,IF(D353=VICERRECTORÍA_ACADÉMICA_,$BF$538,IF(D353=PLANEACIÓN_,$BF$540, IF(D353=_VICERRECTORÍA_INVESTIGACIONES_INNOVACIÓN_Y_EXTENSIÓN_,$BF$539,IF(D353=VICERRECTORÍA_ADMINISTRATIVA_FINANCIERA_,$BF$541,IF(D353=_VICERRECTORÍA_RESPONSABILIDAD_SOCIAL_Y_BIENESTAR_UNIVERSITARIO_,$BF$542,"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3" s="324" t="s">
        <v>265</v>
      </c>
      <c r="G353" s="203" t="s">
        <v>261</v>
      </c>
      <c r="H353" s="203" t="s">
        <v>41</v>
      </c>
      <c r="I353" s="127" t="s">
        <v>1593</v>
      </c>
      <c r="J353" s="324" t="s">
        <v>105</v>
      </c>
      <c r="K353" s="324" t="s">
        <v>1605</v>
      </c>
      <c r="L353" s="324" t="s">
        <v>1606</v>
      </c>
      <c r="M353" s="324" t="s">
        <v>1607</v>
      </c>
      <c r="N353" s="324" t="s">
        <v>104</v>
      </c>
      <c r="O353" s="332">
        <f t="shared" ref="O353" si="1576">IF(N353="ALTA",5,IF(N353="MEDIO ALTA",4,IF(N353="MEDIA",3,IF(N353="MEDIO BAJA",2,IF(N353="BAJA",1,0)))))</f>
        <v>3</v>
      </c>
      <c r="P353" s="324" t="s">
        <v>208</v>
      </c>
      <c r="Q353" s="332">
        <f t="shared" ref="Q353" si="1577">IF(P353="ALTO",5,IF(P353="MEDIO-ALTO",4,IF(P353="MEDIO",3,IF(P353="MEDIO-BAJO",2,IF(P353="BAJO",1,0)))))</f>
        <v>2</v>
      </c>
      <c r="R353" s="332">
        <f t="shared" ref="R353" si="1578">Q353*O353</f>
        <v>6</v>
      </c>
      <c r="S353" s="128" t="s">
        <v>315</v>
      </c>
      <c r="T353" s="129">
        <f t="shared" si="1506"/>
        <v>1</v>
      </c>
      <c r="U353" s="325">
        <f t="shared" ref="U353" si="1579">ROUND(AVERAGEIF(T353:T355,"&gt;0"),0)</f>
        <v>1</v>
      </c>
      <c r="V353" s="325">
        <f t="shared" ref="V353" si="1580">U353*0.6</f>
        <v>0.6</v>
      </c>
      <c r="W353" s="203" t="s">
        <v>1617</v>
      </c>
      <c r="X353" s="324">
        <f t="shared" ref="X353" si="1581">IF(S353="No_existen",5*$X$10,Y353*$X$10)</f>
        <v>0.15000000000000002</v>
      </c>
      <c r="Y353" s="329">
        <f t="shared" ref="Y353" si="1582">ROUND(AVERAGEIF(Z353:Z355,"&gt;0"),0)</f>
        <v>3</v>
      </c>
      <c r="Z353" s="206">
        <f t="shared" si="1511"/>
        <v>2</v>
      </c>
      <c r="AA353" s="203" t="s">
        <v>319</v>
      </c>
      <c r="AB353" s="203"/>
      <c r="AC353" s="329">
        <f t="shared" ref="AC353" si="1583">IF(S353="No_existen",5*$AC$10,AD353*$AC$10)</f>
        <v>0.15</v>
      </c>
      <c r="AD353" s="325">
        <f t="shared" ref="AD353" si="1584">ROUND(AVERAGEIF(AE353:AE355,"&gt;0"),0)</f>
        <v>1</v>
      </c>
      <c r="AE353" s="202">
        <f t="shared" si="1514"/>
        <v>1</v>
      </c>
      <c r="AF353" s="203" t="s">
        <v>295</v>
      </c>
      <c r="AG353" s="203" t="s">
        <v>1627</v>
      </c>
      <c r="AH353" s="329">
        <f t="shared" ref="AH353" si="1585">IF(S353="No_existen",5*$AH$10,AI353*$AH$10)</f>
        <v>0.1</v>
      </c>
      <c r="AI353" s="325">
        <f t="shared" ref="AI353" si="1586">ROUND(AVERAGEIF(AJ353:AJ355,"&gt;0"),0)</f>
        <v>1</v>
      </c>
      <c r="AJ353" s="202">
        <f t="shared" si="1517"/>
        <v>1</v>
      </c>
      <c r="AK353" s="203" t="s">
        <v>292</v>
      </c>
      <c r="AL353" s="203" t="s">
        <v>299</v>
      </c>
      <c r="AM353" s="329">
        <f t="shared" ref="AM353" si="1587">IF(S353="No_existen",5*$AM$10,AN353*$AM$10)</f>
        <v>0.1</v>
      </c>
      <c r="AN353" s="325">
        <f t="shared" ref="AN353" si="1588">ROUND(AVERAGEIF(AO353:AO355,"&gt;0"),0)</f>
        <v>1</v>
      </c>
      <c r="AO353" s="202">
        <f t="shared" si="1520"/>
        <v>1</v>
      </c>
      <c r="AP353" s="203" t="s">
        <v>614</v>
      </c>
      <c r="AQ353" s="325">
        <f t="shared" ref="AQ353" si="1589">ROUND(AVERAGE(U353,Y353,AD353,AI353,AN353),0)</f>
        <v>1</v>
      </c>
      <c r="AR353" s="325" t="str">
        <f t="shared" ref="AR353" si="1590">IF(AQ353&lt;1.5,"FUERTE",IF(AND(AQ353&gt;=1.5,AQ353&lt;2.5),"ACEPTABLE",IF(AQ353&gt;=5,"INEXISTENTE","DÉBIL")))</f>
        <v>FUERTE</v>
      </c>
      <c r="AS353" s="327">
        <f t="shared" ref="AS353" si="1591">IF(R353=0,0,ROUND((R353*AQ353),0))</f>
        <v>6</v>
      </c>
      <c r="AT353" s="327" t="str">
        <f t="shared" ref="AT353" si="1592">IF(AS353&gt;=36,"GRAVE", IF(AS353&lt;=10, "LEVE", "MODERADO"))</f>
        <v>LEVE</v>
      </c>
      <c r="AU353" s="334" t="s">
        <v>1629</v>
      </c>
      <c r="AV353" s="335">
        <v>0.4</v>
      </c>
      <c r="AW353" s="203" t="s">
        <v>89</v>
      </c>
      <c r="AX353" s="203"/>
      <c r="AY353" s="130"/>
      <c r="AZ353" s="131"/>
      <c r="BA353" s="207"/>
      <c r="BB353" s="145"/>
      <c r="BC353" s="145"/>
      <c r="BD353" s="145"/>
      <c r="BE353" s="145"/>
      <c r="BF353" s="145"/>
      <c r="BG353" s="145"/>
      <c r="BH353" s="145"/>
    </row>
    <row r="354" spans="1:60" ht="63.75" hidden="1" customHeight="1" x14ac:dyDescent="0.2">
      <c r="A354" s="324"/>
      <c r="B354" s="324"/>
      <c r="C354" s="325"/>
      <c r="D354" s="336"/>
      <c r="E354" s="325"/>
      <c r="F354" s="324"/>
      <c r="G354" s="203" t="s">
        <v>260</v>
      </c>
      <c r="H354" s="203" t="s">
        <v>37</v>
      </c>
      <c r="I354" s="127" t="s">
        <v>1594</v>
      </c>
      <c r="J354" s="324"/>
      <c r="K354" s="324"/>
      <c r="L354" s="324"/>
      <c r="M354" s="324"/>
      <c r="N354" s="324"/>
      <c r="O354" s="332"/>
      <c r="P354" s="324"/>
      <c r="Q354" s="332"/>
      <c r="R354" s="332"/>
      <c r="S354" s="128" t="s">
        <v>315</v>
      </c>
      <c r="T354" s="129">
        <f t="shared" si="1506"/>
        <v>1</v>
      </c>
      <c r="U354" s="325"/>
      <c r="V354" s="325"/>
      <c r="W354" s="203" t="s">
        <v>1618</v>
      </c>
      <c r="X354" s="324"/>
      <c r="Y354" s="329"/>
      <c r="Z354" s="206">
        <f t="shared" si="1511"/>
        <v>4</v>
      </c>
      <c r="AA354" s="203" t="s">
        <v>318</v>
      </c>
      <c r="AB354" s="203"/>
      <c r="AC354" s="329"/>
      <c r="AD354" s="325"/>
      <c r="AE354" s="202">
        <f t="shared" si="1514"/>
        <v>1</v>
      </c>
      <c r="AF354" s="203" t="s">
        <v>295</v>
      </c>
      <c r="AG354" s="203" t="s">
        <v>1627</v>
      </c>
      <c r="AH354" s="329"/>
      <c r="AI354" s="325"/>
      <c r="AJ354" s="202">
        <f t="shared" si="1517"/>
        <v>1</v>
      </c>
      <c r="AK354" s="203" t="s">
        <v>292</v>
      </c>
      <c r="AL354" s="203" t="s">
        <v>299</v>
      </c>
      <c r="AM354" s="329"/>
      <c r="AN354" s="325"/>
      <c r="AO354" s="202">
        <f t="shared" si="1520"/>
        <v>1</v>
      </c>
      <c r="AP354" s="203" t="s">
        <v>614</v>
      </c>
      <c r="AQ354" s="325"/>
      <c r="AR354" s="325"/>
      <c r="AS354" s="327"/>
      <c r="AT354" s="327"/>
      <c r="AU354" s="334"/>
      <c r="AV354" s="334"/>
      <c r="AW354" s="203" t="s">
        <v>89</v>
      </c>
      <c r="AX354" s="203"/>
      <c r="AY354" s="130"/>
      <c r="AZ354" s="131"/>
      <c r="BA354" s="207"/>
      <c r="BB354" s="145"/>
      <c r="BC354" s="145"/>
      <c r="BD354" s="145"/>
      <c r="BE354" s="145"/>
      <c r="BF354" s="145"/>
      <c r="BG354" s="145"/>
      <c r="BH354" s="145"/>
    </row>
    <row r="355" spans="1:60" ht="63.75" hidden="1" customHeight="1" x14ac:dyDescent="0.2">
      <c r="A355" s="324"/>
      <c r="B355" s="324"/>
      <c r="C355" s="325"/>
      <c r="D355" s="336"/>
      <c r="E355" s="325"/>
      <c r="F355" s="324"/>
      <c r="G355" s="203" t="s">
        <v>260</v>
      </c>
      <c r="H355" s="203" t="s">
        <v>34</v>
      </c>
      <c r="I355" s="127" t="s">
        <v>1595</v>
      </c>
      <c r="J355" s="324"/>
      <c r="K355" s="324"/>
      <c r="L355" s="324"/>
      <c r="M355" s="324"/>
      <c r="N355" s="324"/>
      <c r="O355" s="332"/>
      <c r="P355" s="324"/>
      <c r="Q355" s="332"/>
      <c r="R355" s="332"/>
      <c r="S355" s="128" t="s">
        <v>315</v>
      </c>
      <c r="T355" s="129">
        <f t="shared" si="1506"/>
        <v>1</v>
      </c>
      <c r="U355" s="325"/>
      <c r="V355" s="325"/>
      <c r="W355" s="203" t="s">
        <v>1619</v>
      </c>
      <c r="X355" s="324"/>
      <c r="Y355" s="329"/>
      <c r="Z355" s="206">
        <f t="shared" si="1511"/>
        <v>2</v>
      </c>
      <c r="AA355" s="203" t="s">
        <v>319</v>
      </c>
      <c r="AB355" s="203"/>
      <c r="AC355" s="329"/>
      <c r="AD355" s="325"/>
      <c r="AE355" s="202">
        <f t="shared" si="1514"/>
        <v>1</v>
      </c>
      <c r="AF355" s="203" t="s">
        <v>295</v>
      </c>
      <c r="AG355" s="203" t="s">
        <v>1625</v>
      </c>
      <c r="AH355" s="329"/>
      <c r="AI355" s="325"/>
      <c r="AJ355" s="202">
        <f t="shared" si="1517"/>
        <v>1</v>
      </c>
      <c r="AK355" s="203" t="s">
        <v>292</v>
      </c>
      <c r="AL355" s="203" t="s">
        <v>307</v>
      </c>
      <c r="AM355" s="329"/>
      <c r="AN355" s="325"/>
      <c r="AO355" s="202">
        <f t="shared" si="1520"/>
        <v>1</v>
      </c>
      <c r="AP355" s="203" t="s">
        <v>614</v>
      </c>
      <c r="AQ355" s="325"/>
      <c r="AR355" s="325"/>
      <c r="AS355" s="327"/>
      <c r="AT355" s="327"/>
      <c r="AU355" s="334"/>
      <c r="AV355" s="334"/>
      <c r="AW355" s="203" t="s">
        <v>89</v>
      </c>
      <c r="AX355" s="203"/>
      <c r="AY355" s="130"/>
      <c r="AZ355" s="131"/>
      <c r="BA355" s="207"/>
      <c r="BB355" s="145"/>
      <c r="BC355" s="145"/>
      <c r="BD355" s="145"/>
      <c r="BE355" s="145"/>
      <c r="BF355" s="145"/>
      <c r="BG355" s="145"/>
      <c r="BH355" s="145"/>
    </row>
    <row r="356" spans="1:60" ht="63.75" hidden="1" customHeight="1" x14ac:dyDescent="0.2">
      <c r="A356" s="324">
        <v>116</v>
      </c>
      <c r="B356" s="324" t="s">
        <v>181</v>
      </c>
      <c r="C356" s="325" t="str">
        <f>+VLOOKUP(B356,$A$568:$B$606,2,0)</f>
        <v>SANDRA YAMILE CALVO CATAÑO</v>
      </c>
      <c r="D356" s="336" t="s">
        <v>165</v>
      </c>
      <c r="E356" s="325" t="str">
        <f>IF(D356=$D$538,$E$538,IF(D356=$D$539,$E$539,IF(D356=$D$540,$E$540,IF(D356=$D$541,$E$541,IF(D356=$D$542,$E$542,IF(D356=$D$543,$E$543,IF(D356=$D$544,$E$544,IF(D356=$D$545,$E$545,IF(D356=$D$546,$E$546,IF(D356=$D$547,$E$547,IF(D356=VICERRECTORÍA_ACADÉMICA_,$BF$538,IF(D356=PLANEACIÓN_,$BF$540, IF(D356=_VICERRECTORÍA_INVESTIGACIONES_INNOVACIÓN_Y_EXTENSIÓN_,$BF$539,IF(D356=VICERRECTORÍA_ADMINISTRATIVA_FINANCIERA_,$BF$541,IF(D356=_VICERRECTORÍA_RESPONSABILIDAD_SOCIAL_Y_BIENESTAR_UNIVERSITARIO_,$BF$542,"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6" s="324" t="s">
        <v>265</v>
      </c>
      <c r="G356" s="203" t="s">
        <v>260</v>
      </c>
      <c r="H356" s="203" t="s">
        <v>37</v>
      </c>
      <c r="I356" s="209" t="s">
        <v>1596</v>
      </c>
      <c r="J356" s="324" t="s">
        <v>105</v>
      </c>
      <c r="K356" s="324" t="s">
        <v>1608</v>
      </c>
      <c r="L356" s="324" t="s">
        <v>1609</v>
      </c>
      <c r="M356" s="324" t="s">
        <v>1610</v>
      </c>
      <c r="N356" s="324" t="s">
        <v>127</v>
      </c>
      <c r="O356" s="332">
        <f t="shared" ref="O356" si="1593">IF(N356="ALTA",5,IF(N356="MEDIO ALTA",4,IF(N356="MEDIA",3,IF(N356="MEDIO BAJA",2,IF(N356="BAJA",1,0)))))</f>
        <v>1</v>
      </c>
      <c r="P356" s="324" t="s">
        <v>208</v>
      </c>
      <c r="Q356" s="332">
        <f t="shared" ref="Q356" si="1594">IF(P356="ALTO",5,IF(P356="MEDIO-ALTO",4,IF(P356="MEDIO",3,IF(P356="MEDIO-BAJO",2,IF(P356="BAJO",1,0)))))</f>
        <v>2</v>
      </c>
      <c r="R356" s="332">
        <f t="shared" ref="R356" si="1595">Q356*O356</f>
        <v>2</v>
      </c>
      <c r="S356" s="128" t="s">
        <v>315</v>
      </c>
      <c r="T356" s="129">
        <f t="shared" si="1506"/>
        <v>1</v>
      </c>
      <c r="U356" s="325">
        <f t="shared" ref="U356" si="1596">ROUND(AVERAGEIF(T356:T358,"&gt;0"),0)</f>
        <v>1</v>
      </c>
      <c r="V356" s="325">
        <f t="shared" ref="V356" si="1597">U356*0.6</f>
        <v>0.6</v>
      </c>
      <c r="W356" s="203" t="s">
        <v>1617</v>
      </c>
      <c r="X356" s="324">
        <f t="shared" ref="X356" si="1598">IF(S356="No_existen",5*$X$10,Y356*$X$10)</f>
        <v>0.15000000000000002</v>
      </c>
      <c r="Y356" s="329">
        <f t="shared" ref="Y356" si="1599">ROUND(AVERAGEIF(Z356:Z358,"&gt;0"),0)</f>
        <v>3</v>
      </c>
      <c r="Z356" s="206">
        <f t="shared" si="1511"/>
        <v>2</v>
      </c>
      <c r="AA356" s="203" t="s">
        <v>319</v>
      </c>
      <c r="AB356" s="203"/>
      <c r="AC356" s="329">
        <f t="shared" ref="AC356" si="1600">IF(S356="No_existen",5*$AC$10,AD356*$AC$10)</f>
        <v>0.15</v>
      </c>
      <c r="AD356" s="325">
        <f t="shared" ref="AD356" si="1601">ROUND(AVERAGEIF(AE356:AE358,"&gt;0"),0)</f>
        <v>1</v>
      </c>
      <c r="AE356" s="202">
        <f t="shared" si="1514"/>
        <v>1</v>
      </c>
      <c r="AF356" s="203" t="s">
        <v>295</v>
      </c>
      <c r="AG356" s="203" t="s">
        <v>1627</v>
      </c>
      <c r="AH356" s="329">
        <f t="shared" ref="AH356" si="1602">IF(S356="No_existen",5*$AH$10,AI356*$AH$10)</f>
        <v>0.1</v>
      </c>
      <c r="AI356" s="325">
        <f t="shared" ref="AI356" si="1603">ROUND(AVERAGEIF(AJ356:AJ358,"&gt;0"),0)</f>
        <v>1</v>
      </c>
      <c r="AJ356" s="202">
        <f t="shared" si="1517"/>
        <v>1</v>
      </c>
      <c r="AK356" s="203" t="s">
        <v>292</v>
      </c>
      <c r="AL356" s="203" t="s">
        <v>299</v>
      </c>
      <c r="AM356" s="329">
        <f t="shared" ref="AM356" si="1604">IF(S356="No_existen",5*$AM$10,AN356*$AM$10)</f>
        <v>0.2</v>
      </c>
      <c r="AN356" s="325">
        <f t="shared" ref="AN356" si="1605">ROUND(AVERAGEIF(AO356:AO358,"&gt;0"),0)</f>
        <v>2</v>
      </c>
      <c r="AO356" s="202">
        <f t="shared" si="1520"/>
        <v>1</v>
      </c>
      <c r="AP356" s="203" t="s">
        <v>614</v>
      </c>
      <c r="AQ356" s="325">
        <f t="shared" ref="AQ356" si="1606">ROUND(AVERAGE(U356,Y356,AD356,AI356,AN356),0)</f>
        <v>2</v>
      </c>
      <c r="AR356" s="325" t="str">
        <f t="shared" ref="AR356" si="1607">IF(AQ356&lt;1.5,"FUERTE",IF(AND(AQ356&gt;=1.5,AQ356&lt;2.5),"ACEPTABLE",IF(AQ356&gt;=5,"INEXISTENTE","DÉBIL")))</f>
        <v>ACEPTABLE</v>
      </c>
      <c r="AS356" s="327">
        <f t="shared" ref="AS356" si="1608">IF(R356=0,0,ROUND((R356*AQ356),0))</f>
        <v>4</v>
      </c>
      <c r="AT356" s="327" t="str">
        <f t="shared" ref="AT356" si="1609">IF(AS356&gt;=36,"GRAVE", IF(AS356&lt;=10, "LEVE", "MODERADO"))</f>
        <v>LEVE</v>
      </c>
      <c r="AU356" s="334" t="s">
        <v>1630</v>
      </c>
      <c r="AV356" s="335">
        <v>0.8</v>
      </c>
      <c r="AW356" s="203" t="s">
        <v>89</v>
      </c>
      <c r="AX356" s="203"/>
      <c r="AY356" s="130"/>
      <c r="AZ356" s="131"/>
      <c r="BA356" s="207"/>
      <c r="BB356" s="145"/>
      <c r="BC356" s="145"/>
      <c r="BD356" s="145"/>
      <c r="BE356" s="145"/>
      <c r="BF356" s="145"/>
      <c r="BG356" s="145"/>
      <c r="BH356" s="145"/>
    </row>
    <row r="357" spans="1:60" ht="63.75" hidden="1" customHeight="1" x14ac:dyDescent="0.2">
      <c r="A357" s="324"/>
      <c r="B357" s="324"/>
      <c r="C357" s="325"/>
      <c r="D357" s="336"/>
      <c r="E357" s="325"/>
      <c r="F357" s="324"/>
      <c r="G357" s="203" t="s">
        <v>260</v>
      </c>
      <c r="H357" s="203" t="s">
        <v>34</v>
      </c>
      <c r="I357" s="209" t="s">
        <v>1597</v>
      </c>
      <c r="J357" s="324"/>
      <c r="K357" s="324"/>
      <c r="L357" s="324"/>
      <c r="M357" s="324"/>
      <c r="N357" s="324"/>
      <c r="O357" s="332"/>
      <c r="P357" s="324"/>
      <c r="Q357" s="332"/>
      <c r="R357" s="332"/>
      <c r="S357" s="128" t="s">
        <v>315</v>
      </c>
      <c r="T357" s="129">
        <f t="shared" si="1506"/>
        <v>1</v>
      </c>
      <c r="U357" s="325"/>
      <c r="V357" s="325"/>
      <c r="W357" s="203" t="s">
        <v>1620</v>
      </c>
      <c r="X357" s="324"/>
      <c r="Y357" s="329"/>
      <c r="Z357" s="206">
        <f t="shared" si="1511"/>
        <v>4</v>
      </c>
      <c r="AA357" s="203" t="s">
        <v>318</v>
      </c>
      <c r="AB357" s="203"/>
      <c r="AC357" s="329"/>
      <c r="AD357" s="325"/>
      <c r="AE357" s="202">
        <f t="shared" si="1514"/>
        <v>1</v>
      </c>
      <c r="AF357" s="203" t="s">
        <v>295</v>
      </c>
      <c r="AG357" s="203" t="s">
        <v>1627</v>
      </c>
      <c r="AH357" s="329"/>
      <c r="AI357" s="325"/>
      <c r="AJ357" s="202">
        <f t="shared" si="1517"/>
        <v>1</v>
      </c>
      <c r="AK357" s="203" t="s">
        <v>292</v>
      </c>
      <c r="AL357" s="203" t="s">
        <v>299</v>
      </c>
      <c r="AM357" s="329"/>
      <c r="AN357" s="325"/>
      <c r="AO357" s="202">
        <f t="shared" si="1520"/>
        <v>1</v>
      </c>
      <c r="AP357" s="203" t="s">
        <v>614</v>
      </c>
      <c r="AQ357" s="325"/>
      <c r="AR357" s="325"/>
      <c r="AS357" s="327"/>
      <c r="AT357" s="327"/>
      <c r="AU357" s="334"/>
      <c r="AV357" s="334"/>
      <c r="AW357" s="203" t="s">
        <v>89</v>
      </c>
      <c r="AX357" s="203"/>
      <c r="AY357" s="130"/>
      <c r="AZ357" s="131"/>
      <c r="BA357" s="207"/>
      <c r="BB357" s="145"/>
      <c r="BC357" s="145"/>
      <c r="BD357" s="145"/>
      <c r="BE357" s="145"/>
      <c r="BF357" s="145"/>
      <c r="BG357" s="145"/>
      <c r="BH357" s="145"/>
    </row>
    <row r="358" spans="1:60" ht="63.75" hidden="1" customHeight="1" x14ac:dyDescent="0.2">
      <c r="A358" s="324"/>
      <c r="B358" s="324"/>
      <c r="C358" s="325"/>
      <c r="D358" s="336"/>
      <c r="E358" s="325"/>
      <c r="F358" s="324"/>
      <c r="G358" s="203" t="s">
        <v>261</v>
      </c>
      <c r="H358" s="203" t="s">
        <v>41</v>
      </c>
      <c r="I358" s="203" t="s">
        <v>1598</v>
      </c>
      <c r="J358" s="324"/>
      <c r="K358" s="324"/>
      <c r="L358" s="324"/>
      <c r="M358" s="324"/>
      <c r="N358" s="324"/>
      <c r="O358" s="332"/>
      <c r="P358" s="324"/>
      <c r="Q358" s="332"/>
      <c r="R358" s="332"/>
      <c r="S358" s="128" t="s">
        <v>315</v>
      </c>
      <c r="T358" s="129">
        <f t="shared" si="1506"/>
        <v>1</v>
      </c>
      <c r="U358" s="325"/>
      <c r="V358" s="325"/>
      <c r="W358" s="203" t="s">
        <v>1621</v>
      </c>
      <c r="X358" s="324"/>
      <c r="Y358" s="329"/>
      <c r="Z358" s="206">
        <f t="shared" si="1511"/>
        <v>2</v>
      </c>
      <c r="AA358" s="203" t="s">
        <v>319</v>
      </c>
      <c r="AB358" s="203"/>
      <c r="AC358" s="329"/>
      <c r="AD358" s="325"/>
      <c r="AE358" s="202">
        <f t="shared" si="1514"/>
        <v>1</v>
      </c>
      <c r="AF358" s="203" t="s">
        <v>295</v>
      </c>
      <c r="AG358" s="203" t="s">
        <v>1627</v>
      </c>
      <c r="AH358" s="329"/>
      <c r="AI358" s="325"/>
      <c r="AJ358" s="202">
        <f t="shared" si="1517"/>
        <v>1</v>
      </c>
      <c r="AK358" s="203" t="s">
        <v>292</v>
      </c>
      <c r="AL358" s="203" t="s">
        <v>303</v>
      </c>
      <c r="AM358" s="329"/>
      <c r="AN358" s="325"/>
      <c r="AO358" s="202">
        <f t="shared" si="1520"/>
        <v>4</v>
      </c>
      <c r="AP358" s="203" t="s">
        <v>613</v>
      </c>
      <c r="AQ358" s="325"/>
      <c r="AR358" s="325"/>
      <c r="AS358" s="327"/>
      <c r="AT358" s="327"/>
      <c r="AU358" s="334"/>
      <c r="AV358" s="334"/>
      <c r="AW358" s="203" t="s">
        <v>89</v>
      </c>
      <c r="AX358" s="203"/>
      <c r="AY358" s="130"/>
      <c r="AZ358" s="131"/>
      <c r="BA358" s="207"/>
      <c r="BB358" s="145"/>
      <c r="BC358" s="145"/>
      <c r="BD358" s="145"/>
      <c r="BE358" s="145"/>
      <c r="BF358" s="145"/>
      <c r="BG358" s="145"/>
      <c r="BH358" s="145"/>
    </row>
    <row r="359" spans="1:60" ht="63.75" hidden="1" customHeight="1" x14ac:dyDescent="0.2">
      <c r="A359" s="324">
        <v>117</v>
      </c>
      <c r="B359" s="324" t="s">
        <v>181</v>
      </c>
      <c r="C359" s="325" t="str">
        <f>+VLOOKUP(B359,$A$568:$B$606,2,0)</f>
        <v>SANDRA YAMILE CALVO CATAÑO</v>
      </c>
      <c r="D359" s="336" t="s">
        <v>165</v>
      </c>
      <c r="E359" s="325" t="str">
        <f>IF(D359=$D$538,$E$538,IF(D359=$D$539,$E$539,IF(D359=$D$540,$E$540,IF(D359=$D$541,$E$541,IF(D359=$D$542,$E$542,IF(D359=$D$543,$E$543,IF(D359=$D$544,$E$544,IF(D359=$D$545,$E$545,IF(D359=$D$546,$E$546,IF(D359=$D$547,$E$547,IF(D359=VICERRECTORÍA_ACADÉMICA_,$BF$538,IF(D359=PLANEACIÓN_,$BF$540, IF(D359=_VICERRECTORÍA_INVESTIGACIONES_INNOVACIÓN_Y_EXTENSIÓN_,$BF$539,IF(D359=VICERRECTORÍA_ADMINISTRATIVA_FINANCIERA_,$BF$541,IF(D359=_VICERRECTORÍA_RESPONSABILIDAD_SOCIAL_Y_BIENESTAR_UNIVERSITARIO_,$BF$542,"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9" s="324" t="s">
        <v>265</v>
      </c>
      <c r="G359" s="203" t="s">
        <v>260</v>
      </c>
      <c r="H359" s="203" t="s">
        <v>34</v>
      </c>
      <c r="I359" s="127" t="s">
        <v>1599</v>
      </c>
      <c r="J359" s="324" t="s">
        <v>142</v>
      </c>
      <c r="K359" s="337" t="s">
        <v>1611</v>
      </c>
      <c r="L359" s="337" t="s">
        <v>1612</v>
      </c>
      <c r="M359" s="337" t="s">
        <v>1613</v>
      </c>
      <c r="N359" s="324" t="s">
        <v>127</v>
      </c>
      <c r="O359" s="332">
        <f t="shared" ref="O359" si="1610">IF(N359="ALTA",5,IF(N359="MEDIO ALTA",4,IF(N359="MEDIA",3,IF(N359="MEDIO BAJA",2,IF(N359="BAJA",1,0)))))</f>
        <v>1</v>
      </c>
      <c r="P359" s="324" t="s">
        <v>209</v>
      </c>
      <c r="Q359" s="332">
        <f t="shared" ref="Q359" si="1611">IF(P359="ALTO",5,IF(P359="MEDIO-ALTO",4,IF(P359="MEDIO",3,IF(P359="MEDIO-BAJO",2,IF(P359="BAJO",1,0)))))</f>
        <v>4</v>
      </c>
      <c r="R359" s="332">
        <f t="shared" ref="R359" si="1612">Q359*O359</f>
        <v>4</v>
      </c>
      <c r="S359" s="128" t="s">
        <v>315</v>
      </c>
      <c r="T359" s="129">
        <f t="shared" si="1506"/>
        <v>1</v>
      </c>
      <c r="U359" s="325">
        <f t="shared" ref="U359" si="1613">ROUND(AVERAGEIF(T359:T361,"&gt;0"),0)</f>
        <v>1</v>
      </c>
      <c r="V359" s="325">
        <f t="shared" ref="V359" si="1614">U359*0.6</f>
        <v>0.6</v>
      </c>
      <c r="W359" s="203" t="s">
        <v>1622</v>
      </c>
      <c r="X359" s="324">
        <f t="shared" ref="X359" si="1615">IF(S359="No_existen",5*$X$10,Y359*$X$10)</f>
        <v>0.2</v>
      </c>
      <c r="Y359" s="329">
        <f t="shared" ref="Y359" si="1616">ROUND(AVERAGEIF(Z359:Z361,"&gt;0"),0)</f>
        <v>4</v>
      </c>
      <c r="Z359" s="206">
        <f t="shared" si="1511"/>
        <v>4</v>
      </c>
      <c r="AA359" s="203" t="s">
        <v>318</v>
      </c>
      <c r="AB359" s="203"/>
      <c r="AC359" s="329">
        <f t="shared" ref="AC359" si="1617">IF(S359="No_existen",5*$AC$10,AD359*$AC$10)</f>
        <v>0.15</v>
      </c>
      <c r="AD359" s="325">
        <f t="shared" ref="AD359" si="1618">ROUND(AVERAGEIF(AE359:AE361,"&gt;0"),0)</f>
        <v>1</v>
      </c>
      <c r="AE359" s="202">
        <f t="shared" si="1514"/>
        <v>1</v>
      </c>
      <c r="AF359" s="203" t="s">
        <v>295</v>
      </c>
      <c r="AG359" s="203" t="s">
        <v>1627</v>
      </c>
      <c r="AH359" s="329">
        <f t="shared" ref="AH359" si="1619">IF(S359="No_existen",5*$AH$10,AI359*$AH$10)</f>
        <v>0.1</v>
      </c>
      <c r="AI359" s="325">
        <f t="shared" ref="AI359" si="1620">ROUND(AVERAGEIF(AJ359:AJ361,"&gt;0"),0)</f>
        <v>1</v>
      </c>
      <c r="AJ359" s="202">
        <f t="shared" si="1517"/>
        <v>1</v>
      </c>
      <c r="AK359" s="203" t="s">
        <v>292</v>
      </c>
      <c r="AL359" s="203" t="s">
        <v>303</v>
      </c>
      <c r="AM359" s="329">
        <f t="shared" ref="AM359" si="1621">IF(S359="No_existen",5*$AM$10,AN359*$AM$10)</f>
        <v>0.1</v>
      </c>
      <c r="AN359" s="325">
        <f t="shared" ref="AN359" si="1622">ROUND(AVERAGEIF(AO359:AO361,"&gt;0"),0)</f>
        <v>1</v>
      </c>
      <c r="AO359" s="202">
        <f t="shared" si="1520"/>
        <v>1</v>
      </c>
      <c r="AP359" s="203" t="s">
        <v>614</v>
      </c>
      <c r="AQ359" s="325">
        <f t="shared" ref="AQ359" si="1623">ROUND(AVERAGE(U359,Y359,AD359,AI359,AN359),0)</f>
        <v>2</v>
      </c>
      <c r="AR359" s="325" t="str">
        <f t="shared" ref="AR359" si="1624">IF(AQ359&lt;1.5,"FUERTE",IF(AND(AQ359&gt;=1.5,AQ359&lt;2.5),"ACEPTABLE",IF(AQ359&gt;=5,"INEXISTENTE","DÉBIL")))</f>
        <v>ACEPTABLE</v>
      </c>
      <c r="AS359" s="327">
        <f t="shared" ref="AS359" si="1625">IF(R359=0,0,ROUND((R359*AQ359),0))</f>
        <v>8</v>
      </c>
      <c r="AT359" s="327" t="str">
        <f t="shared" ref="AT359" si="1626">IF(AS359&gt;=36,"GRAVE", IF(AS359&lt;=10, "LEVE", "MODERADO"))</f>
        <v>LEVE</v>
      </c>
      <c r="AU359" s="334" t="s">
        <v>1631</v>
      </c>
      <c r="AV359" s="334">
        <v>0</v>
      </c>
      <c r="AW359" s="203" t="s">
        <v>89</v>
      </c>
      <c r="AX359" s="203"/>
      <c r="AY359" s="130"/>
      <c r="AZ359" s="131"/>
      <c r="BA359" s="207"/>
      <c r="BB359" s="145"/>
      <c r="BC359" s="145"/>
      <c r="BD359" s="145"/>
      <c r="BE359" s="145"/>
      <c r="BF359" s="145"/>
      <c r="BG359" s="145"/>
      <c r="BH359" s="145"/>
    </row>
    <row r="360" spans="1:60" ht="63.75" hidden="1" customHeight="1" x14ac:dyDescent="0.2">
      <c r="A360" s="324"/>
      <c r="B360" s="324"/>
      <c r="C360" s="325"/>
      <c r="D360" s="336"/>
      <c r="E360" s="325"/>
      <c r="F360" s="324"/>
      <c r="G360" s="203" t="s">
        <v>261</v>
      </c>
      <c r="H360" s="203" t="s">
        <v>39</v>
      </c>
      <c r="I360" s="127" t="s">
        <v>1600</v>
      </c>
      <c r="J360" s="324"/>
      <c r="K360" s="337"/>
      <c r="L360" s="337"/>
      <c r="M360" s="337"/>
      <c r="N360" s="324"/>
      <c r="O360" s="332"/>
      <c r="P360" s="324"/>
      <c r="Q360" s="332"/>
      <c r="R360" s="332"/>
      <c r="S360" s="128" t="s">
        <v>315</v>
      </c>
      <c r="T360" s="129">
        <f t="shared" si="1506"/>
        <v>1</v>
      </c>
      <c r="U360" s="325"/>
      <c r="V360" s="325"/>
      <c r="W360" s="203" t="s">
        <v>1623</v>
      </c>
      <c r="X360" s="324"/>
      <c r="Y360" s="329"/>
      <c r="Z360" s="206">
        <f t="shared" si="1511"/>
        <v>4</v>
      </c>
      <c r="AA360" s="203" t="s">
        <v>318</v>
      </c>
      <c r="AB360" s="203"/>
      <c r="AC360" s="329"/>
      <c r="AD360" s="325"/>
      <c r="AE360" s="202">
        <f t="shared" si="1514"/>
        <v>1</v>
      </c>
      <c r="AF360" s="203" t="s">
        <v>295</v>
      </c>
      <c r="AG360" s="203" t="s">
        <v>1625</v>
      </c>
      <c r="AH360" s="329"/>
      <c r="AI360" s="325"/>
      <c r="AJ360" s="202">
        <f t="shared" si="1517"/>
        <v>1</v>
      </c>
      <c r="AK360" s="203" t="s">
        <v>292</v>
      </c>
      <c r="AL360" s="203" t="s">
        <v>303</v>
      </c>
      <c r="AM360" s="329"/>
      <c r="AN360" s="325"/>
      <c r="AO360" s="202">
        <f t="shared" si="1520"/>
        <v>1</v>
      </c>
      <c r="AP360" s="203" t="s">
        <v>614</v>
      </c>
      <c r="AQ360" s="325"/>
      <c r="AR360" s="325"/>
      <c r="AS360" s="327"/>
      <c r="AT360" s="327"/>
      <c r="AU360" s="334"/>
      <c r="AV360" s="334"/>
      <c r="AW360" s="203" t="s">
        <v>89</v>
      </c>
      <c r="AX360" s="203"/>
      <c r="AY360" s="130"/>
      <c r="AZ360" s="131"/>
      <c r="BA360" s="207"/>
      <c r="BB360" s="145"/>
      <c r="BC360" s="145"/>
      <c r="BD360" s="145"/>
      <c r="BE360" s="145"/>
      <c r="BF360" s="145"/>
      <c r="BG360" s="145"/>
      <c r="BH360" s="145"/>
    </row>
    <row r="361" spans="1:60" ht="63.75" hidden="1" customHeight="1" x14ac:dyDescent="0.2">
      <c r="A361" s="324"/>
      <c r="B361" s="324"/>
      <c r="C361" s="325"/>
      <c r="D361" s="336"/>
      <c r="E361" s="325"/>
      <c r="F361" s="324"/>
      <c r="G361" s="203" t="s">
        <v>260</v>
      </c>
      <c r="H361" s="203" t="s">
        <v>34</v>
      </c>
      <c r="I361" s="127" t="s">
        <v>1601</v>
      </c>
      <c r="J361" s="324"/>
      <c r="K361" s="337"/>
      <c r="L361" s="337"/>
      <c r="M361" s="337"/>
      <c r="N361" s="324"/>
      <c r="O361" s="332"/>
      <c r="P361" s="324"/>
      <c r="Q361" s="332"/>
      <c r="R361" s="332"/>
      <c r="S361" s="128"/>
      <c r="T361" s="129">
        <f t="shared" si="1506"/>
        <v>0</v>
      </c>
      <c r="U361" s="325"/>
      <c r="V361" s="325"/>
      <c r="W361" s="203"/>
      <c r="X361" s="324"/>
      <c r="Y361" s="329"/>
      <c r="Z361" s="206">
        <f t="shared" si="1511"/>
        <v>0</v>
      </c>
      <c r="AA361" s="203"/>
      <c r="AB361" s="203"/>
      <c r="AC361" s="329"/>
      <c r="AD361" s="325"/>
      <c r="AE361" s="202">
        <f t="shared" si="1514"/>
        <v>0</v>
      </c>
      <c r="AF361" s="203"/>
      <c r="AG361" s="203"/>
      <c r="AH361" s="329"/>
      <c r="AI361" s="325"/>
      <c r="AJ361" s="202">
        <f t="shared" si="1517"/>
        <v>0</v>
      </c>
      <c r="AK361" s="203"/>
      <c r="AL361" s="203"/>
      <c r="AM361" s="329"/>
      <c r="AN361" s="325"/>
      <c r="AO361" s="202">
        <f t="shared" si="1520"/>
        <v>0</v>
      </c>
      <c r="AP361" s="203"/>
      <c r="AQ361" s="325"/>
      <c r="AR361" s="325"/>
      <c r="AS361" s="327"/>
      <c r="AT361" s="327"/>
      <c r="AU361" s="334"/>
      <c r="AV361" s="334"/>
      <c r="AW361" s="203" t="s">
        <v>89</v>
      </c>
      <c r="AX361" s="203"/>
      <c r="AY361" s="130"/>
      <c r="AZ361" s="131"/>
      <c r="BA361" s="207"/>
      <c r="BB361" s="145"/>
      <c r="BC361" s="145"/>
      <c r="BD361" s="145"/>
      <c r="BE361" s="145"/>
      <c r="BF361" s="145"/>
      <c r="BG361" s="145"/>
      <c r="BH361" s="145"/>
    </row>
    <row r="362" spans="1:60" ht="63.75" customHeight="1" x14ac:dyDescent="0.2">
      <c r="A362" s="324">
        <v>118</v>
      </c>
      <c r="B362" s="324" t="s">
        <v>450</v>
      </c>
      <c r="C362" s="325" t="str">
        <f>+VLOOKUP(B362,$A$568:$B$606,2,0)</f>
        <v>YETSIKA NATALIA VILLA MONTES</v>
      </c>
      <c r="D362" s="336" t="s">
        <v>150</v>
      </c>
      <c r="E362" s="325" t="str">
        <f>IF(D362=$D$538,$E$538,IF(D362=$D$539,$E$539,IF(D362=$D$540,$E$540,IF(D362=$D$541,$E$541,IF(D362=$D$542,$E$542,IF(D362=$D$543,$E$543,IF(D362=$D$544,$E$544,IF(D362=$D$545,$E$545,IF(D362=$D$546,$E$546,IF(D362=$D$547,$E$547,IF(D362=VICERRECTORÍA_ACADÉMICA_,$BF$538,IF(D362=PLANEACIÓN_,$BF$540, IF(D362=_VICERRECTORÍA_INVESTIGACIONES_INNOVACIÓN_Y_EXTENSIÓN_,$BF$539,IF(D362=VICERRECTORÍA_ADMINISTRATIVA_FINANCIERA_,$BF$541,IF(D362=_VICERRECTORÍA_RESPONSABILIDAD_SOCIAL_Y_BIENESTAR_UNIVERSITARIO_,$BF$542,"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2" s="324" t="s">
        <v>265</v>
      </c>
      <c r="G362" s="203" t="s">
        <v>260</v>
      </c>
      <c r="H362" s="203" t="s">
        <v>37</v>
      </c>
      <c r="I362" s="127" t="s">
        <v>1632</v>
      </c>
      <c r="J362" s="324" t="s">
        <v>113</v>
      </c>
      <c r="K362" s="337" t="s">
        <v>1639</v>
      </c>
      <c r="L362" s="337" t="s">
        <v>1640</v>
      </c>
      <c r="M362" s="337" t="s">
        <v>1641</v>
      </c>
      <c r="N362" s="324" t="s">
        <v>127</v>
      </c>
      <c r="O362" s="332">
        <f t="shared" ref="O362" si="1627">IF(N362="ALTA",5,IF(N362="MEDIO ALTA",4,IF(N362="MEDIA",3,IF(N362="MEDIO BAJA",2,IF(N362="BAJA",1,0)))))</f>
        <v>1</v>
      </c>
      <c r="P362" s="324" t="s">
        <v>139</v>
      </c>
      <c r="Q362" s="332">
        <f t="shared" ref="Q362" si="1628">IF(P362="ALTO",5,IF(P362="MEDIO-ALTO",4,IF(P362="MEDIO",3,IF(P362="MEDIO-BAJO",2,IF(P362="BAJO",1,0)))))</f>
        <v>5</v>
      </c>
      <c r="R362" s="332">
        <f t="shared" ref="R362" si="1629">Q362*O362</f>
        <v>5</v>
      </c>
      <c r="S362" s="128" t="s">
        <v>315</v>
      </c>
      <c r="T362" s="129">
        <f t="shared" si="1506"/>
        <v>1</v>
      </c>
      <c r="U362" s="325">
        <f t="shared" ref="U362" si="1630">ROUND(AVERAGEIF(T362:T364,"&gt;0"),0)</f>
        <v>1</v>
      </c>
      <c r="V362" s="325">
        <f t="shared" ref="V362" si="1631">U362*0.6</f>
        <v>0.6</v>
      </c>
      <c r="W362" s="203" t="s">
        <v>1648</v>
      </c>
      <c r="X362" s="324">
        <f t="shared" ref="X362" si="1632">IF(S362="No_existen",5*$X$10,Y362*$X$10)</f>
        <v>0.2</v>
      </c>
      <c r="Y362" s="329">
        <f t="shared" ref="Y362" si="1633">ROUND(AVERAGEIF(Z362:Z364,"&gt;0"),0)</f>
        <v>4</v>
      </c>
      <c r="Z362" s="206">
        <f t="shared" si="1511"/>
        <v>4</v>
      </c>
      <c r="AA362" s="203" t="s">
        <v>318</v>
      </c>
      <c r="AB362" s="203"/>
      <c r="AC362" s="329">
        <f t="shared" ref="AC362" si="1634">IF(S362="No_existen",5*$AC$10,AD362*$AC$10)</f>
        <v>0.15</v>
      </c>
      <c r="AD362" s="325">
        <f t="shared" ref="AD362" si="1635">ROUND(AVERAGEIF(AE362:AE364,"&gt;0"),0)</f>
        <v>1</v>
      </c>
      <c r="AE362" s="202">
        <f t="shared" si="1514"/>
        <v>1</v>
      </c>
      <c r="AF362" s="203" t="s">
        <v>295</v>
      </c>
      <c r="AG362" s="203" t="s">
        <v>1657</v>
      </c>
      <c r="AH362" s="329">
        <f t="shared" ref="AH362" si="1636">IF(S362="No_existen",5*$AH$10,AI362*$AH$10)</f>
        <v>0.1</v>
      </c>
      <c r="AI362" s="325">
        <f t="shared" ref="AI362" si="1637">ROUND(AVERAGEIF(AJ362:AJ364,"&gt;0"),0)</f>
        <v>1</v>
      </c>
      <c r="AJ362" s="202">
        <f t="shared" si="1517"/>
        <v>1</v>
      </c>
      <c r="AK362" s="203" t="s">
        <v>292</v>
      </c>
      <c r="AL362" s="203" t="s">
        <v>299</v>
      </c>
      <c r="AM362" s="329">
        <f t="shared" ref="AM362" si="1638">IF(S362="No_existen",5*$AM$10,AN362*$AM$10)</f>
        <v>0.1</v>
      </c>
      <c r="AN362" s="325">
        <f t="shared" ref="AN362" si="1639">ROUND(AVERAGEIF(AO362:AO364,"&gt;0"),0)</f>
        <v>1</v>
      </c>
      <c r="AO362" s="202">
        <f t="shared" si="1520"/>
        <v>1</v>
      </c>
      <c r="AP362" s="203" t="s">
        <v>614</v>
      </c>
      <c r="AQ362" s="325">
        <f t="shared" ref="AQ362" si="1640">ROUND(AVERAGE(U362,Y362,AD362,AI362,AN362),0)</f>
        <v>2</v>
      </c>
      <c r="AR362" s="325" t="str">
        <f t="shared" ref="AR362" si="1641">IF(AQ362&lt;1.5,"FUERTE",IF(AND(AQ362&gt;=1.5,AQ362&lt;2.5),"ACEPTABLE",IF(AQ362&gt;=5,"INEXISTENTE","DÉBIL")))</f>
        <v>ACEPTABLE</v>
      </c>
      <c r="AS362" s="327">
        <f t="shared" ref="AS362" si="1642">IF(R362=0,0,ROUND((R362*AQ362),0))</f>
        <v>10</v>
      </c>
      <c r="AT362" s="327" t="str">
        <f t="shared" ref="AT362" si="1643">IF(AS362&gt;=36,"GRAVE", IF(AS362&lt;=10, "LEVE", "MODERADO"))</f>
        <v>LEVE</v>
      </c>
      <c r="AU362" s="203" t="s">
        <v>1665</v>
      </c>
      <c r="AV362" s="203">
        <v>2000</v>
      </c>
      <c r="AW362" s="203" t="s">
        <v>89</v>
      </c>
      <c r="AX362" s="203"/>
      <c r="AY362" s="130"/>
      <c r="AZ362" s="131"/>
      <c r="BA362" s="207"/>
      <c r="BB362" s="145"/>
      <c r="BC362" s="145"/>
      <c r="BD362" s="145"/>
      <c r="BE362" s="145"/>
      <c r="BF362" s="145"/>
      <c r="BG362" s="145"/>
      <c r="BH362" s="145"/>
    </row>
    <row r="363" spans="1:60" ht="63.75" hidden="1" customHeight="1" x14ac:dyDescent="0.2">
      <c r="A363" s="324"/>
      <c r="B363" s="324"/>
      <c r="C363" s="325"/>
      <c r="D363" s="336"/>
      <c r="E363" s="325"/>
      <c r="F363" s="324"/>
      <c r="G363" s="203" t="s">
        <v>260</v>
      </c>
      <c r="H363" s="203" t="s">
        <v>35</v>
      </c>
      <c r="I363" s="127" t="s">
        <v>1633</v>
      </c>
      <c r="J363" s="324"/>
      <c r="K363" s="337"/>
      <c r="L363" s="337"/>
      <c r="M363" s="337"/>
      <c r="N363" s="324"/>
      <c r="O363" s="332"/>
      <c r="P363" s="324"/>
      <c r="Q363" s="332"/>
      <c r="R363" s="332"/>
      <c r="S363" s="128" t="s">
        <v>315</v>
      </c>
      <c r="T363" s="129">
        <f t="shared" si="1506"/>
        <v>1</v>
      </c>
      <c r="U363" s="325"/>
      <c r="V363" s="325"/>
      <c r="W363" s="203" t="s">
        <v>1649</v>
      </c>
      <c r="X363" s="324"/>
      <c r="Y363" s="329"/>
      <c r="Z363" s="206">
        <f t="shared" si="1511"/>
        <v>4</v>
      </c>
      <c r="AA363" s="203" t="s">
        <v>318</v>
      </c>
      <c r="AB363" s="203"/>
      <c r="AC363" s="329"/>
      <c r="AD363" s="325"/>
      <c r="AE363" s="202">
        <f t="shared" si="1514"/>
        <v>1</v>
      </c>
      <c r="AF363" s="203" t="s">
        <v>295</v>
      </c>
      <c r="AG363" s="203" t="s">
        <v>1658</v>
      </c>
      <c r="AH363" s="329"/>
      <c r="AI363" s="325"/>
      <c r="AJ363" s="202">
        <f t="shared" si="1517"/>
        <v>1</v>
      </c>
      <c r="AK363" s="203" t="s">
        <v>292</v>
      </c>
      <c r="AL363" s="203" t="s">
        <v>300</v>
      </c>
      <c r="AM363" s="329"/>
      <c r="AN363" s="325"/>
      <c r="AO363" s="202">
        <f t="shared" si="1520"/>
        <v>1</v>
      </c>
      <c r="AP363" s="203" t="s">
        <v>614</v>
      </c>
      <c r="AQ363" s="325"/>
      <c r="AR363" s="325"/>
      <c r="AS363" s="327"/>
      <c r="AT363" s="327"/>
      <c r="AU363" s="203" t="s">
        <v>1666</v>
      </c>
      <c r="AV363" s="203">
        <v>4000</v>
      </c>
      <c r="AW363" s="203" t="s">
        <v>89</v>
      </c>
      <c r="AX363" s="203"/>
      <c r="AY363" s="130"/>
      <c r="AZ363" s="131"/>
      <c r="BA363" s="207"/>
      <c r="BB363" s="145"/>
      <c r="BC363" s="145"/>
      <c r="BD363" s="145"/>
      <c r="BE363" s="145"/>
      <c r="BF363" s="145"/>
      <c r="BG363" s="145"/>
      <c r="BH363" s="145"/>
    </row>
    <row r="364" spans="1:60" ht="63.75" hidden="1" customHeight="1" x14ac:dyDescent="0.2">
      <c r="A364" s="324"/>
      <c r="B364" s="324"/>
      <c r="C364" s="325"/>
      <c r="D364" s="336"/>
      <c r="E364" s="325"/>
      <c r="F364" s="324"/>
      <c r="G364" s="203" t="s">
        <v>261</v>
      </c>
      <c r="H364" s="203" t="s">
        <v>225</v>
      </c>
      <c r="I364" s="127" t="s">
        <v>1634</v>
      </c>
      <c r="J364" s="324"/>
      <c r="K364" s="337"/>
      <c r="L364" s="337"/>
      <c r="M364" s="337"/>
      <c r="N364" s="324"/>
      <c r="O364" s="332"/>
      <c r="P364" s="324"/>
      <c r="Q364" s="332"/>
      <c r="R364" s="332"/>
      <c r="S364" s="128" t="s">
        <v>315</v>
      </c>
      <c r="T364" s="129">
        <f t="shared" si="1506"/>
        <v>1</v>
      </c>
      <c r="U364" s="325"/>
      <c r="V364" s="325"/>
      <c r="W364" s="203" t="s">
        <v>1650</v>
      </c>
      <c r="X364" s="324"/>
      <c r="Y364" s="329"/>
      <c r="Z364" s="206">
        <f t="shared" si="1511"/>
        <v>4</v>
      </c>
      <c r="AA364" s="203" t="s">
        <v>318</v>
      </c>
      <c r="AB364" s="203"/>
      <c r="AC364" s="329"/>
      <c r="AD364" s="325"/>
      <c r="AE364" s="202">
        <f t="shared" si="1514"/>
        <v>1</v>
      </c>
      <c r="AF364" s="203" t="s">
        <v>295</v>
      </c>
      <c r="AG364" s="203" t="s">
        <v>1659</v>
      </c>
      <c r="AH364" s="329"/>
      <c r="AI364" s="325"/>
      <c r="AJ364" s="202">
        <f t="shared" si="1517"/>
        <v>1</v>
      </c>
      <c r="AK364" s="203" t="s">
        <v>292</v>
      </c>
      <c r="AL364" s="203" t="s">
        <v>300</v>
      </c>
      <c r="AM364" s="329"/>
      <c r="AN364" s="325"/>
      <c r="AO364" s="202">
        <f t="shared" si="1520"/>
        <v>1</v>
      </c>
      <c r="AP364" s="203" t="s">
        <v>614</v>
      </c>
      <c r="AQ364" s="325"/>
      <c r="AR364" s="325"/>
      <c r="AS364" s="327"/>
      <c r="AT364" s="327"/>
      <c r="AU364" s="203" t="s">
        <v>1667</v>
      </c>
      <c r="AV364" s="203">
        <v>4000</v>
      </c>
      <c r="AW364" s="203" t="s">
        <v>89</v>
      </c>
      <c r="AX364" s="203"/>
      <c r="AY364" s="130"/>
      <c r="AZ364" s="131"/>
      <c r="BA364" s="207"/>
      <c r="BB364" s="145"/>
      <c r="BC364" s="145"/>
      <c r="BD364" s="145"/>
      <c r="BE364" s="145"/>
      <c r="BF364" s="145"/>
      <c r="BG364" s="145"/>
      <c r="BH364" s="145"/>
    </row>
    <row r="365" spans="1:60" ht="63.75" customHeight="1" x14ac:dyDescent="0.2">
      <c r="A365" s="324">
        <v>119</v>
      </c>
      <c r="B365" s="324" t="s">
        <v>450</v>
      </c>
      <c r="C365" s="325" t="str">
        <f>+VLOOKUP(B365,$A$568:$B$606,2,0)</f>
        <v>YETSIKA NATALIA VILLA MONTES</v>
      </c>
      <c r="D365" s="336" t="s">
        <v>150</v>
      </c>
      <c r="E365" s="325" t="str">
        <f>IF(D365=$D$538,$E$538,IF(D365=$D$539,$E$539,IF(D365=$D$540,$E$540,IF(D365=$D$541,$E$541,IF(D365=$D$542,$E$542,IF(D365=$D$543,$E$543,IF(D365=$D$544,$E$544,IF(D365=$D$545,$E$545,IF(D365=$D$546,$E$546,IF(D365=$D$547,$E$547,IF(D365=VICERRECTORÍA_ACADÉMICA_,$BF$538,IF(D365=PLANEACIÓN_,$BF$540, IF(D365=_VICERRECTORÍA_INVESTIGACIONES_INNOVACIÓN_Y_EXTENSIÓN_,$BF$539,IF(D365=VICERRECTORÍA_ADMINISTRATIVA_FINANCIERA_,$BF$541,IF(D365=_VICERRECTORÍA_RESPONSABILIDAD_SOCIAL_Y_BIENESTAR_UNIVERSITARIO_,$BF$542,"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5" s="324" t="s">
        <v>265</v>
      </c>
      <c r="G365" s="203" t="s">
        <v>260</v>
      </c>
      <c r="H365" s="203" t="s">
        <v>37</v>
      </c>
      <c r="I365" s="127" t="s">
        <v>1635</v>
      </c>
      <c r="J365" s="324" t="s">
        <v>111</v>
      </c>
      <c r="K365" s="337" t="s">
        <v>1642</v>
      </c>
      <c r="L365" s="337" t="s">
        <v>1643</v>
      </c>
      <c r="M365" s="337" t="s">
        <v>1644</v>
      </c>
      <c r="N365" s="324" t="s">
        <v>145</v>
      </c>
      <c r="O365" s="332">
        <f t="shared" ref="O365" si="1644">IF(N365="ALTA",5,IF(N365="MEDIO ALTA",4,IF(N365="MEDIA",3,IF(N365="MEDIO BAJA",2,IF(N365="BAJA",1,0)))))</f>
        <v>5</v>
      </c>
      <c r="P365" s="324" t="s">
        <v>139</v>
      </c>
      <c r="Q365" s="332">
        <f t="shared" ref="Q365" si="1645">IF(P365="ALTO",5,IF(P365="MEDIO-ALTO",4,IF(P365="MEDIO",3,IF(P365="MEDIO-BAJO",2,IF(P365="BAJO",1,0)))))</f>
        <v>5</v>
      </c>
      <c r="R365" s="332">
        <f t="shared" ref="R365" si="1646">Q365*O365</f>
        <v>25</v>
      </c>
      <c r="S365" s="128" t="s">
        <v>315</v>
      </c>
      <c r="T365" s="129">
        <f t="shared" si="1506"/>
        <v>1</v>
      </c>
      <c r="U365" s="325">
        <f t="shared" ref="U365" si="1647">ROUND(AVERAGEIF(T365:T367,"&gt;0"),0)</f>
        <v>1</v>
      </c>
      <c r="V365" s="325">
        <f t="shared" ref="V365" si="1648">U365*0.6</f>
        <v>0.6</v>
      </c>
      <c r="W365" s="203" t="s">
        <v>1651</v>
      </c>
      <c r="X365" s="324">
        <f t="shared" ref="X365" si="1649">IF(S365="No_existen",5*$X$10,Y365*$X$10)</f>
        <v>0.15000000000000002</v>
      </c>
      <c r="Y365" s="329">
        <f t="shared" ref="Y365" si="1650">ROUND(AVERAGEIF(Z365:Z367,"&gt;0"),0)</f>
        <v>3</v>
      </c>
      <c r="Z365" s="206">
        <f t="shared" si="1511"/>
        <v>2</v>
      </c>
      <c r="AA365" s="203" t="s">
        <v>319</v>
      </c>
      <c r="AB365" s="203"/>
      <c r="AC365" s="329">
        <f t="shared" ref="AC365" si="1651">IF(S365="No_existen",5*$AC$10,AD365*$AC$10)</f>
        <v>0.15</v>
      </c>
      <c r="AD365" s="325">
        <f t="shared" ref="AD365" si="1652">ROUND(AVERAGEIF(AE365:AE367,"&gt;0"),0)</f>
        <v>1</v>
      </c>
      <c r="AE365" s="202">
        <f t="shared" si="1514"/>
        <v>1</v>
      </c>
      <c r="AF365" s="203" t="s">
        <v>295</v>
      </c>
      <c r="AG365" s="203" t="s">
        <v>1660</v>
      </c>
      <c r="AH365" s="329">
        <f t="shared" ref="AH365" si="1653">IF(S365="No_existen",5*$AH$10,AI365*$AH$10)</f>
        <v>0.1</v>
      </c>
      <c r="AI365" s="325">
        <f t="shared" ref="AI365" si="1654">ROUND(AVERAGEIF(AJ365:AJ367,"&gt;0"),0)</f>
        <v>1</v>
      </c>
      <c r="AJ365" s="202">
        <f t="shared" si="1517"/>
        <v>1</v>
      </c>
      <c r="AK365" s="203" t="s">
        <v>292</v>
      </c>
      <c r="AL365" s="203" t="s">
        <v>299</v>
      </c>
      <c r="AM365" s="329">
        <f t="shared" ref="AM365" si="1655">IF(S365="No_existen",5*$AM$10,AN365*$AM$10)</f>
        <v>0.1</v>
      </c>
      <c r="AN365" s="325">
        <f t="shared" ref="AN365" si="1656">ROUND(AVERAGEIF(AO365:AO367,"&gt;0"),0)</f>
        <v>1</v>
      </c>
      <c r="AO365" s="202">
        <f t="shared" si="1520"/>
        <v>1</v>
      </c>
      <c r="AP365" s="203" t="s">
        <v>614</v>
      </c>
      <c r="AQ365" s="325">
        <f t="shared" ref="AQ365" si="1657">ROUND(AVERAGE(U365,Y365,AD365,AI365,AN365),0)</f>
        <v>1</v>
      </c>
      <c r="AR365" s="325" t="str">
        <f t="shared" ref="AR365" si="1658">IF(AQ365&lt;1.5,"FUERTE",IF(AND(AQ365&gt;=1.5,AQ365&lt;2.5),"ACEPTABLE",IF(AQ365&gt;=5,"INEXISTENTE","DÉBIL")))</f>
        <v>FUERTE</v>
      </c>
      <c r="AS365" s="327">
        <f t="shared" ref="AS365" si="1659">IF(R365=0,0,ROUND((R365*AQ365),0))</f>
        <v>25</v>
      </c>
      <c r="AT365" s="327" t="str">
        <f t="shared" ref="AT365" si="1660">IF(AS365&gt;=36,"GRAVE", IF(AS365&lt;=10, "LEVE", "MODERADO"))</f>
        <v>MODERADO</v>
      </c>
      <c r="AU365" s="324" t="s">
        <v>1668</v>
      </c>
      <c r="AV365" s="324">
        <v>0.8</v>
      </c>
      <c r="AW365" s="203" t="s">
        <v>92</v>
      </c>
      <c r="AX365" s="203"/>
      <c r="AY365" s="130"/>
      <c r="AZ365" s="131"/>
      <c r="BA365" s="207"/>
      <c r="BB365" s="145"/>
      <c r="BC365" s="145"/>
      <c r="BD365" s="145"/>
      <c r="BE365" s="145"/>
      <c r="BF365" s="145"/>
      <c r="BG365" s="145"/>
      <c r="BH365" s="145"/>
    </row>
    <row r="366" spans="1:60" ht="63.75" hidden="1" customHeight="1" x14ac:dyDescent="0.2">
      <c r="A366" s="324"/>
      <c r="B366" s="324"/>
      <c r="C366" s="325"/>
      <c r="D366" s="336"/>
      <c r="E366" s="325"/>
      <c r="F366" s="324"/>
      <c r="G366" s="203" t="s">
        <v>261</v>
      </c>
      <c r="H366" s="203" t="s">
        <v>40</v>
      </c>
      <c r="I366" s="127" t="s">
        <v>1636</v>
      </c>
      <c r="J366" s="324"/>
      <c r="K366" s="337"/>
      <c r="L366" s="337"/>
      <c r="M366" s="337"/>
      <c r="N366" s="324"/>
      <c r="O366" s="332"/>
      <c r="P366" s="324"/>
      <c r="Q366" s="332"/>
      <c r="R366" s="332"/>
      <c r="S366" s="128" t="s">
        <v>315</v>
      </c>
      <c r="T366" s="129">
        <f t="shared" si="1506"/>
        <v>1</v>
      </c>
      <c r="U366" s="325"/>
      <c r="V366" s="325"/>
      <c r="W366" s="203" t="s">
        <v>1652</v>
      </c>
      <c r="X366" s="324"/>
      <c r="Y366" s="329"/>
      <c r="Z366" s="206">
        <f t="shared" si="1511"/>
        <v>4</v>
      </c>
      <c r="AA366" s="203" t="s">
        <v>318</v>
      </c>
      <c r="AB366" s="203"/>
      <c r="AC366" s="329"/>
      <c r="AD366" s="325"/>
      <c r="AE366" s="202">
        <f t="shared" si="1514"/>
        <v>1</v>
      </c>
      <c r="AF366" s="203" t="s">
        <v>295</v>
      </c>
      <c r="AG366" s="203" t="s">
        <v>1661</v>
      </c>
      <c r="AH366" s="329"/>
      <c r="AI366" s="325"/>
      <c r="AJ366" s="202">
        <f t="shared" si="1517"/>
        <v>1</v>
      </c>
      <c r="AK366" s="203" t="s">
        <v>292</v>
      </c>
      <c r="AL366" s="203" t="s">
        <v>300</v>
      </c>
      <c r="AM366" s="329"/>
      <c r="AN366" s="325"/>
      <c r="AO366" s="202">
        <f t="shared" si="1520"/>
        <v>1</v>
      </c>
      <c r="AP366" s="203" t="s">
        <v>614</v>
      </c>
      <c r="AQ366" s="325"/>
      <c r="AR366" s="325"/>
      <c r="AS366" s="327"/>
      <c r="AT366" s="327"/>
      <c r="AU366" s="324"/>
      <c r="AV366" s="324"/>
      <c r="AW366" s="203" t="s">
        <v>92</v>
      </c>
      <c r="AX366" s="203"/>
      <c r="AY366" s="130"/>
      <c r="AZ366" s="131"/>
      <c r="BA366" s="207"/>
      <c r="BB366" s="145"/>
      <c r="BC366" s="145"/>
      <c r="BD366" s="145"/>
      <c r="BE366" s="145"/>
      <c r="BF366" s="145"/>
      <c r="BG366" s="145"/>
      <c r="BH366" s="145"/>
    </row>
    <row r="367" spans="1:60" ht="63.75" hidden="1" customHeight="1" x14ac:dyDescent="0.2">
      <c r="A367" s="324"/>
      <c r="B367" s="324"/>
      <c r="C367" s="325"/>
      <c r="D367" s="336"/>
      <c r="E367" s="325"/>
      <c r="F367" s="324"/>
      <c r="G367" s="203"/>
      <c r="H367" s="203"/>
      <c r="I367" s="127"/>
      <c r="J367" s="324"/>
      <c r="K367" s="337"/>
      <c r="L367" s="337"/>
      <c r="M367" s="337"/>
      <c r="N367" s="324"/>
      <c r="O367" s="332"/>
      <c r="P367" s="324"/>
      <c r="Q367" s="332"/>
      <c r="R367" s="332"/>
      <c r="S367" s="128" t="s">
        <v>315</v>
      </c>
      <c r="T367" s="129">
        <f t="shared" si="1506"/>
        <v>1</v>
      </c>
      <c r="U367" s="325"/>
      <c r="V367" s="325"/>
      <c r="W367" s="203" t="s">
        <v>1653</v>
      </c>
      <c r="X367" s="324"/>
      <c r="Y367" s="329"/>
      <c r="Z367" s="206">
        <f t="shared" si="1511"/>
        <v>4</v>
      </c>
      <c r="AA367" s="203" t="s">
        <v>318</v>
      </c>
      <c r="AB367" s="203"/>
      <c r="AC367" s="329"/>
      <c r="AD367" s="325"/>
      <c r="AE367" s="202">
        <f t="shared" si="1514"/>
        <v>1</v>
      </c>
      <c r="AF367" s="203" t="s">
        <v>295</v>
      </c>
      <c r="AG367" s="203" t="s">
        <v>1660</v>
      </c>
      <c r="AH367" s="329"/>
      <c r="AI367" s="325"/>
      <c r="AJ367" s="202">
        <f t="shared" si="1517"/>
        <v>1</v>
      </c>
      <c r="AK367" s="203" t="s">
        <v>292</v>
      </c>
      <c r="AL367" s="203" t="s">
        <v>300</v>
      </c>
      <c r="AM367" s="329"/>
      <c r="AN367" s="325"/>
      <c r="AO367" s="202">
        <f t="shared" si="1520"/>
        <v>1</v>
      </c>
      <c r="AP367" s="203" t="s">
        <v>614</v>
      </c>
      <c r="AQ367" s="325"/>
      <c r="AR367" s="325"/>
      <c r="AS367" s="327"/>
      <c r="AT367" s="327"/>
      <c r="AU367" s="324"/>
      <c r="AV367" s="324"/>
      <c r="AW367" s="203"/>
      <c r="AX367" s="203"/>
      <c r="AY367" s="130"/>
      <c r="AZ367" s="131"/>
      <c r="BA367" s="207"/>
      <c r="BB367" s="145"/>
      <c r="BC367" s="145"/>
      <c r="BD367" s="145"/>
      <c r="BE367" s="145"/>
      <c r="BF367" s="145"/>
      <c r="BG367" s="145"/>
      <c r="BH367" s="145"/>
    </row>
    <row r="368" spans="1:60" ht="63.75" customHeight="1" x14ac:dyDescent="0.2">
      <c r="A368" s="324">
        <v>120</v>
      </c>
      <c r="B368" s="324" t="s">
        <v>450</v>
      </c>
      <c r="C368" s="325" t="str">
        <f>+VLOOKUP(B368,$A$568:$B$606,2,0)</f>
        <v>YETSIKA NATALIA VILLA MONTES</v>
      </c>
      <c r="D368" s="336" t="s">
        <v>150</v>
      </c>
      <c r="E368" s="325" t="str">
        <f>IF(D368=$D$538,$E$538,IF(D368=$D$539,$E$539,IF(D368=$D$540,$E$540,IF(D368=$D$541,$E$541,IF(D368=$D$542,$E$542,IF(D368=$D$543,$E$543,IF(D368=$D$544,$E$544,IF(D368=$D$545,$E$545,IF(D368=$D$546,$E$546,IF(D368=$D$547,$E$547,IF(D368=VICERRECTORÍA_ACADÉMICA_,$BF$538,IF(D368=PLANEACIÓN_,$BF$540, IF(D368=_VICERRECTORÍA_INVESTIGACIONES_INNOVACIÓN_Y_EXTENSIÓN_,$BF$539,IF(D368=VICERRECTORÍA_ADMINISTRATIVA_FINANCIERA_,$BF$541,IF(D368=_VICERRECTORÍA_RESPONSABILIDAD_SOCIAL_Y_BIENESTAR_UNIVERSITARIO_,$BF$542,"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8" s="324" t="s">
        <v>264</v>
      </c>
      <c r="G368" s="203" t="s">
        <v>260</v>
      </c>
      <c r="H368" s="203" t="s">
        <v>35</v>
      </c>
      <c r="I368" s="127" t="s">
        <v>1637</v>
      </c>
      <c r="J368" s="324" t="s">
        <v>142</v>
      </c>
      <c r="K368" s="337" t="s">
        <v>1645</v>
      </c>
      <c r="L368" s="337" t="s">
        <v>1646</v>
      </c>
      <c r="M368" s="337" t="s">
        <v>1647</v>
      </c>
      <c r="N368" s="324" t="s">
        <v>127</v>
      </c>
      <c r="O368" s="332">
        <f t="shared" ref="O368" si="1661">IF(N368="ALTA",5,IF(N368="MEDIO ALTA",4,IF(N368="MEDIA",3,IF(N368="MEDIO BAJA",2,IF(N368="BAJA",1,0)))))</f>
        <v>1</v>
      </c>
      <c r="P368" s="324" t="s">
        <v>139</v>
      </c>
      <c r="Q368" s="332">
        <f t="shared" ref="Q368" si="1662">IF(P368="ALTO",5,IF(P368="MEDIO-ALTO",4,IF(P368="MEDIO",3,IF(P368="MEDIO-BAJO",2,IF(P368="BAJO",1,0)))))</f>
        <v>5</v>
      </c>
      <c r="R368" s="332">
        <f t="shared" ref="R368" si="1663">Q368*O368</f>
        <v>5</v>
      </c>
      <c r="S368" s="128" t="s">
        <v>315</v>
      </c>
      <c r="T368" s="129">
        <f t="shared" si="1506"/>
        <v>1</v>
      </c>
      <c r="U368" s="325">
        <f t="shared" ref="U368" si="1664">ROUND(AVERAGEIF(T368:T370,"&gt;0"),0)</f>
        <v>1</v>
      </c>
      <c r="V368" s="325">
        <f t="shared" ref="V368" si="1665">U368*0.6</f>
        <v>0.6</v>
      </c>
      <c r="W368" s="203" t="s">
        <v>1654</v>
      </c>
      <c r="X368" s="324">
        <f t="shared" ref="X368" si="1666">IF(S368="No_existen",5*$X$10,Y368*$X$10)</f>
        <v>0.15000000000000002</v>
      </c>
      <c r="Y368" s="329">
        <f t="shared" ref="Y368" si="1667">ROUND(AVERAGEIF(Z368:Z370,"&gt;0"),0)</f>
        <v>3</v>
      </c>
      <c r="Z368" s="206">
        <f t="shared" si="1511"/>
        <v>2</v>
      </c>
      <c r="AA368" s="203" t="s">
        <v>319</v>
      </c>
      <c r="AB368" s="203"/>
      <c r="AC368" s="329">
        <f t="shared" ref="AC368" si="1668">IF(S368="No_existen",5*$AC$10,AD368*$AC$10)</f>
        <v>0.15</v>
      </c>
      <c r="AD368" s="325">
        <f t="shared" ref="AD368" si="1669">ROUND(AVERAGEIF(AE368:AE370,"&gt;0"),0)</f>
        <v>1</v>
      </c>
      <c r="AE368" s="202">
        <f t="shared" si="1514"/>
        <v>1</v>
      </c>
      <c r="AF368" s="203" t="s">
        <v>295</v>
      </c>
      <c r="AG368" s="203" t="s">
        <v>1662</v>
      </c>
      <c r="AH368" s="329">
        <f t="shared" ref="AH368" si="1670">IF(S368="No_existen",5*$AH$10,AI368*$AH$10)</f>
        <v>0.1</v>
      </c>
      <c r="AI368" s="325">
        <f t="shared" ref="AI368" si="1671">ROUND(AVERAGEIF(AJ368:AJ370,"&gt;0"),0)</f>
        <v>1</v>
      </c>
      <c r="AJ368" s="202">
        <f t="shared" si="1517"/>
        <v>1</v>
      </c>
      <c r="AK368" s="203" t="s">
        <v>292</v>
      </c>
      <c r="AL368" s="203" t="s">
        <v>301</v>
      </c>
      <c r="AM368" s="329">
        <f t="shared" ref="AM368" si="1672">IF(S368="No_existen",5*$AM$10,AN368*$AM$10)</f>
        <v>0.1</v>
      </c>
      <c r="AN368" s="325">
        <f t="shared" ref="AN368" si="1673">ROUND(AVERAGEIF(AO368:AO370,"&gt;0"),0)</f>
        <v>1</v>
      </c>
      <c r="AO368" s="202">
        <f t="shared" si="1520"/>
        <v>1</v>
      </c>
      <c r="AP368" s="203" t="s">
        <v>614</v>
      </c>
      <c r="AQ368" s="325">
        <f t="shared" ref="AQ368" si="1674">ROUND(AVERAGE(U368,Y368,AD368,AI368,AN368),0)</f>
        <v>1</v>
      </c>
      <c r="AR368" s="325" t="str">
        <f t="shared" ref="AR368" si="1675">IF(AQ368&lt;1.5,"FUERTE",IF(AND(AQ368&gt;=1.5,AQ368&lt;2.5),"ACEPTABLE",IF(AQ368&gt;=5,"INEXISTENTE","DÉBIL")))</f>
        <v>FUERTE</v>
      </c>
      <c r="AS368" s="327">
        <f t="shared" ref="AS368" si="1676">IF(R368=0,0,ROUND((R368*AQ368),0))</f>
        <v>5</v>
      </c>
      <c r="AT368" s="327" t="str">
        <f t="shared" ref="AT368" si="1677">IF(AS368&gt;=36,"GRAVE", IF(AS368&lt;=10, "LEVE", "MODERADO"))</f>
        <v>LEVE</v>
      </c>
      <c r="AU368" s="324" t="s">
        <v>1669</v>
      </c>
      <c r="AV368" s="324">
        <v>0</v>
      </c>
      <c r="AW368" s="203" t="s">
        <v>89</v>
      </c>
      <c r="AX368" s="203"/>
      <c r="AY368" s="130"/>
      <c r="AZ368" s="131"/>
      <c r="BA368" s="207"/>
      <c r="BB368" s="145"/>
      <c r="BC368" s="145"/>
      <c r="BD368" s="145"/>
      <c r="BE368" s="145"/>
      <c r="BF368" s="145"/>
      <c r="BG368" s="145"/>
      <c r="BH368" s="145"/>
    </row>
    <row r="369" spans="1:60" ht="63.75" hidden="1" customHeight="1" x14ac:dyDescent="0.2">
      <c r="A369" s="324"/>
      <c r="B369" s="324"/>
      <c r="C369" s="325"/>
      <c r="D369" s="336"/>
      <c r="E369" s="325"/>
      <c r="F369" s="324"/>
      <c r="G369" s="203" t="s">
        <v>260</v>
      </c>
      <c r="H369" s="203" t="s">
        <v>37</v>
      </c>
      <c r="I369" s="127" t="s">
        <v>1638</v>
      </c>
      <c r="J369" s="324"/>
      <c r="K369" s="337"/>
      <c r="L369" s="337"/>
      <c r="M369" s="337"/>
      <c r="N369" s="324"/>
      <c r="O369" s="332"/>
      <c r="P369" s="324"/>
      <c r="Q369" s="332"/>
      <c r="R369" s="332"/>
      <c r="S369" s="128" t="s">
        <v>315</v>
      </c>
      <c r="T369" s="129">
        <f t="shared" si="1506"/>
        <v>1</v>
      </c>
      <c r="U369" s="325"/>
      <c r="V369" s="325"/>
      <c r="W369" s="203" t="s">
        <v>1655</v>
      </c>
      <c r="X369" s="324"/>
      <c r="Y369" s="329"/>
      <c r="Z369" s="206">
        <f t="shared" si="1511"/>
        <v>4</v>
      </c>
      <c r="AA369" s="203" t="s">
        <v>318</v>
      </c>
      <c r="AB369" s="203"/>
      <c r="AC369" s="329"/>
      <c r="AD369" s="325"/>
      <c r="AE369" s="202">
        <f t="shared" si="1514"/>
        <v>1</v>
      </c>
      <c r="AF369" s="203" t="s">
        <v>295</v>
      </c>
      <c r="AG369" s="203" t="s">
        <v>1663</v>
      </c>
      <c r="AH369" s="329"/>
      <c r="AI369" s="325"/>
      <c r="AJ369" s="202">
        <f t="shared" si="1517"/>
        <v>1</v>
      </c>
      <c r="AK369" s="203" t="s">
        <v>292</v>
      </c>
      <c r="AL369" s="203" t="s">
        <v>301</v>
      </c>
      <c r="AM369" s="329"/>
      <c r="AN369" s="325"/>
      <c r="AO369" s="202">
        <f t="shared" si="1520"/>
        <v>1</v>
      </c>
      <c r="AP369" s="203" t="s">
        <v>614</v>
      </c>
      <c r="AQ369" s="325"/>
      <c r="AR369" s="325"/>
      <c r="AS369" s="327"/>
      <c r="AT369" s="327"/>
      <c r="AU369" s="324"/>
      <c r="AV369" s="324"/>
      <c r="AW369" s="203" t="s">
        <v>89</v>
      </c>
      <c r="AX369" s="203"/>
      <c r="AY369" s="130"/>
      <c r="AZ369" s="131"/>
      <c r="BA369" s="207"/>
      <c r="BB369" s="145"/>
      <c r="BC369" s="145"/>
      <c r="BD369" s="145"/>
      <c r="BE369" s="145"/>
      <c r="BF369" s="145"/>
      <c r="BG369" s="145"/>
      <c r="BH369" s="145"/>
    </row>
    <row r="370" spans="1:60" ht="63.75" hidden="1" customHeight="1" x14ac:dyDescent="0.2">
      <c r="A370" s="324"/>
      <c r="B370" s="324"/>
      <c r="C370" s="325"/>
      <c r="D370" s="336"/>
      <c r="E370" s="325"/>
      <c r="F370" s="324"/>
      <c r="G370" s="203"/>
      <c r="H370" s="203"/>
      <c r="I370" s="127"/>
      <c r="J370" s="324"/>
      <c r="K370" s="337"/>
      <c r="L370" s="337"/>
      <c r="M370" s="337"/>
      <c r="N370" s="324"/>
      <c r="O370" s="332"/>
      <c r="P370" s="324"/>
      <c r="Q370" s="332"/>
      <c r="R370" s="332"/>
      <c r="S370" s="128" t="s">
        <v>315</v>
      </c>
      <c r="T370" s="129">
        <f t="shared" si="1506"/>
        <v>1</v>
      </c>
      <c r="U370" s="325"/>
      <c r="V370" s="325"/>
      <c r="W370" s="203" t="s">
        <v>1656</v>
      </c>
      <c r="X370" s="324"/>
      <c r="Y370" s="329"/>
      <c r="Z370" s="206">
        <f t="shared" si="1511"/>
        <v>2</v>
      </c>
      <c r="AA370" s="203" t="s">
        <v>319</v>
      </c>
      <c r="AB370" s="203"/>
      <c r="AC370" s="329"/>
      <c r="AD370" s="325"/>
      <c r="AE370" s="202">
        <f t="shared" si="1514"/>
        <v>1</v>
      </c>
      <c r="AF370" s="203" t="s">
        <v>295</v>
      </c>
      <c r="AG370" s="203" t="s">
        <v>1664</v>
      </c>
      <c r="AH370" s="329"/>
      <c r="AI370" s="325"/>
      <c r="AJ370" s="202">
        <f t="shared" si="1517"/>
        <v>1</v>
      </c>
      <c r="AK370" s="203" t="s">
        <v>292</v>
      </c>
      <c r="AL370" s="203" t="s">
        <v>301</v>
      </c>
      <c r="AM370" s="329"/>
      <c r="AN370" s="325"/>
      <c r="AO370" s="202">
        <f t="shared" si="1520"/>
        <v>1</v>
      </c>
      <c r="AP370" s="203" t="s">
        <v>614</v>
      </c>
      <c r="AQ370" s="325"/>
      <c r="AR370" s="325"/>
      <c r="AS370" s="327"/>
      <c r="AT370" s="327"/>
      <c r="AU370" s="324"/>
      <c r="AV370" s="324"/>
      <c r="AW370" s="203" t="s">
        <v>89</v>
      </c>
      <c r="AX370" s="203"/>
      <c r="AY370" s="130"/>
      <c r="AZ370" s="131"/>
      <c r="BA370" s="207"/>
      <c r="BB370" s="145"/>
      <c r="BC370" s="145"/>
      <c r="BD370" s="145"/>
      <c r="BE370" s="145"/>
      <c r="BF370" s="145"/>
      <c r="BG370" s="145"/>
      <c r="BH370" s="145"/>
    </row>
    <row r="371" spans="1:60" ht="63.75" hidden="1" customHeight="1" x14ac:dyDescent="0.2">
      <c r="A371" s="324">
        <v>121</v>
      </c>
      <c r="B371" s="324" t="s">
        <v>179</v>
      </c>
      <c r="C371" s="325" t="str">
        <f>+VLOOKUP(B371,$A$568:$B$606,2,0)</f>
        <v>CARLOS FERNANDO CASTAÑO MONTOYA</v>
      </c>
      <c r="D371" s="336" t="s">
        <v>162</v>
      </c>
      <c r="E371" s="325" t="str">
        <f>IF(D371=$D$538,$E$538,IF(D371=$D$539,$E$539,IF(D371=$D$540,$E$540,IF(D371=$D$541,$E$541,IF(D371=$D$542,$E$542,IF(D371=$D$543,$E$543,IF(D371=$D$544,$E$544,IF(D371=$D$545,$E$545,IF(D371=$D$546,$E$546,IF(D371=$D$547,$E$547,IF(D371=VICERRECTORÍA_ACADÉMICA_,$BF$538,IF(D371=PLANEACIÓN_,$BF$540, IF(D371=_VICERRECTORÍA_INVESTIGACIONES_INNOVACIÓN_Y_EXTENSIÓN_,$BF$539,IF(D371=VICERRECTORÍA_ADMINISTRATIVA_FINANCIERA_,$BF$541,IF(D371=_VICERRECTORÍA_RESPONSABILIDAD_SOCIAL_Y_BIENESTAR_UNIVERSITARIO_,$BF$542,"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1" s="324" t="s">
        <v>264</v>
      </c>
      <c r="G371" s="203" t="s">
        <v>261</v>
      </c>
      <c r="H371" s="203" t="s">
        <v>41</v>
      </c>
      <c r="I371" s="209" t="s">
        <v>1670</v>
      </c>
      <c r="J371" s="324" t="s">
        <v>111</v>
      </c>
      <c r="K371" s="337" t="s">
        <v>1678</v>
      </c>
      <c r="L371" s="337" t="s">
        <v>1679</v>
      </c>
      <c r="M371" s="337" t="s">
        <v>1680</v>
      </c>
      <c r="N371" s="324" t="s">
        <v>104</v>
      </c>
      <c r="O371" s="332">
        <f t="shared" ref="O371" si="1678">IF(N371="ALTA",5,IF(N371="MEDIO ALTA",4,IF(N371="MEDIA",3,IF(N371="MEDIO BAJA",2,IF(N371="BAJA",1,0)))))</f>
        <v>3</v>
      </c>
      <c r="P371" s="324" t="s">
        <v>208</v>
      </c>
      <c r="Q371" s="332">
        <f t="shared" ref="Q371" si="1679">IF(P371="ALTO",5,IF(P371="MEDIO-ALTO",4,IF(P371="MEDIO",3,IF(P371="MEDIO-BAJO",2,IF(P371="BAJO",1,0)))))</f>
        <v>2</v>
      </c>
      <c r="R371" s="332">
        <f t="shared" ref="R371" si="1680">Q371*O371</f>
        <v>6</v>
      </c>
      <c r="S371" s="128" t="s">
        <v>386</v>
      </c>
      <c r="T371" s="129">
        <f t="shared" si="1506"/>
        <v>4</v>
      </c>
      <c r="U371" s="325">
        <f t="shared" ref="U371" si="1681">ROUND(AVERAGEIF(T371:T373,"&gt;0"),0)</f>
        <v>4</v>
      </c>
      <c r="V371" s="325">
        <f t="shared" ref="V371" si="1682">U371*0.6</f>
        <v>2.4</v>
      </c>
      <c r="W371" s="167" t="s">
        <v>1694</v>
      </c>
      <c r="X371" s="324">
        <f t="shared" ref="X371" si="1683">IF(S371="No_existen",5*$X$10,Y371*$X$10)</f>
        <v>0.2</v>
      </c>
      <c r="Y371" s="329">
        <f t="shared" ref="Y371" si="1684">ROUND(AVERAGEIF(Z371:Z373,"&gt;0"),0)</f>
        <v>4</v>
      </c>
      <c r="Z371" s="206">
        <f t="shared" si="1511"/>
        <v>4</v>
      </c>
      <c r="AA371" s="203" t="s">
        <v>318</v>
      </c>
      <c r="AB371" s="203"/>
      <c r="AC371" s="329">
        <f t="shared" ref="AC371" si="1685">IF(S371="No_existen",5*$AC$10,AD371*$AC$10)</f>
        <v>0.15</v>
      </c>
      <c r="AD371" s="325">
        <f t="shared" ref="AD371" si="1686">ROUND(AVERAGEIF(AE371:AE373,"&gt;0"),0)</f>
        <v>1</v>
      </c>
      <c r="AE371" s="202">
        <f t="shared" si="1514"/>
        <v>1</v>
      </c>
      <c r="AF371" s="203" t="s">
        <v>295</v>
      </c>
      <c r="AG371" s="203" t="s">
        <v>1706</v>
      </c>
      <c r="AH371" s="329">
        <f t="shared" ref="AH371" si="1687">IF(S371="No_existen",5*$AH$10,AI371*$AH$10)</f>
        <v>0.1</v>
      </c>
      <c r="AI371" s="325">
        <f t="shared" ref="AI371" si="1688">ROUND(AVERAGEIF(AJ371:AJ373,"&gt;0"),0)</f>
        <v>1</v>
      </c>
      <c r="AJ371" s="202">
        <f t="shared" si="1517"/>
        <v>1</v>
      </c>
      <c r="AK371" s="203" t="s">
        <v>292</v>
      </c>
      <c r="AL371" s="203" t="s">
        <v>307</v>
      </c>
      <c r="AM371" s="329">
        <f t="shared" ref="AM371" si="1689">IF(S371="No_existen",5*$AM$10,AN371*$AM$10)</f>
        <v>0.1</v>
      </c>
      <c r="AN371" s="325">
        <f t="shared" ref="AN371" si="1690">ROUND(AVERAGEIF(AO371:AO373,"&gt;0"),0)</f>
        <v>1</v>
      </c>
      <c r="AO371" s="202">
        <f t="shared" si="1520"/>
        <v>1</v>
      </c>
      <c r="AP371" s="203" t="s">
        <v>614</v>
      </c>
      <c r="AQ371" s="325">
        <f t="shared" ref="AQ371" si="1691">ROUND(AVERAGE(U371,Y371,AD371,AI371,AN371),0)</f>
        <v>2</v>
      </c>
      <c r="AR371" s="325" t="str">
        <f t="shared" ref="AR371" si="1692">IF(AQ371&lt;1.5,"FUERTE",IF(AND(AQ371&gt;=1.5,AQ371&lt;2.5),"ACEPTABLE",IF(AQ371&gt;=5,"INEXISTENTE","DÉBIL")))</f>
        <v>ACEPTABLE</v>
      </c>
      <c r="AS371" s="327">
        <f t="shared" ref="AS371" si="1693">IF(R371=0,0,ROUND((R371*AQ371),0))</f>
        <v>12</v>
      </c>
      <c r="AT371" s="327" t="str">
        <f t="shared" ref="AT371" si="1694">IF(AS371&gt;=36,"GRAVE", IF(AS371&lt;=10, "LEVE", "MODERADO"))</f>
        <v>MODERADO</v>
      </c>
      <c r="AU371" s="337" t="s">
        <v>1714</v>
      </c>
      <c r="AV371" s="338">
        <v>1</v>
      </c>
      <c r="AW371" s="203" t="s">
        <v>90</v>
      </c>
      <c r="AX371" s="273" t="s">
        <v>2870</v>
      </c>
      <c r="AY371" s="289">
        <v>45657</v>
      </c>
      <c r="AZ371" s="131"/>
      <c r="BA371" s="207"/>
      <c r="BB371" s="145"/>
      <c r="BC371" s="145"/>
      <c r="BD371" s="145"/>
      <c r="BE371" s="145"/>
      <c r="BF371" s="145"/>
      <c r="BG371" s="145"/>
      <c r="BH371" s="145"/>
    </row>
    <row r="372" spans="1:60" ht="63.75" hidden="1" customHeight="1" x14ac:dyDescent="0.2">
      <c r="A372" s="324"/>
      <c r="B372" s="324"/>
      <c r="C372" s="325"/>
      <c r="D372" s="336"/>
      <c r="E372" s="325"/>
      <c r="F372" s="324"/>
      <c r="G372" s="203"/>
      <c r="H372" s="203"/>
      <c r="I372" s="209"/>
      <c r="J372" s="324"/>
      <c r="K372" s="337"/>
      <c r="L372" s="337"/>
      <c r="M372" s="337"/>
      <c r="N372" s="324"/>
      <c r="O372" s="332"/>
      <c r="P372" s="324"/>
      <c r="Q372" s="332"/>
      <c r="R372" s="332"/>
      <c r="S372" s="128"/>
      <c r="T372" s="129">
        <f t="shared" si="1506"/>
        <v>0</v>
      </c>
      <c r="U372" s="325"/>
      <c r="V372" s="325"/>
      <c r="W372" s="167"/>
      <c r="X372" s="324"/>
      <c r="Y372" s="329"/>
      <c r="Z372" s="206">
        <f t="shared" si="1511"/>
        <v>0</v>
      </c>
      <c r="AA372" s="203"/>
      <c r="AB372" s="203"/>
      <c r="AC372" s="329"/>
      <c r="AD372" s="325"/>
      <c r="AE372" s="202">
        <f t="shared" si="1514"/>
        <v>0</v>
      </c>
      <c r="AF372" s="203"/>
      <c r="AG372" s="203"/>
      <c r="AH372" s="329"/>
      <c r="AI372" s="325"/>
      <c r="AJ372" s="202">
        <f t="shared" si="1517"/>
        <v>0</v>
      </c>
      <c r="AK372" s="203"/>
      <c r="AL372" s="203"/>
      <c r="AM372" s="329"/>
      <c r="AN372" s="325"/>
      <c r="AO372" s="202">
        <f t="shared" si="1520"/>
        <v>0</v>
      </c>
      <c r="AP372" s="203"/>
      <c r="AQ372" s="325"/>
      <c r="AR372" s="325"/>
      <c r="AS372" s="327"/>
      <c r="AT372" s="327"/>
      <c r="AU372" s="337"/>
      <c r="AV372" s="337"/>
      <c r="AW372" s="203"/>
      <c r="AX372" s="203"/>
      <c r="AY372" s="130"/>
      <c r="AZ372" s="131"/>
      <c r="BA372" s="207"/>
      <c r="BB372" s="145"/>
      <c r="BC372" s="145"/>
      <c r="BD372" s="145"/>
      <c r="BE372" s="145"/>
      <c r="BF372" s="145"/>
      <c r="BG372" s="145"/>
      <c r="BH372" s="145"/>
    </row>
    <row r="373" spans="1:60" ht="63.75" hidden="1" customHeight="1" x14ac:dyDescent="0.2">
      <c r="A373" s="324"/>
      <c r="B373" s="324"/>
      <c r="C373" s="325"/>
      <c r="D373" s="336"/>
      <c r="E373" s="325"/>
      <c r="F373" s="324"/>
      <c r="G373" s="203"/>
      <c r="H373" s="203"/>
      <c r="I373" s="209"/>
      <c r="J373" s="324"/>
      <c r="K373" s="337"/>
      <c r="L373" s="337"/>
      <c r="M373" s="337"/>
      <c r="N373" s="324"/>
      <c r="O373" s="332"/>
      <c r="P373" s="324"/>
      <c r="Q373" s="332"/>
      <c r="R373" s="332"/>
      <c r="S373" s="128"/>
      <c r="T373" s="129">
        <f t="shared" ref="T373:T404" si="1695">IF(S373=$S$542,1,IF(S373=$S$538,5,IF(S373=$S$539,4,IF(S373=$S$540,3,IF(S373=$S$541,2,0)))))</f>
        <v>0</v>
      </c>
      <c r="U373" s="325"/>
      <c r="V373" s="325"/>
      <c r="W373" s="167"/>
      <c r="X373" s="324"/>
      <c r="Y373" s="329"/>
      <c r="Z373" s="206">
        <f t="shared" ref="Z373:Z404" si="1696">IF(AA373=$AA$540,1,IF(AA373=$AA$539,2,IF(AA373=$AA$538,4,IF(S373="No_existen",5,0))))</f>
        <v>0</v>
      </c>
      <c r="AA373" s="203"/>
      <c r="AB373" s="203"/>
      <c r="AC373" s="329"/>
      <c r="AD373" s="325"/>
      <c r="AE373" s="202">
        <f t="shared" ref="AE373:AE404" si="1697">IF(AF373=$AG$539,1,IF(AF373=$AG$538,4,IF(S373="No_existen",5,0)))</f>
        <v>0</v>
      </c>
      <c r="AF373" s="203"/>
      <c r="AG373" s="203"/>
      <c r="AH373" s="329"/>
      <c r="AI373" s="325"/>
      <c r="AJ373" s="202">
        <f t="shared" ref="AJ373:AJ404" si="1698">IF(AK373=$AK$538,1,IF(AK373=$AK$539,4,IF(S373="No_existen",5,0)))</f>
        <v>0</v>
      </c>
      <c r="AK373" s="203"/>
      <c r="AL373" s="203"/>
      <c r="AM373" s="329"/>
      <c r="AN373" s="325"/>
      <c r="AO373" s="202">
        <f t="shared" si="1520"/>
        <v>0</v>
      </c>
      <c r="AP373" s="203"/>
      <c r="AQ373" s="325"/>
      <c r="AR373" s="325"/>
      <c r="AS373" s="327"/>
      <c r="AT373" s="327"/>
      <c r="AU373" s="337"/>
      <c r="AV373" s="337"/>
      <c r="AW373" s="203"/>
      <c r="AX373" s="203"/>
      <c r="AY373" s="130"/>
      <c r="AZ373" s="131"/>
      <c r="BA373" s="207"/>
      <c r="BB373" s="145"/>
      <c r="BC373" s="145"/>
      <c r="BD373" s="145"/>
      <c r="BE373" s="145"/>
      <c r="BF373" s="145"/>
      <c r="BG373" s="145"/>
      <c r="BH373" s="145"/>
    </row>
    <row r="374" spans="1:60" ht="63.75" hidden="1" customHeight="1" x14ac:dyDescent="0.2">
      <c r="A374" s="324">
        <v>122</v>
      </c>
      <c r="B374" s="324" t="s">
        <v>179</v>
      </c>
      <c r="C374" s="325" t="str">
        <f>+VLOOKUP(B374,$A$568:$B$606,2,0)</f>
        <v>CARLOS FERNANDO CASTAÑO MONTOYA</v>
      </c>
      <c r="D374" s="336" t="s">
        <v>162</v>
      </c>
      <c r="E374" s="325" t="str">
        <f>IF(D374=$D$538,$E$538,IF(D374=$D$539,$E$539,IF(D374=$D$540,$E$540,IF(D374=$D$541,$E$541,IF(D374=$D$542,$E$542,IF(D374=$D$543,$E$543,IF(D374=$D$544,$E$544,IF(D374=$D$545,$E$545,IF(D374=$D$546,$E$546,IF(D374=$D$547,$E$547,IF(D374=VICERRECTORÍA_ACADÉMICA_,$BF$538,IF(D374=PLANEACIÓN_,$BF$540, IF(D374=_VICERRECTORÍA_INVESTIGACIONES_INNOVACIÓN_Y_EXTENSIÓN_,$BF$539,IF(D374=VICERRECTORÍA_ADMINISTRATIVA_FINANCIERA_,$BF$541,IF(D374=_VICERRECTORÍA_RESPONSABILIDAD_SOCIAL_Y_BIENESTAR_UNIVERSITARIO_,$BF$542,"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4" s="324" t="s">
        <v>265</v>
      </c>
      <c r="G374" s="203" t="s">
        <v>260</v>
      </c>
      <c r="H374" s="203" t="s">
        <v>34</v>
      </c>
      <c r="I374" s="209" t="s">
        <v>1671</v>
      </c>
      <c r="J374" s="324" t="s">
        <v>111</v>
      </c>
      <c r="K374" s="324" t="s">
        <v>1681</v>
      </c>
      <c r="L374" s="324" t="s">
        <v>1682</v>
      </c>
      <c r="M374" s="324" t="s">
        <v>1683</v>
      </c>
      <c r="N374" s="324" t="s">
        <v>147</v>
      </c>
      <c r="O374" s="332">
        <f t="shared" ref="O374" si="1699">IF(N374="ALTA",5,IF(N374="MEDIO ALTA",4,IF(N374="MEDIA",3,IF(N374="MEDIO BAJA",2,IF(N374="BAJA",1,0)))))</f>
        <v>2</v>
      </c>
      <c r="P374" s="324" t="s">
        <v>141</v>
      </c>
      <c r="Q374" s="332">
        <f t="shared" ref="Q374" si="1700">IF(P374="ALTO",5,IF(P374="MEDIO-ALTO",4,IF(P374="MEDIO",3,IF(P374="MEDIO-BAJO",2,IF(P374="BAJO",1,0)))))</f>
        <v>1</v>
      </c>
      <c r="R374" s="332">
        <f t="shared" ref="R374" si="1701">Q374*O374</f>
        <v>2</v>
      </c>
      <c r="S374" s="128" t="s">
        <v>315</v>
      </c>
      <c r="T374" s="129">
        <f t="shared" si="1695"/>
        <v>1</v>
      </c>
      <c r="U374" s="325">
        <f t="shared" ref="U374" si="1702">ROUND(AVERAGEIF(T374:T376,"&gt;0"),0)</f>
        <v>2</v>
      </c>
      <c r="V374" s="325">
        <f t="shared" ref="V374" si="1703">U374*0.6</f>
        <v>1.2</v>
      </c>
      <c r="W374" s="167" t="s">
        <v>1695</v>
      </c>
      <c r="X374" s="324">
        <f t="shared" ref="X374" si="1704">IF(S374="No_existen",5*$X$10,Y374*$X$10)</f>
        <v>0.15000000000000002</v>
      </c>
      <c r="Y374" s="329">
        <f t="shared" ref="Y374" si="1705">ROUND(AVERAGEIF(Z374:Z376,"&gt;0"),0)</f>
        <v>3</v>
      </c>
      <c r="Z374" s="206">
        <f t="shared" si="1696"/>
        <v>2</v>
      </c>
      <c r="AA374" s="203" t="s">
        <v>319</v>
      </c>
      <c r="AB374" s="203"/>
      <c r="AC374" s="329">
        <f t="shared" ref="AC374" si="1706">IF(S374="No_existen",5*$AC$10,AD374*$AC$10)</f>
        <v>0.15</v>
      </c>
      <c r="AD374" s="325">
        <f t="shared" ref="AD374" si="1707">ROUND(AVERAGEIF(AE374:AE376,"&gt;0"),0)</f>
        <v>1</v>
      </c>
      <c r="AE374" s="202">
        <f t="shared" si="1697"/>
        <v>1</v>
      </c>
      <c r="AF374" s="203" t="s">
        <v>295</v>
      </c>
      <c r="AG374" s="203" t="s">
        <v>1707</v>
      </c>
      <c r="AH374" s="329">
        <f t="shared" ref="AH374" si="1708">IF(S374="No_existen",5*$AH$10,AI374*$AH$10)</f>
        <v>0.1</v>
      </c>
      <c r="AI374" s="325">
        <f t="shared" ref="AI374" si="1709">ROUND(AVERAGEIF(AJ374:AJ376,"&gt;0"),0)</f>
        <v>1</v>
      </c>
      <c r="AJ374" s="202">
        <f t="shared" si="1698"/>
        <v>1</v>
      </c>
      <c r="AK374" s="203" t="s">
        <v>292</v>
      </c>
      <c r="AL374" s="203" t="s">
        <v>306</v>
      </c>
      <c r="AM374" s="329">
        <f t="shared" ref="AM374" si="1710">IF(S374="No_existen",5*$AM$10,AN374*$AM$10)</f>
        <v>0.1</v>
      </c>
      <c r="AN374" s="325">
        <f t="shared" ref="AN374" si="1711">ROUND(AVERAGEIF(AO374:AO376,"&gt;0"),0)</f>
        <v>1</v>
      </c>
      <c r="AO374" s="202">
        <f t="shared" si="1520"/>
        <v>1</v>
      </c>
      <c r="AP374" s="203" t="s">
        <v>614</v>
      </c>
      <c r="AQ374" s="325">
        <f t="shared" ref="AQ374" si="1712">ROUND(AVERAGE(U374,Y374,AD374,AI374,AN374),0)</f>
        <v>2</v>
      </c>
      <c r="AR374" s="325" t="str">
        <f t="shared" ref="AR374" si="1713">IF(AQ374&lt;1.5,"FUERTE",IF(AND(AQ374&gt;=1.5,AQ374&lt;2.5),"ACEPTABLE",IF(AQ374&gt;=5,"INEXISTENTE","DÉBIL")))</f>
        <v>ACEPTABLE</v>
      </c>
      <c r="AS374" s="327">
        <f t="shared" ref="AS374" si="1714">IF(R374=0,0,ROUND((R374*AQ374),0))</f>
        <v>4</v>
      </c>
      <c r="AT374" s="327" t="str">
        <f t="shared" ref="AT374" si="1715">IF(AS374&gt;=36,"GRAVE", IF(AS374&lt;=10, "LEVE", "MODERADO"))</f>
        <v>LEVE</v>
      </c>
      <c r="AU374" s="334" t="s">
        <v>1715</v>
      </c>
      <c r="AV374" s="335">
        <v>1</v>
      </c>
      <c r="AW374" s="203" t="s">
        <v>89</v>
      </c>
      <c r="AX374" s="203"/>
      <c r="AY374" s="130"/>
      <c r="AZ374" s="131"/>
      <c r="BA374" s="207"/>
      <c r="BB374" s="145"/>
      <c r="BC374" s="145"/>
      <c r="BD374" s="145"/>
      <c r="BE374" s="145"/>
      <c r="BF374" s="145"/>
      <c r="BG374" s="145"/>
      <c r="BH374" s="145"/>
    </row>
    <row r="375" spans="1:60" ht="63.75" hidden="1" customHeight="1" x14ac:dyDescent="0.2">
      <c r="A375" s="324"/>
      <c r="B375" s="324"/>
      <c r="C375" s="325"/>
      <c r="D375" s="336"/>
      <c r="E375" s="325"/>
      <c r="F375" s="324"/>
      <c r="G375" s="203"/>
      <c r="H375" s="203"/>
      <c r="I375" s="209"/>
      <c r="J375" s="324"/>
      <c r="K375" s="324"/>
      <c r="L375" s="324"/>
      <c r="M375" s="324"/>
      <c r="N375" s="324"/>
      <c r="O375" s="332"/>
      <c r="P375" s="324"/>
      <c r="Q375" s="332"/>
      <c r="R375" s="332"/>
      <c r="S375" s="128" t="s">
        <v>314</v>
      </c>
      <c r="T375" s="129">
        <f t="shared" si="1695"/>
        <v>2</v>
      </c>
      <c r="U375" s="325"/>
      <c r="V375" s="325"/>
      <c r="W375" s="168" t="s">
        <v>1696</v>
      </c>
      <c r="X375" s="324"/>
      <c r="Y375" s="329"/>
      <c r="Z375" s="206">
        <f t="shared" si="1696"/>
        <v>4</v>
      </c>
      <c r="AA375" s="203" t="s">
        <v>318</v>
      </c>
      <c r="AB375" s="203"/>
      <c r="AC375" s="329"/>
      <c r="AD375" s="325"/>
      <c r="AE375" s="202">
        <f t="shared" si="1697"/>
        <v>1</v>
      </c>
      <c r="AF375" s="203" t="s">
        <v>295</v>
      </c>
      <c r="AG375" s="203" t="s">
        <v>1708</v>
      </c>
      <c r="AH375" s="329"/>
      <c r="AI375" s="325"/>
      <c r="AJ375" s="202">
        <f t="shared" si="1698"/>
        <v>1</v>
      </c>
      <c r="AK375" s="203" t="s">
        <v>292</v>
      </c>
      <c r="AL375" s="203" t="s">
        <v>300</v>
      </c>
      <c r="AM375" s="329"/>
      <c r="AN375" s="325"/>
      <c r="AO375" s="202">
        <f t="shared" si="1520"/>
        <v>1</v>
      </c>
      <c r="AP375" s="203" t="s">
        <v>614</v>
      </c>
      <c r="AQ375" s="325"/>
      <c r="AR375" s="325"/>
      <c r="AS375" s="327"/>
      <c r="AT375" s="327"/>
      <c r="AU375" s="334"/>
      <c r="AV375" s="334"/>
      <c r="AW375" s="203" t="s">
        <v>89</v>
      </c>
      <c r="AX375" s="203"/>
      <c r="AY375" s="130"/>
      <c r="AZ375" s="131"/>
      <c r="BA375" s="207"/>
      <c r="BB375" s="145"/>
      <c r="BC375" s="145"/>
      <c r="BD375" s="145"/>
      <c r="BE375" s="145"/>
      <c r="BF375" s="145"/>
      <c r="BG375" s="145"/>
      <c r="BH375" s="145"/>
    </row>
    <row r="376" spans="1:60" ht="63.75" hidden="1" customHeight="1" x14ac:dyDescent="0.2">
      <c r="A376" s="324"/>
      <c r="B376" s="324"/>
      <c r="C376" s="325"/>
      <c r="D376" s="336"/>
      <c r="E376" s="325"/>
      <c r="F376" s="324"/>
      <c r="G376" s="203"/>
      <c r="H376" s="203"/>
      <c r="I376" s="209"/>
      <c r="J376" s="324"/>
      <c r="K376" s="324"/>
      <c r="L376" s="324"/>
      <c r="M376" s="324"/>
      <c r="N376" s="324"/>
      <c r="O376" s="332"/>
      <c r="P376" s="324"/>
      <c r="Q376" s="332"/>
      <c r="R376" s="332"/>
      <c r="S376" s="128"/>
      <c r="T376" s="129">
        <f t="shared" si="1695"/>
        <v>0</v>
      </c>
      <c r="U376" s="325"/>
      <c r="V376" s="325"/>
      <c r="W376" s="167"/>
      <c r="X376" s="324"/>
      <c r="Y376" s="329"/>
      <c r="Z376" s="206">
        <f t="shared" si="1696"/>
        <v>0</v>
      </c>
      <c r="AA376" s="203"/>
      <c r="AB376" s="203"/>
      <c r="AC376" s="329"/>
      <c r="AD376" s="325"/>
      <c r="AE376" s="202">
        <f t="shared" si="1697"/>
        <v>0</v>
      </c>
      <c r="AF376" s="203"/>
      <c r="AG376" s="203"/>
      <c r="AH376" s="329"/>
      <c r="AI376" s="325"/>
      <c r="AJ376" s="202">
        <f t="shared" si="1698"/>
        <v>0</v>
      </c>
      <c r="AK376" s="203"/>
      <c r="AL376" s="203"/>
      <c r="AM376" s="329"/>
      <c r="AN376" s="325"/>
      <c r="AO376" s="202">
        <f t="shared" si="1520"/>
        <v>0</v>
      </c>
      <c r="AP376" s="203"/>
      <c r="AQ376" s="325"/>
      <c r="AR376" s="325"/>
      <c r="AS376" s="327"/>
      <c r="AT376" s="327"/>
      <c r="AU376" s="334"/>
      <c r="AV376" s="334"/>
      <c r="AW376" s="203" t="s">
        <v>89</v>
      </c>
      <c r="AX376" s="203"/>
      <c r="AY376" s="130"/>
      <c r="AZ376" s="131"/>
      <c r="BA376" s="207"/>
      <c r="BB376" s="145"/>
      <c r="BC376" s="145"/>
      <c r="BD376" s="145"/>
      <c r="BE376" s="145"/>
      <c r="BF376" s="145"/>
      <c r="BG376" s="145"/>
      <c r="BH376" s="145"/>
    </row>
    <row r="377" spans="1:60" ht="63.75" hidden="1" customHeight="1" x14ac:dyDescent="0.2">
      <c r="A377" s="324">
        <v>123</v>
      </c>
      <c r="B377" s="324" t="s">
        <v>179</v>
      </c>
      <c r="C377" s="325" t="str">
        <f>+VLOOKUP(B377,$A$568:$B$606,2,0)</f>
        <v>CARLOS FERNANDO CASTAÑO MONTOYA</v>
      </c>
      <c r="D377" s="336" t="s">
        <v>162</v>
      </c>
      <c r="E377" s="325" t="str">
        <f>IF(D377=$D$538,$E$538,IF(D377=$D$539,$E$539,IF(D377=$D$540,$E$540,IF(D377=$D$541,$E$541,IF(D377=$D$542,$E$542,IF(D377=$D$543,$E$543,IF(D377=$D$544,$E$544,IF(D377=$D$545,$E$545,IF(D377=$D$546,$E$546,IF(D377=$D$547,$E$547,IF(D377=VICERRECTORÍA_ACADÉMICA_,$BF$538,IF(D377=PLANEACIÓN_,$BF$540, IF(D377=_VICERRECTORÍA_INVESTIGACIONES_INNOVACIÓN_Y_EXTENSIÓN_,$BF$539,IF(D377=VICERRECTORÍA_ADMINISTRATIVA_FINANCIERA_,$BF$541,IF(D377=_VICERRECTORÍA_RESPONSABILIDAD_SOCIAL_Y_BIENESTAR_UNIVERSITARIO_,$BF$542,"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7" s="324" t="s">
        <v>264</v>
      </c>
      <c r="G377" s="203" t="s">
        <v>260</v>
      </c>
      <c r="H377" s="203" t="s">
        <v>37</v>
      </c>
      <c r="I377" s="209" t="s">
        <v>1672</v>
      </c>
      <c r="J377" s="324" t="s">
        <v>109</v>
      </c>
      <c r="K377" s="324" t="s">
        <v>1684</v>
      </c>
      <c r="L377" s="324" t="s">
        <v>1685</v>
      </c>
      <c r="M377" s="324" t="s">
        <v>1686</v>
      </c>
      <c r="N377" s="324" t="s">
        <v>127</v>
      </c>
      <c r="O377" s="332">
        <f t="shared" ref="O377" si="1716">IF(N377="ALTA",5,IF(N377="MEDIO ALTA",4,IF(N377="MEDIA",3,IF(N377="MEDIO BAJA",2,IF(N377="BAJA",1,0)))))</f>
        <v>1</v>
      </c>
      <c r="P377" s="324" t="s">
        <v>139</v>
      </c>
      <c r="Q377" s="332">
        <f t="shared" ref="Q377" si="1717">IF(P377="ALTO",5,IF(P377="MEDIO-ALTO",4,IF(P377="MEDIO",3,IF(P377="MEDIO-BAJO",2,IF(P377="BAJO",1,0)))))</f>
        <v>5</v>
      </c>
      <c r="R377" s="332">
        <f t="shared" ref="R377" si="1718">Q377*O377</f>
        <v>5</v>
      </c>
      <c r="S377" s="128" t="s">
        <v>315</v>
      </c>
      <c r="T377" s="129">
        <f t="shared" si="1695"/>
        <v>1</v>
      </c>
      <c r="U377" s="325">
        <f t="shared" ref="U377" si="1719">ROUND(AVERAGEIF(T377:T379,"&gt;0"),0)</f>
        <v>1</v>
      </c>
      <c r="V377" s="325">
        <f t="shared" ref="V377" si="1720">U377*0.6</f>
        <v>0.6</v>
      </c>
      <c r="W377" s="167" t="s">
        <v>1697</v>
      </c>
      <c r="X377" s="324">
        <f t="shared" ref="X377" si="1721">IF(S377="No_existen",5*$X$10,Y377*$X$10)</f>
        <v>0.05</v>
      </c>
      <c r="Y377" s="329">
        <f t="shared" ref="Y377" si="1722">ROUND(AVERAGEIF(Z377:Z379,"&gt;0"),0)</f>
        <v>1</v>
      </c>
      <c r="Z377" s="206">
        <f t="shared" si="1696"/>
        <v>2</v>
      </c>
      <c r="AA377" s="203" t="s">
        <v>319</v>
      </c>
      <c r="AB377" s="203"/>
      <c r="AC377" s="329">
        <f t="shared" ref="AC377" si="1723">IF(S377="No_existen",5*$AC$10,AD377*$AC$10)</f>
        <v>0.15</v>
      </c>
      <c r="AD377" s="325">
        <f t="shared" ref="AD377" si="1724">ROUND(AVERAGEIF(AE377:AE379,"&gt;0"),0)</f>
        <v>1</v>
      </c>
      <c r="AE377" s="202">
        <f t="shared" si="1697"/>
        <v>1</v>
      </c>
      <c r="AF377" s="203" t="s">
        <v>295</v>
      </c>
      <c r="AG377" s="203" t="s">
        <v>1709</v>
      </c>
      <c r="AH377" s="329">
        <f t="shared" ref="AH377" si="1725">IF(S377="No_existen",5*$AH$10,AI377*$AH$10)</f>
        <v>0.1</v>
      </c>
      <c r="AI377" s="325">
        <f t="shared" ref="AI377" si="1726">ROUND(AVERAGEIF(AJ377:AJ379,"&gt;0"),0)</f>
        <v>1</v>
      </c>
      <c r="AJ377" s="202">
        <f t="shared" si="1698"/>
        <v>1</v>
      </c>
      <c r="AK377" s="203" t="s">
        <v>292</v>
      </c>
      <c r="AL377" s="203" t="s">
        <v>299</v>
      </c>
      <c r="AM377" s="329">
        <f t="shared" ref="AM377" si="1727">IF(S377="No_existen",5*$AM$10,AN377*$AM$10)</f>
        <v>0.1</v>
      </c>
      <c r="AN377" s="325">
        <f t="shared" ref="AN377" si="1728">ROUND(AVERAGEIF(AO377:AO379,"&gt;0"),0)</f>
        <v>1</v>
      </c>
      <c r="AO377" s="202">
        <f t="shared" si="1520"/>
        <v>1</v>
      </c>
      <c r="AP377" s="203" t="s">
        <v>614</v>
      </c>
      <c r="AQ377" s="325">
        <f t="shared" ref="AQ377" si="1729">ROUND(AVERAGE(U377,Y377,AD377,AI377,AN377),0)</f>
        <v>1</v>
      </c>
      <c r="AR377" s="325" t="str">
        <f t="shared" ref="AR377" si="1730">IF(AQ377&lt;1.5,"FUERTE",IF(AND(AQ377&gt;=1.5,AQ377&lt;2.5),"ACEPTABLE",IF(AQ377&gt;=5,"INEXISTENTE","DÉBIL")))</f>
        <v>FUERTE</v>
      </c>
      <c r="AS377" s="327">
        <f t="shared" ref="AS377" si="1731">IF(R377=0,0,ROUND((R377*AQ377),0))</f>
        <v>5</v>
      </c>
      <c r="AT377" s="327" t="str">
        <f t="shared" ref="AT377" si="1732">IF(AS377&gt;=36,"GRAVE", IF(AS377&lt;=10, "LEVE", "MODERADO"))</f>
        <v>LEVE</v>
      </c>
      <c r="AU377" s="334" t="s">
        <v>1716</v>
      </c>
      <c r="AV377" s="334">
        <v>0</v>
      </c>
      <c r="AW377" s="203" t="s">
        <v>89</v>
      </c>
      <c r="AX377" s="203"/>
      <c r="AY377" s="130"/>
      <c r="AZ377" s="131"/>
      <c r="BA377" s="207"/>
      <c r="BB377" s="145"/>
      <c r="BC377" s="145"/>
      <c r="BD377" s="145"/>
      <c r="BE377" s="145"/>
      <c r="BF377" s="145"/>
      <c r="BG377" s="145"/>
      <c r="BH377" s="145"/>
    </row>
    <row r="378" spans="1:60" ht="63.75" hidden="1" customHeight="1" x14ac:dyDescent="0.2">
      <c r="A378" s="324"/>
      <c r="B378" s="324"/>
      <c r="C378" s="325"/>
      <c r="D378" s="336"/>
      <c r="E378" s="325"/>
      <c r="F378" s="324"/>
      <c r="G378" s="203" t="s">
        <v>260</v>
      </c>
      <c r="H378" s="203" t="s">
        <v>34</v>
      </c>
      <c r="I378" s="209" t="s">
        <v>1673</v>
      </c>
      <c r="J378" s="324"/>
      <c r="K378" s="324"/>
      <c r="L378" s="324"/>
      <c r="M378" s="324"/>
      <c r="N378" s="324"/>
      <c r="O378" s="332"/>
      <c r="P378" s="324"/>
      <c r="Q378" s="332"/>
      <c r="R378" s="332"/>
      <c r="S378" s="128" t="s">
        <v>315</v>
      </c>
      <c r="T378" s="129">
        <f t="shared" si="1695"/>
        <v>1</v>
      </c>
      <c r="U378" s="325"/>
      <c r="V378" s="325"/>
      <c r="W378" s="167" t="s">
        <v>1698</v>
      </c>
      <c r="X378" s="324"/>
      <c r="Y378" s="329"/>
      <c r="Z378" s="206">
        <f t="shared" si="1696"/>
        <v>1</v>
      </c>
      <c r="AA378" s="203" t="s">
        <v>320</v>
      </c>
      <c r="AB378" s="203"/>
      <c r="AC378" s="329"/>
      <c r="AD378" s="325"/>
      <c r="AE378" s="202">
        <f t="shared" si="1697"/>
        <v>1</v>
      </c>
      <c r="AF378" s="203" t="s">
        <v>295</v>
      </c>
      <c r="AG378" s="203" t="s">
        <v>1710</v>
      </c>
      <c r="AH378" s="329"/>
      <c r="AI378" s="325"/>
      <c r="AJ378" s="202">
        <f t="shared" si="1698"/>
        <v>1</v>
      </c>
      <c r="AK378" s="203" t="s">
        <v>292</v>
      </c>
      <c r="AL378" s="203" t="s">
        <v>303</v>
      </c>
      <c r="AM378" s="329"/>
      <c r="AN378" s="325"/>
      <c r="AO378" s="202">
        <f t="shared" si="1520"/>
        <v>1</v>
      </c>
      <c r="AP378" s="203" t="s">
        <v>614</v>
      </c>
      <c r="AQ378" s="325"/>
      <c r="AR378" s="325"/>
      <c r="AS378" s="327"/>
      <c r="AT378" s="327"/>
      <c r="AU378" s="334"/>
      <c r="AV378" s="334"/>
      <c r="AW378" s="203" t="s">
        <v>89</v>
      </c>
      <c r="AX378" s="203"/>
      <c r="AY378" s="130"/>
      <c r="AZ378" s="131"/>
      <c r="BA378" s="207"/>
      <c r="BB378" s="145"/>
      <c r="BC378" s="145"/>
      <c r="BD378" s="145"/>
      <c r="BE378" s="145"/>
      <c r="BF378" s="145"/>
      <c r="BG378" s="145"/>
      <c r="BH378" s="145"/>
    </row>
    <row r="379" spans="1:60" ht="63.75" hidden="1" customHeight="1" x14ac:dyDescent="0.2">
      <c r="A379" s="324"/>
      <c r="B379" s="324"/>
      <c r="C379" s="325"/>
      <c r="D379" s="336"/>
      <c r="E379" s="325"/>
      <c r="F379" s="324"/>
      <c r="G379" s="203" t="s">
        <v>261</v>
      </c>
      <c r="H379" s="203" t="s">
        <v>225</v>
      </c>
      <c r="I379" s="209" t="s">
        <v>1674</v>
      </c>
      <c r="J379" s="324"/>
      <c r="K379" s="324"/>
      <c r="L379" s="324"/>
      <c r="M379" s="324"/>
      <c r="N379" s="324"/>
      <c r="O379" s="332"/>
      <c r="P379" s="324"/>
      <c r="Q379" s="332"/>
      <c r="R379" s="332"/>
      <c r="S379" s="128" t="s">
        <v>315</v>
      </c>
      <c r="T379" s="129">
        <f t="shared" si="1695"/>
        <v>1</v>
      </c>
      <c r="U379" s="325"/>
      <c r="V379" s="325"/>
      <c r="W379" s="167" t="s">
        <v>1699</v>
      </c>
      <c r="X379" s="324"/>
      <c r="Y379" s="329"/>
      <c r="Z379" s="206">
        <f t="shared" si="1696"/>
        <v>1</v>
      </c>
      <c r="AA379" s="203" t="s">
        <v>320</v>
      </c>
      <c r="AB379" s="203"/>
      <c r="AC379" s="329"/>
      <c r="AD379" s="325"/>
      <c r="AE379" s="202">
        <f t="shared" si="1697"/>
        <v>1</v>
      </c>
      <c r="AF379" s="203" t="s">
        <v>295</v>
      </c>
      <c r="AG379" s="203" t="s">
        <v>1710</v>
      </c>
      <c r="AH379" s="329"/>
      <c r="AI379" s="325"/>
      <c r="AJ379" s="202">
        <f t="shared" si="1698"/>
        <v>1</v>
      </c>
      <c r="AK379" s="203" t="s">
        <v>292</v>
      </c>
      <c r="AL379" s="203" t="s">
        <v>307</v>
      </c>
      <c r="AM379" s="329"/>
      <c r="AN379" s="325"/>
      <c r="AO379" s="202">
        <f t="shared" si="1520"/>
        <v>1</v>
      </c>
      <c r="AP379" s="203" t="s">
        <v>614</v>
      </c>
      <c r="AQ379" s="325"/>
      <c r="AR379" s="325"/>
      <c r="AS379" s="327"/>
      <c r="AT379" s="327"/>
      <c r="AU379" s="334"/>
      <c r="AV379" s="334"/>
      <c r="AW379" s="203" t="s">
        <v>89</v>
      </c>
      <c r="AX379" s="203"/>
      <c r="AY379" s="130"/>
      <c r="AZ379" s="131"/>
      <c r="BA379" s="207"/>
      <c r="BB379" s="145"/>
      <c r="BC379" s="145"/>
      <c r="BD379" s="145"/>
      <c r="BE379" s="145"/>
      <c r="BF379" s="145"/>
      <c r="BG379" s="145"/>
      <c r="BH379" s="145"/>
    </row>
    <row r="380" spans="1:60" ht="63.75" hidden="1" customHeight="1" x14ac:dyDescent="0.2">
      <c r="A380" s="324">
        <v>124</v>
      </c>
      <c r="B380" s="324" t="s">
        <v>179</v>
      </c>
      <c r="C380" s="325" t="str">
        <f>+VLOOKUP(B380,$A$568:$B$606,2,0)</f>
        <v>CARLOS FERNANDO CASTAÑO MONTOYA</v>
      </c>
      <c r="D380" s="336" t="s">
        <v>162</v>
      </c>
      <c r="E380" s="325" t="str">
        <f>IF(D380=$D$538,$E$538,IF(D380=$D$539,$E$539,IF(D380=$D$540,$E$540,IF(D380=$D$541,$E$541,IF(D380=$D$542,$E$542,IF(D380=$D$543,$E$543,IF(D380=$D$544,$E$544,IF(D380=$D$545,$E$545,IF(D380=$D$546,$E$546,IF(D380=$D$547,$E$547,IF(D380=VICERRECTORÍA_ACADÉMICA_,$BF$538,IF(D380=PLANEACIÓN_,$BF$540, IF(D380=_VICERRECTORÍA_INVESTIGACIONES_INNOVACIÓN_Y_EXTENSIÓN_,$BF$539,IF(D380=VICERRECTORÍA_ADMINISTRATIVA_FINANCIERA_,$BF$541,IF(D380=_VICERRECTORÍA_RESPONSABILIDAD_SOCIAL_Y_BIENESTAR_UNIVERSITARIO_,$BF$542,"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0" s="324" t="s">
        <v>265</v>
      </c>
      <c r="G380" s="203" t="s">
        <v>260</v>
      </c>
      <c r="H380" s="203" t="s">
        <v>226</v>
      </c>
      <c r="I380" s="209" t="s">
        <v>1675</v>
      </c>
      <c r="J380" s="324" t="s">
        <v>110</v>
      </c>
      <c r="K380" s="337" t="s">
        <v>1687</v>
      </c>
      <c r="L380" s="337" t="s">
        <v>1688</v>
      </c>
      <c r="M380" s="337" t="s">
        <v>1689</v>
      </c>
      <c r="N380" s="324" t="s">
        <v>127</v>
      </c>
      <c r="O380" s="332">
        <f t="shared" ref="O380" si="1733">IF(N380="ALTA",5,IF(N380="MEDIO ALTA",4,IF(N380="MEDIA",3,IF(N380="MEDIO BAJA",2,IF(N380="BAJA",1,0)))))</f>
        <v>1</v>
      </c>
      <c r="P380" s="324" t="s">
        <v>139</v>
      </c>
      <c r="Q380" s="332">
        <f t="shared" ref="Q380" si="1734">IF(P380="ALTO",5,IF(P380="MEDIO-ALTO",4,IF(P380="MEDIO",3,IF(P380="MEDIO-BAJO",2,IF(P380="BAJO",1,0)))))</f>
        <v>5</v>
      </c>
      <c r="R380" s="332">
        <f t="shared" ref="R380" si="1735">Q380*O380</f>
        <v>5</v>
      </c>
      <c r="S380" s="128" t="s">
        <v>315</v>
      </c>
      <c r="T380" s="129">
        <f t="shared" si="1695"/>
        <v>1</v>
      </c>
      <c r="U380" s="325">
        <f t="shared" ref="U380" si="1736">ROUND(AVERAGEIF(T380:T382,"&gt;0"),0)</f>
        <v>1</v>
      </c>
      <c r="V380" s="325">
        <f t="shared" ref="V380" si="1737">U380*0.6</f>
        <v>0.6</v>
      </c>
      <c r="W380" s="167" t="s">
        <v>1700</v>
      </c>
      <c r="X380" s="324">
        <f t="shared" ref="X380" si="1738">IF(S380="No_existen",5*$X$10,Y380*$X$10)</f>
        <v>0.2</v>
      </c>
      <c r="Y380" s="329">
        <f t="shared" ref="Y380" si="1739">ROUND(AVERAGEIF(Z380:Z382,"&gt;0"),0)</f>
        <v>4</v>
      </c>
      <c r="Z380" s="206">
        <f t="shared" si="1696"/>
        <v>4</v>
      </c>
      <c r="AA380" s="203" t="s">
        <v>318</v>
      </c>
      <c r="AB380" s="203"/>
      <c r="AC380" s="329">
        <f t="shared" ref="AC380" si="1740">IF(S380="No_existen",5*$AC$10,AD380*$AC$10)</f>
        <v>0.15</v>
      </c>
      <c r="AD380" s="325">
        <f t="shared" ref="AD380" si="1741">ROUND(AVERAGEIF(AE380:AE382,"&gt;0"),0)</f>
        <v>1</v>
      </c>
      <c r="AE380" s="202">
        <f t="shared" si="1697"/>
        <v>1</v>
      </c>
      <c r="AF380" s="203" t="s">
        <v>295</v>
      </c>
      <c r="AG380" s="203" t="s">
        <v>1711</v>
      </c>
      <c r="AH380" s="329">
        <f t="shared" ref="AH380" si="1742">IF(S380="No_existen",5*$AH$10,AI380*$AH$10)</f>
        <v>0.1</v>
      </c>
      <c r="AI380" s="325">
        <f t="shared" ref="AI380" si="1743">ROUND(AVERAGEIF(AJ380:AJ382,"&gt;0"),0)</f>
        <v>1</v>
      </c>
      <c r="AJ380" s="202">
        <f t="shared" si="1698"/>
        <v>1</v>
      </c>
      <c r="AK380" s="203" t="s">
        <v>292</v>
      </c>
      <c r="AL380" s="203" t="s">
        <v>307</v>
      </c>
      <c r="AM380" s="329">
        <f t="shared" ref="AM380" si="1744">IF(S380="No_existen",5*$AM$10,AN380*$AM$10)</f>
        <v>0.1</v>
      </c>
      <c r="AN380" s="325">
        <f t="shared" ref="AN380" si="1745">ROUND(AVERAGEIF(AO380:AO382,"&gt;0"),0)</f>
        <v>1</v>
      </c>
      <c r="AO380" s="202">
        <f t="shared" si="1520"/>
        <v>1</v>
      </c>
      <c r="AP380" s="203" t="s">
        <v>614</v>
      </c>
      <c r="AQ380" s="325">
        <f t="shared" ref="AQ380" si="1746">ROUND(AVERAGE(U380,Y380,AD380,AI380,AN380),0)</f>
        <v>2</v>
      </c>
      <c r="AR380" s="325" t="str">
        <f t="shared" ref="AR380" si="1747">IF(AQ380&lt;1.5,"FUERTE",IF(AND(AQ380&gt;=1.5,AQ380&lt;2.5),"ACEPTABLE",IF(AQ380&gt;=5,"INEXISTENTE","DÉBIL")))</f>
        <v>ACEPTABLE</v>
      </c>
      <c r="AS380" s="327">
        <f t="shared" ref="AS380" si="1748">IF(R380=0,0,ROUND((R380*AQ380),0))</f>
        <v>10</v>
      </c>
      <c r="AT380" s="327" t="str">
        <f t="shared" ref="AT380" si="1749">IF(AS380&gt;=36,"GRAVE", IF(AS380&lt;=10, "LEVE", "MODERADO"))</f>
        <v>LEVE</v>
      </c>
      <c r="AU380" s="334" t="s">
        <v>1717</v>
      </c>
      <c r="AV380" s="334" t="s">
        <v>1718</v>
      </c>
      <c r="AW380" s="203" t="s">
        <v>89</v>
      </c>
      <c r="AX380" s="203"/>
      <c r="AY380" s="130"/>
      <c r="AZ380" s="131"/>
      <c r="BA380" s="207"/>
      <c r="BB380" s="145"/>
      <c r="BC380" s="145"/>
      <c r="BD380" s="145"/>
      <c r="BE380" s="145"/>
      <c r="BF380" s="145"/>
      <c r="BG380" s="145"/>
      <c r="BH380" s="145"/>
    </row>
    <row r="381" spans="1:60" ht="63.75" hidden="1" customHeight="1" x14ac:dyDescent="0.2">
      <c r="A381" s="324"/>
      <c r="B381" s="324"/>
      <c r="C381" s="325"/>
      <c r="D381" s="336"/>
      <c r="E381" s="325"/>
      <c r="F381" s="324"/>
      <c r="G381" s="203" t="s">
        <v>260</v>
      </c>
      <c r="H381" s="203" t="s">
        <v>34</v>
      </c>
      <c r="I381" s="166"/>
      <c r="J381" s="324"/>
      <c r="K381" s="337"/>
      <c r="L381" s="337"/>
      <c r="M381" s="337"/>
      <c r="N381" s="324"/>
      <c r="O381" s="332"/>
      <c r="P381" s="324"/>
      <c r="Q381" s="332"/>
      <c r="R381" s="332"/>
      <c r="S381" s="128" t="s">
        <v>315</v>
      </c>
      <c r="T381" s="129">
        <f t="shared" si="1695"/>
        <v>1</v>
      </c>
      <c r="U381" s="325"/>
      <c r="V381" s="325"/>
      <c r="W381" s="167" t="s">
        <v>1701</v>
      </c>
      <c r="X381" s="324"/>
      <c r="Y381" s="329"/>
      <c r="Z381" s="206">
        <f t="shared" si="1696"/>
        <v>4</v>
      </c>
      <c r="AA381" s="203" t="s">
        <v>318</v>
      </c>
      <c r="AB381" s="203"/>
      <c r="AC381" s="329"/>
      <c r="AD381" s="325"/>
      <c r="AE381" s="202">
        <f t="shared" si="1697"/>
        <v>1</v>
      </c>
      <c r="AF381" s="203" t="s">
        <v>295</v>
      </c>
      <c r="AG381" s="203" t="s">
        <v>1711</v>
      </c>
      <c r="AH381" s="329"/>
      <c r="AI381" s="325"/>
      <c r="AJ381" s="202">
        <f t="shared" si="1698"/>
        <v>1</v>
      </c>
      <c r="AK381" s="203" t="s">
        <v>292</v>
      </c>
      <c r="AL381" s="203" t="s">
        <v>299</v>
      </c>
      <c r="AM381" s="329"/>
      <c r="AN381" s="325"/>
      <c r="AO381" s="202">
        <f t="shared" si="1520"/>
        <v>1</v>
      </c>
      <c r="AP381" s="203" t="s">
        <v>614</v>
      </c>
      <c r="AQ381" s="325"/>
      <c r="AR381" s="325"/>
      <c r="AS381" s="327"/>
      <c r="AT381" s="327"/>
      <c r="AU381" s="334"/>
      <c r="AV381" s="334"/>
      <c r="AW381" s="203" t="s">
        <v>89</v>
      </c>
      <c r="AX381" s="203"/>
      <c r="AY381" s="130"/>
      <c r="AZ381" s="131"/>
      <c r="BA381" s="207"/>
      <c r="BB381" s="145"/>
      <c r="BC381" s="145"/>
      <c r="BD381" s="145"/>
      <c r="BE381" s="145"/>
      <c r="BF381" s="145"/>
      <c r="BG381" s="145"/>
      <c r="BH381" s="145"/>
    </row>
    <row r="382" spans="1:60" ht="63.75" hidden="1" customHeight="1" x14ac:dyDescent="0.2">
      <c r="A382" s="324"/>
      <c r="B382" s="324"/>
      <c r="C382" s="325"/>
      <c r="D382" s="336"/>
      <c r="E382" s="325"/>
      <c r="F382" s="324"/>
      <c r="G382" s="203"/>
      <c r="H382" s="203"/>
      <c r="I382" s="209"/>
      <c r="J382" s="324"/>
      <c r="K382" s="337"/>
      <c r="L382" s="337"/>
      <c r="M382" s="337"/>
      <c r="N382" s="324"/>
      <c r="O382" s="332"/>
      <c r="P382" s="324"/>
      <c r="Q382" s="332"/>
      <c r="R382" s="332"/>
      <c r="S382" s="128" t="s">
        <v>315</v>
      </c>
      <c r="T382" s="129">
        <f t="shared" si="1695"/>
        <v>1</v>
      </c>
      <c r="U382" s="325"/>
      <c r="V382" s="325"/>
      <c r="W382" s="167" t="s">
        <v>1702</v>
      </c>
      <c r="X382" s="324"/>
      <c r="Y382" s="329"/>
      <c r="Z382" s="206">
        <f t="shared" si="1696"/>
        <v>4</v>
      </c>
      <c r="AA382" s="203" t="s">
        <v>318</v>
      </c>
      <c r="AB382" s="203"/>
      <c r="AC382" s="329"/>
      <c r="AD382" s="325"/>
      <c r="AE382" s="202">
        <f t="shared" si="1697"/>
        <v>0</v>
      </c>
      <c r="AF382" s="203"/>
      <c r="AG382" s="203" t="s">
        <v>1711</v>
      </c>
      <c r="AH382" s="329"/>
      <c r="AI382" s="325"/>
      <c r="AJ382" s="202">
        <f t="shared" si="1698"/>
        <v>1</v>
      </c>
      <c r="AK382" s="203" t="s">
        <v>292</v>
      </c>
      <c r="AL382" s="203" t="s">
        <v>299</v>
      </c>
      <c r="AM382" s="329"/>
      <c r="AN382" s="325"/>
      <c r="AO382" s="202">
        <f t="shared" si="1520"/>
        <v>1</v>
      </c>
      <c r="AP382" s="203" t="s">
        <v>614</v>
      </c>
      <c r="AQ382" s="325"/>
      <c r="AR382" s="325"/>
      <c r="AS382" s="327"/>
      <c r="AT382" s="327"/>
      <c r="AU382" s="334"/>
      <c r="AV382" s="334"/>
      <c r="AW382" s="203" t="s">
        <v>89</v>
      </c>
      <c r="AX382" s="203"/>
      <c r="AY382" s="130"/>
      <c r="AZ382" s="131"/>
      <c r="BA382" s="207"/>
      <c r="BB382" s="145"/>
      <c r="BC382" s="145"/>
      <c r="BD382" s="145"/>
      <c r="BE382" s="145"/>
      <c r="BF382" s="145"/>
      <c r="BG382" s="145"/>
      <c r="BH382" s="145"/>
    </row>
    <row r="383" spans="1:60" ht="63.75" hidden="1" customHeight="1" x14ac:dyDescent="0.2">
      <c r="A383" s="324">
        <v>125</v>
      </c>
      <c r="B383" s="324" t="s">
        <v>179</v>
      </c>
      <c r="C383" s="325" t="str">
        <f>+VLOOKUP(B383,$A$568:$B$606,2,0)</f>
        <v>CARLOS FERNANDO CASTAÑO MONTOYA</v>
      </c>
      <c r="D383" s="336" t="s">
        <v>162</v>
      </c>
      <c r="E383" s="325" t="str">
        <f>IF(D383=$D$538,$E$538,IF(D383=$D$539,$E$539,IF(D383=$D$540,$E$540,IF(D383=$D$541,$E$541,IF(D383=$D$542,$E$542,IF(D383=$D$543,$E$543,IF(D383=$D$544,$E$544,IF(D383=$D$545,$E$545,IF(D383=$D$546,$E$546,IF(D383=$D$547,$E$547,IF(D383=VICERRECTORÍA_ACADÉMICA_,$BF$538,IF(D383=PLANEACIÓN_,$BF$540, IF(D383=_VICERRECTORÍA_INVESTIGACIONES_INNOVACIÓN_Y_EXTENSIÓN_,$BF$539,IF(D383=VICERRECTORÍA_ADMINISTRATIVA_FINANCIERA_,$BF$541,IF(D383=_VICERRECTORÍA_RESPONSABILIDAD_SOCIAL_Y_BIENESTAR_UNIVERSITARIO_,$BF$542,"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3" s="324" t="s">
        <v>264</v>
      </c>
      <c r="G383" s="203" t="s">
        <v>260</v>
      </c>
      <c r="H383" s="203" t="s">
        <v>37</v>
      </c>
      <c r="I383" s="209" t="s">
        <v>1676</v>
      </c>
      <c r="J383" s="324" t="s">
        <v>110</v>
      </c>
      <c r="K383" s="324" t="s">
        <v>1690</v>
      </c>
      <c r="L383" s="324" t="s">
        <v>1691</v>
      </c>
      <c r="M383" s="324" t="s">
        <v>1692</v>
      </c>
      <c r="N383" s="324" t="s">
        <v>104</v>
      </c>
      <c r="O383" s="332">
        <f t="shared" ref="O383" si="1750">IF(N383="ALTA",5,IF(N383="MEDIO ALTA",4,IF(N383="MEDIA",3,IF(N383="MEDIO BAJA",2,IF(N383="BAJA",1,0)))))</f>
        <v>3</v>
      </c>
      <c r="P383" s="324" t="s">
        <v>209</v>
      </c>
      <c r="Q383" s="332">
        <f t="shared" ref="Q383" si="1751">IF(P383="ALTO",5,IF(P383="MEDIO-ALTO",4,IF(P383="MEDIO",3,IF(P383="MEDIO-BAJO",2,IF(P383="BAJO",1,0)))))</f>
        <v>4</v>
      </c>
      <c r="R383" s="332">
        <f t="shared" ref="R383" si="1752">Q383*O383</f>
        <v>12</v>
      </c>
      <c r="S383" s="128" t="s">
        <v>315</v>
      </c>
      <c r="T383" s="129">
        <f t="shared" si="1695"/>
        <v>1</v>
      </c>
      <c r="U383" s="325">
        <f t="shared" ref="U383" si="1753">ROUND(AVERAGEIF(T383:T385,"&gt;0"),0)</f>
        <v>1</v>
      </c>
      <c r="V383" s="325">
        <f t="shared" ref="V383" si="1754">U383*0.6</f>
        <v>0.6</v>
      </c>
      <c r="W383" s="167" t="s">
        <v>1703</v>
      </c>
      <c r="X383" s="324">
        <f t="shared" ref="X383" si="1755">IF(S383="No_existen",5*$X$10,Y383*$X$10)</f>
        <v>0.2</v>
      </c>
      <c r="Y383" s="329">
        <f t="shared" ref="Y383" si="1756">ROUND(AVERAGEIF(Z383:Z385,"&gt;0"),0)</f>
        <v>4</v>
      </c>
      <c r="Z383" s="206">
        <f t="shared" si="1696"/>
        <v>4</v>
      </c>
      <c r="AA383" s="203" t="s">
        <v>318</v>
      </c>
      <c r="AB383" s="203"/>
      <c r="AC383" s="329">
        <f t="shared" ref="AC383" si="1757">IF(S383="No_existen",5*$AC$10,AD383*$AC$10)</f>
        <v>0.15</v>
      </c>
      <c r="AD383" s="325">
        <f t="shared" ref="AD383" si="1758">ROUND(AVERAGEIF(AE383:AE385,"&gt;0"),0)</f>
        <v>1</v>
      </c>
      <c r="AE383" s="202">
        <f t="shared" si="1697"/>
        <v>1</v>
      </c>
      <c r="AF383" s="203" t="s">
        <v>295</v>
      </c>
      <c r="AG383" s="203" t="s">
        <v>1712</v>
      </c>
      <c r="AH383" s="329">
        <f t="shared" ref="AH383" si="1759">IF(S383="No_existen",5*$AH$10,AI383*$AH$10)</f>
        <v>0.1</v>
      </c>
      <c r="AI383" s="325">
        <f t="shared" ref="AI383" si="1760">ROUND(AVERAGEIF(AJ383:AJ385,"&gt;0"),0)</f>
        <v>1</v>
      </c>
      <c r="AJ383" s="202">
        <f t="shared" si="1698"/>
        <v>1</v>
      </c>
      <c r="AK383" s="203" t="s">
        <v>292</v>
      </c>
      <c r="AL383" s="203" t="s">
        <v>307</v>
      </c>
      <c r="AM383" s="329">
        <f t="shared" ref="AM383" si="1761">IF(S383="No_existen",5*$AM$10,AN383*$AM$10)</f>
        <v>0.1</v>
      </c>
      <c r="AN383" s="325">
        <f t="shared" ref="AN383" si="1762">ROUND(AVERAGEIF(AO383:AO385,"&gt;0"),0)</f>
        <v>1</v>
      </c>
      <c r="AO383" s="202">
        <f t="shared" si="1520"/>
        <v>1</v>
      </c>
      <c r="AP383" s="203" t="s">
        <v>614</v>
      </c>
      <c r="AQ383" s="325">
        <f t="shared" ref="AQ383" si="1763">ROUND(AVERAGE(U383,Y383,AD383,AI383,AN383),0)</f>
        <v>2</v>
      </c>
      <c r="AR383" s="325" t="str">
        <f t="shared" ref="AR383" si="1764">IF(AQ383&lt;1.5,"FUERTE",IF(AND(AQ383&gt;=1.5,AQ383&lt;2.5),"ACEPTABLE",IF(AQ383&gt;=5,"INEXISTENTE","DÉBIL")))</f>
        <v>ACEPTABLE</v>
      </c>
      <c r="AS383" s="327">
        <f t="shared" ref="AS383" si="1765">IF(R383=0,0,ROUND((R383*AQ383),0))</f>
        <v>24</v>
      </c>
      <c r="AT383" s="327" t="str">
        <f t="shared" ref="AT383" si="1766">IF(AS383&gt;=36,"GRAVE", IF(AS383&lt;=10, "LEVE", "MODERADO"))</f>
        <v>MODERADO</v>
      </c>
      <c r="AU383" s="334" t="s">
        <v>1719</v>
      </c>
      <c r="AV383" s="334">
        <v>0</v>
      </c>
      <c r="AW383" s="277" t="s">
        <v>90</v>
      </c>
      <c r="AX383" s="273" t="s">
        <v>2869</v>
      </c>
      <c r="AY383" s="289">
        <v>45657</v>
      </c>
      <c r="AZ383" s="131"/>
      <c r="BA383" s="207"/>
      <c r="BB383" s="145"/>
      <c r="BC383" s="145"/>
      <c r="BD383" s="145"/>
      <c r="BE383" s="145"/>
      <c r="BF383" s="145"/>
      <c r="BG383" s="145"/>
      <c r="BH383" s="145"/>
    </row>
    <row r="384" spans="1:60" ht="63.75" hidden="1" customHeight="1" x14ac:dyDescent="0.2">
      <c r="A384" s="324"/>
      <c r="B384" s="324"/>
      <c r="C384" s="325"/>
      <c r="D384" s="336"/>
      <c r="E384" s="325"/>
      <c r="F384" s="324"/>
      <c r="G384" s="203"/>
      <c r="H384" s="203"/>
      <c r="I384" s="209"/>
      <c r="J384" s="324"/>
      <c r="K384" s="324"/>
      <c r="L384" s="324"/>
      <c r="M384" s="324"/>
      <c r="N384" s="324"/>
      <c r="O384" s="332"/>
      <c r="P384" s="324"/>
      <c r="Q384" s="332"/>
      <c r="R384" s="332"/>
      <c r="S384" s="128" t="s">
        <v>315</v>
      </c>
      <c r="T384" s="129">
        <f t="shared" si="1695"/>
        <v>1</v>
      </c>
      <c r="U384" s="325"/>
      <c r="V384" s="325"/>
      <c r="W384" s="167" t="s">
        <v>1704</v>
      </c>
      <c r="X384" s="324"/>
      <c r="Y384" s="329"/>
      <c r="Z384" s="206">
        <f t="shared" si="1696"/>
        <v>4</v>
      </c>
      <c r="AA384" s="203" t="s">
        <v>318</v>
      </c>
      <c r="AB384" s="203"/>
      <c r="AC384" s="329"/>
      <c r="AD384" s="325"/>
      <c r="AE384" s="202">
        <f t="shared" si="1697"/>
        <v>1</v>
      </c>
      <c r="AF384" s="203" t="s">
        <v>295</v>
      </c>
      <c r="AG384" s="203" t="s">
        <v>1712</v>
      </c>
      <c r="AH384" s="329"/>
      <c r="AI384" s="325"/>
      <c r="AJ384" s="202">
        <f t="shared" si="1698"/>
        <v>1</v>
      </c>
      <c r="AK384" s="203" t="s">
        <v>292</v>
      </c>
      <c r="AL384" s="203" t="s">
        <v>307</v>
      </c>
      <c r="AM384" s="329"/>
      <c r="AN384" s="325"/>
      <c r="AO384" s="202">
        <f t="shared" si="1520"/>
        <v>1</v>
      </c>
      <c r="AP384" s="203" t="s">
        <v>614</v>
      </c>
      <c r="AQ384" s="325"/>
      <c r="AR384" s="325"/>
      <c r="AS384" s="327"/>
      <c r="AT384" s="327"/>
      <c r="AU384" s="334"/>
      <c r="AV384" s="334"/>
      <c r="AW384" s="203" t="s">
        <v>89</v>
      </c>
      <c r="AX384" s="203"/>
      <c r="AY384" s="130"/>
      <c r="AZ384" s="131"/>
      <c r="BA384" s="207"/>
      <c r="BB384" s="145"/>
      <c r="BC384" s="145"/>
      <c r="BD384" s="145"/>
      <c r="BE384" s="145"/>
      <c r="BF384" s="145"/>
      <c r="BG384" s="145"/>
      <c r="BH384" s="145"/>
    </row>
    <row r="385" spans="1:60" ht="63.75" hidden="1" customHeight="1" x14ac:dyDescent="0.2">
      <c r="A385" s="324"/>
      <c r="B385" s="324"/>
      <c r="C385" s="325"/>
      <c r="D385" s="336"/>
      <c r="E385" s="325"/>
      <c r="F385" s="324"/>
      <c r="G385" s="203"/>
      <c r="H385" s="203"/>
      <c r="I385" s="209"/>
      <c r="J385" s="324"/>
      <c r="K385" s="324"/>
      <c r="L385" s="324"/>
      <c r="M385" s="324"/>
      <c r="N385" s="324"/>
      <c r="O385" s="332"/>
      <c r="P385" s="324"/>
      <c r="Q385" s="332"/>
      <c r="R385" s="332"/>
      <c r="S385" s="128"/>
      <c r="T385" s="129">
        <f t="shared" si="1695"/>
        <v>0</v>
      </c>
      <c r="U385" s="325"/>
      <c r="V385" s="325"/>
      <c r="W385" s="167"/>
      <c r="X385" s="324"/>
      <c r="Y385" s="329"/>
      <c r="Z385" s="206">
        <f t="shared" si="1696"/>
        <v>0</v>
      </c>
      <c r="AA385" s="203"/>
      <c r="AB385" s="203"/>
      <c r="AC385" s="329"/>
      <c r="AD385" s="325"/>
      <c r="AE385" s="202">
        <f t="shared" si="1697"/>
        <v>0</v>
      </c>
      <c r="AF385" s="203"/>
      <c r="AG385" s="203"/>
      <c r="AH385" s="329"/>
      <c r="AI385" s="325"/>
      <c r="AJ385" s="202">
        <f t="shared" si="1698"/>
        <v>0</v>
      </c>
      <c r="AK385" s="203"/>
      <c r="AL385" s="203"/>
      <c r="AM385" s="329"/>
      <c r="AN385" s="325"/>
      <c r="AO385" s="202">
        <f t="shared" si="1520"/>
        <v>0</v>
      </c>
      <c r="AP385" s="203"/>
      <c r="AQ385" s="325"/>
      <c r="AR385" s="325"/>
      <c r="AS385" s="327"/>
      <c r="AT385" s="327"/>
      <c r="AU385" s="334"/>
      <c r="AV385" s="334"/>
      <c r="AW385" s="203" t="s">
        <v>89</v>
      </c>
      <c r="AX385" s="203"/>
      <c r="AY385" s="130"/>
      <c r="AZ385" s="131"/>
      <c r="BA385" s="207"/>
      <c r="BB385" s="145"/>
      <c r="BC385" s="145"/>
      <c r="BD385" s="145"/>
      <c r="BE385" s="145"/>
      <c r="BF385" s="145"/>
      <c r="BG385" s="145"/>
      <c r="BH385" s="145"/>
    </row>
    <row r="386" spans="1:60" ht="63.75" hidden="1" customHeight="1" x14ac:dyDescent="0.2">
      <c r="A386" s="324">
        <v>126</v>
      </c>
      <c r="B386" s="324" t="s">
        <v>179</v>
      </c>
      <c r="C386" s="325" t="str">
        <f>+VLOOKUP(B386,$A$568:$B$606,2,0)</f>
        <v>CARLOS FERNANDO CASTAÑO MONTOYA</v>
      </c>
      <c r="D386" s="336" t="s">
        <v>162</v>
      </c>
      <c r="E386" s="325" t="str">
        <f>IF(D386=$D$538,$E$538,IF(D386=$D$539,$E$539,IF(D386=$D$540,$E$540,IF(D386=$D$541,$E$541,IF(D386=$D$542,$E$542,IF(D386=$D$543,$E$543,IF(D386=$D$544,$E$544,IF(D386=$D$545,$E$545,IF(D386=$D$546,$E$546,IF(D386=$D$547,$E$547,IF(D386=VICERRECTORÍA_ACADÉMICA_,$BF$538,IF(D386=PLANEACIÓN_,$BF$540, IF(D386=_VICERRECTORÍA_INVESTIGACIONES_INNOVACIÓN_Y_EXTENSIÓN_,$BF$539,IF(D386=VICERRECTORÍA_ADMINISTRATIVA_FINANCIERA_,$BF$541,IF(D386=_VICERRECTORÍA_RESPONSABILIDAD_SOCIAL_Y_BIENESTAR_UNIVERSITARIO_,$BF$542,"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6" s="324" t="s">
        <v>264</v>
      </c>
      <c r="G386" s="203" t="s">
        <v>261</v>
      </c>
      <c r="H386" s="203" t="s">
        <v>41</v>
      </c>
      <c r="I386" s="209" t="s">
        <v>1677</v>
      </c>
      <c r="J386" s="324" t="s">
        <v>111</v>
      </c>
      <c r="K386" s="324" t="s">
        <v>1678</v>
      </c>
      <c r="L386" s="324" t="s">
        <v>1679</v>
      </c>
      <c r="M386" s="324" t="s">
        <v>1693</v>
      </c>
      <c r="N386" s="324" t="s">
        <v>104</v>
      </c>
      <c r="O386" s="332">
        <f t="shared" ref="O386" si="1767">IF(N386="ALTA",5,IF(N386="MEDIO ALTA",4,IF(N386="MEDIA",3,IF(N386="MEDIO BAJA",2,IF(N386="BAJA",1,0)))))</f>
        <v>3</v>
      </c>
      <c r="P386" s="324" t="s">
        <v>208</v>
      </c>
      <c r="Q386" s="332">
        <f t="shared" ref="Q386" si="1768">IF(P386="ALTO",5,IF(P386="MEDIO-ALTO",4,IF(P386="MEDIO",3,IF(P386="MEDIO-BAJO",2,IF(P386="BAJO",1,0)))))</f>
        <v>2</v>
      </c>
      <c r="R386" s="332">
        <f t="shared" ref="R386" si="1769">Q386*O386</f>
        <v>6</v>
      </c>
      <c r="S386" s="128" t="s">
        <v>386</v>
      </c>
      <c r="T386" s="129">
        <f t="shared" si="1695"/>
        <v>4</v>
      </c>
      <c r="U386" s="325">
        <f t="shared" ref="U386" si="1770">ROUND(AVERAGEIF(T386:T388,"&gt;0"),0)</f>
        <v>4</v>
      </c>
      <c r="V386" s="325">
        <f t="shared" ref="V386" si="1771">U386*0.6</f>
        <v>2.4</v>
      </c>
      <c r="W386" s="167" t="s">
        <v>1705</v>
      </c>
      <c r="X386" s="324">
        <f t="shared" ref="X386" si="1772">IF(S386="No_existen",5*$X$10,Y386*$X$10)</f>
        <v>0.2</v>
      </c>
      <c r="Y386" s="329">
        <f t="shared" ref="Y386" si="1773">ROUND(AVERAGEIF(Z386:Z388,"&gt;0"),0)</f>
        <v>4</v>
      </c>
      <c r="Z386" s="206">
        <f t="shared" si="1696"/>
        <v>4</v>
      </c>
      <c r="AA386" s="203" t="s">
        <v>318</v>
      </c>
      <c r="AB386" s="203"/>
      <c r="AC386" s="329">
        <f t="shared" ref="AC386" si="1774">IF(S386="No_existen",5*$AC$10,AD386*$AC$10)</f>
        <v>0.15</v>
      </c>
      <c r="AD386" s="325">
        <f t="shared" ref="AD386" si="1775">ROUND(AVERAGEIF(AE386:AE388,"&gt;0"),0)</f>
        <v>1</v>
      </c>
      <c r="AE386" s="202">
        <f t="shared" si="1697"/>
        <v>1</v>
      </c>
      <c r="AF386" s="203" t="s">
        <v>295</v>
      </c>
      <c r="AG386" s="203" t="s">
        <v>1713</v>
      </c>
      <c r="AH386" s="329">
        <f t="shared" ref="AH386" si="1776">IF(S386="No_existen",5*$AH$10,AI386*$AH$10)</f>
        <v>0.1</v>
      </c>
      <c r="AI386" s="325">
        <f t="shared" ref="AI386" si="1777">ROUND(AVERAGEIF(AJ386:AJ388,"&gt;0"),0)</f>
        <v>1</v>
      </c>
      <c r="AJ386" s="202">
        <f t="shared" si="1698"/>
        <v>1</v>
      </c>
      <c r="AK386" s="203" t="s">
        <v>292</v>
      </c>
      <c r="AL386" s="203" t="s">
        <v>307</v>
      </c>
      <c r="AM386" s="329">
        <f t="shared" ref="AM386" si="1778">IF(S386="No_existen",5*$AM$10,AN386*$AM$10)</f>
        <v>0.1</v>
      </c>
      <c r="AN386" s="325">
        <f t="shared" ref="AN386" si="1779">ROUND(AVERAGEIF(AO386:AO388,"&gt;0"),0)</f>
        <v>1</v>
      </c>
      <c r="AO386" s="202">
        <f t="shared" si="1520"/>
        <v>1</v>
      </c>
      <c r="AP386" s="203" t="s">
        <v>614</v>
      </c>
      <c r="AQ386" s="325">
        <f t="shared" ref="AQ386" si="1780">ROUND(AVERAGE(U386,Y386,AD386,AI386,AN386),0)</f>
        <v>2</v>
      </c>
      <c r="AR386" s="325" t="str">
        <f t="shared" ref="AR386" si="1781">IF(AQ386&lt;1.5,"FUERTE",IF(AND(AQ386&gt;=1.5,AQ386&lt;2.5),"ACEPTABLE",IF(AQ386&gt;=5,"INEXISTENTE","DÉBIL")))</f>
        <v>ACEPTABLE</v>
      </c>
      <c r="AS386" s="327">
        <f t="shared" ref="AS386" si="1782">IF(R386=0,0,ROUND((R386*AQ386),0))</f>
        <v>12</v>
      </c>
      <c r="AT386" s="327" t="str">
        <f t="shared" ref="AT386" si="1783">IF(AS386&gt;=36,"GRAVE", IF(AS386&lt;=10, "LEVE", "MODERADO"))</f>
        <v>MODERADO</v>
      </c>
      <c r="AU386" s="336" t="s">
        <v>1720</v>
      </c>
      <c r="AV386" s="336">
        <v>0</v>
      </c>
      <c r="AW386" s="203" t="s">
        <v>90</v>
      </c>
      <c r="AX386" s="203" t="s">
        <v>1721</v>
      </c>
      <c r="AY386" s="130">
        <v>45657</v>
      </c>
      <c r="AZ386" s="131"/>
      <c r="BA386" s="207"/>
      <c r="BB386" s="145"/>
      <c r="BC386" s="145"/>
      <c r="BD386" s="145"/>
      <c r="BE386" s="145"/>
      <c r="BF386" s="145"/>
      <c r="BG386" s="145"/>
      <c r="BH386" s="145"/>
    </row>
    <row r="387" spans="1:60" ht="63.75" hidden="1" customHeight="1" x14ac:dyDescent="0.2">
      <c r="A387" s="324"/>
      <c r="B387" s="324"/>
      <c r="C387" s="325"/>
      <c r="D387" s="336"/>
      <c r="E387" s="325"/>
      <c r="F387" s="324"/>
      <c r="G387" s="203"/>
      <c r="H387" s="203"/>
      <c r="I387" s="127"/>
      <c r="J387" s="324"/>
      <c r="K387" s="324"/>
      <c r="L387" s="324"/>
      <c r="M387" s="324"/>
      <c r="N387" s="324"/>
      <c r="O387" s="332"/>
      <c r="P387" s="324"/>
      <c r="Q387" s="332"/>
      <c r="R387" s="332"/>
      <c r="S387" s="128"/>
      <c r="T387" s="129">
        <f t="shared" si="1695"/>
        <v>0</v>
      </c>
      <c r="U387" s="325"/>
      <c r="V387" s="325"/>
      <c r="W387" s="203"/>
      <c r="X387" s="324"/>
      <c r="Y387" s="329"/>
      <c r="Z387" s="206">
        <f t="shared" si="1696"/>
        <v>0</v>
      </c>
      <c r="AA387" s="203"/>
      <c r="AB387" s="203"/>
      <c r="AC387" s="329"/>
      <c r="AD387" s="325"/>
      <c r="AE387" s="202">
        <f t="shared" si="1697"/>
        <v>0</v>
      </c>
      <c r="AF387" s="203"/>
      <c r="AG387" s="203"/>
      <c r="AH387" s="329"/>
      <c r="AI387" s="325"/>
      <c r="AJ387" s="202">
        <f t="shared" si="1698"/>
        <v>0</v>
      </c>
      <c r="AK387" s="203"/>
      <c r="AL387" s="203"/>
      <c r="AM387" s="329"/>
      <c r="AN387" s="325"/>
      <c r="AO387" s="202">
        <f t="shared" si="1520"/>
        <v>0</v>
      </c>
      <c r="AP387" s="203"/>
      <c r="AQ387" s="325"/>
      <c r="AR387" s="325"/>
      <c r="AS387" s="327"/>
      <c r="AT387" s="327"/>
      <c r="AU387" s="336"/>
      <c r="AV387" s="336"/>
      <c r="AW387" s="203" t="s">
        <v>89</v>
      </c>
      <c r="AX387" s="203"/>
      <c r="AY387" s="130"/>
      <c r="AZ387" s="131"/>
      <c r="BA387" s="207"/>
      <c r="BB387" s="145"/>
      <c r="BC387" s="145"/>
      <c r="BD387" s="145"/>
      <c r="BE387" s="145"/>
      <c r="BF387" s="145"/>
      <c r="BG387" s="145"/>
      <c r="BH387" s="145"/>
    </row>
    <row r="388" spans="1:60" ht="63.75" hidden="1" customHeight="1" x14ac:dyDescent="0.2">
      <c r="A388" s="324"/>
      <c r="B388" s="324"/>
      <c r="C388" s="325"/>
      <c r="D388" s="336"/>
      <c r="E388" s="325"/>
      <c r="F388" s="324"/>
      <c r="G388" s="203"/>
      <c r="H388" s="203"/>
      <c r="I388" s="127"/>
      <c r="J388" s="324"/>
      <c r="K388" s="324"/>
      <c r="L388" s="324"/>
      <c r="M388" s="324"/>
      <c r="N388" s="324"/>
      <c r="O388" s="332"/>
      <c r="P388" s="324"/>
      <c r="Q388" s="332"/>
      <c r="R388" s="332"/>
      <c r="S388" s="128"/>
      <c r="T388" s="129">
        <f t="shared" si="1695"/>
        <v>0</v>
      </c>
      <c r="U388" s="325"/>
      <c r="V388" s="325"/>
      <c r="W388" s="203"/>
      <c r="X388" s="324"/>
      <c r="Y388" s="329"/>
      <c r="Z388" s="206">
        <f t="shared" si="1696"/>
        <v>0</v>
      </c>
      <c r="AA388" s="203"/>
      <c r="AB388" s="203"/>
      <c r="AC388" s="329"/>
      <c r="AD388" s="325"/>
      <c r="AE388" s="202">
        <f t="shared" si="1697"/>
        <v>0</v>
      </c>
      <c r="AF388" s="203"/>
      <c r="AG388" s="203"/>
      <c r="AH388" s="329"/>
      <c r="AI388" s="325"/>
      <c r="AJ388" s="202">
        <f t="shared" si="1698"/>
        <v>0</v>
      </c>
      <c r="AK388" s="203"/>
      <c r="AL388" s="203"/>
      <c r="AM388" s="329"/>
      <c r="AN388" s="325"/>
      <c r="AO388" s="202">
        <f t="shared" si="1520"/>
        <v>0</v>
      </c>
      <c r="AP388" s="203"/>
      <c r="AQ388" s="325"/>
      <c r="AR388" s="325"/>
      <c r="AS388" s="327"/>
      <c r="AT388" s="327"/>
      <c r="AU388" s="336"/>
      <c r="AV388" s="336"/>
      <c r="AW388" s="203" t="s">
        <v>89</v>
      </c>
      <c r="AX388" s="203"/>
      <c r="AY388" s="130"/>
      <c r="AZ388" s="131"/>
      <c r="BA388" s="207"/>
      <c r="BB388" s="145"/>
      <c r="BC388" s="145"/>
      <c r="BD388" s="145"/>
      <c r="BE388" s="145"/>
      <c r="BF388" s="145"/>
      <c r="BG388" s="145"/>
      <c r="BH388" s="145"/>
    </row>
    <row r="389" spans="1:60" ht="63.75" hidden="1" customHeight="1" x14ac:dyDescent="0.2">
      <c r="A389" s="324">
        <v>127</v>
      </c>
      <c r="B389" s="324" t="s">
        <v>452</v>
      </c>
      <c r="C389" s="325" t="str">
        <f>+VLOOKUP(B389,$A$568:$B$606,2,0)</f>
        <v>DIANA PATRICIA JURADO RAMIREZ</v>
      </c>
      <c r="D389" s="336" t="s">
        <v>162</v>
      </c>
      <c r="E389" s="325" t="str">
        <f>IF(D389=$D$538,$E$538,IF(D389=$D$539,$E$539,IF(D389=$D$540,$E$540,IF(D389=$D$541,$E$541,IF(D389=$D$542,$E$542,IF(D389=$D$543,$E$543,IF(D389=$D$544,$E$544,IF(D389=$D$545,$E$545,IF(D389=$D$546,$E$546,IF(D389=$D$547,$E$547,IF(D389=VICERRECTORÍA_ACADÉMICA_,$BF$538,IF(D389=PLANEACIÓN_,$BF$540, IF(D389=_VICERRECTORÍA_INVESTIGACIONES_INNOVACIÓN_Y_EXTENSIÓN_,$BF$539,IF(D389=VICERRECTORÍA_ADMINISTRATIVA_FINANCIERA_,$BF$541,IF(D389=_VICERRECTORÍA_RESPONSABILIDAD_SOCIAL_Y_BIENESTAR_UNIVERSITARIO_,$BF$542,"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9" s="324" t="s">
        <v>264</v>
      </c>
      <c r="G389" s="203" t="s">
        <v>260</v>
      </c>
      <c r="H389" s="203" t="s">
        <v>37</v>
      </c>
      <c r="I389" s="127" t="s">
        <v>1722</v>
      </c>
      <c r="J389" s="324" t="s">
        <v>105</v>
      </c>
      <c r="K389" s="337" t="s">
        <v>105</v>
      </c>
      <c r="L389" s="337" t="s">
        <v>1725</v>
      </c>
      <c r="M389" s="367" t="s">
        <v>1726</v>
      </c>
      <c r="N389" s="324" t="s">
        <v>146</v>
      </c>
      <c r="O389" s="332">
        <f t="shared" ref="O389" si="1784">IF(N389="ALTA",5,IF(N389="MEDIO ALTA",4,IF(N389="MEDIA",3,IF(N389="MEDIO BAJA",2,IF(N389="BAJA",1,0)))))</f>
        <v>4</v>
      </c>
      <c r="P389" s="324" t="s">
        <v>208</v>
      </c>
      <c r="Q389" s="332">
        <f t="shared" ref="Q389" si="1785">IF(P389="ALTO",5,IF(P389="MEDIO-ALTO",4,IF(P389="MEDIO",3,IF(P389="MEDIO-BAJO",2,IF(P389="BAJO",1,0)))))</f>
        <v>2</v>
      </c>
      <c r="R389" s="332">
        <f t="shared" ref="R389" si="1786">Q389*O389</f>
        <v>8</v>
      </c>
      <c r="S389" s="128" t="s">
        <v>314</v>
      </c>
      <c r="T389" s="129">
        <f t="shared" si="1695"/>
        <v>2</v>
      </c>
      <c r="U389" s="325">
        <f t="shared" ref="U389" si="1787">ROUND(AVERAGEIF(T389:T391,"&gt;0"),0)</f>
        <v>2</v>
      </c>
      <c r="V389" s="325">
        <f t="shared" ref="V389" si="1788">U389*0.6</f>
        <v>1.2</v>
      </c>
      <c r="W389" s="203" t="s">
        <v>1732</v>
      </c>
      <c r="X389" s="324">
        <f t="shared" ref="X389" si="1789">IF(S389="No_existen",5*$X$10,Y389*$X$10)</f>
        <v>0.1</v>
      </c>
      <c r="Y389" s="329">
        <f t="shared" ref="Y389" si="1790">ROUND(AVERAGEIF(Z389:Z391,"&gt;0"),0)</f>
        <v>2</v>
      </c>
      <c r="Z389" s="206">
        <f t="shared" si="1696"/>
        <v>2</v>
      </c>
      <c r="AA389" s="203" t="s">
        <v>319</v>
      </c>
      <c r="AB389" s="203"/>
      <c r="AC389" s="329">
        <f t="shared" ref="AC389" si="1791">IF(S389="No_existen",5*$AC$10,AD389*$AC$10)</f>
        <v>0.15</v>
      </c>
      <c r="AD389" s="325">
        <f t="shared" ref="AD389" si="1792">ROUND(AVERAGEIF(AE389:AE391,"&gt;0"),0)</f>
        <v>1</v>
      </c>
      <c r="AE389" s="202">
        <f t="shared" si="1697"/>
        <v>1</v>
      </c>
      <c r="AF389" s="203" t="s">
        <v>295</v>
      </c>
      <c r="AG389" s="203" t="s">
        <v>1735</v>
      </c>
      <c r="AH389" s="329">
        <f t="shared" ref="AH389" si="1793">IF(S389="No_existen",5*$AH$10,AI389*$AH$10)</f>
        <v>0.1</v>
      </c>
      <c r="AI389" s="325">
        <f t="shared" ref="AI389" si="1794">ROUND(AVERAGEIF(AJ389:AJ391,"&gt;0"),0)</f>
        <v>1</v>
      </c>
      <c r="AJ389" s="202">
        <f t="shared" si="1698"/>
        <v>1</v>
      </c>
      <c r="AK389" s="203" t="s">
        <v>292</v>
      </c>
      <c r="AL389" s="203" t="s">
        <v>306</v>
      </c>
      <c r="AM389" s="329">
        <f t="shared" ref="AM389" si="1795">IF(S389="No_existen",5*$AM$10,AN389*$AM$10)</f>
        <v>0.4</v>
      </c>
      <c r="AN389" s="325">
        <f t="shared" ref="AN389" si="1796">ROUND(AVERAGEIF(AO389:AO391,"&gt;0"),0)</f>
        <v>4</v>
      </c>
      <c r="AO389" s="202">
        <f t="shared" si="1520"/>
        <v>4</v>
      </c>
      <c r="AP389" s="203" t="s">
        <v>613</v>
      </c>
      <c r="AQ389" s="325">
        <f t="shared" ref="AQ389" si="1797">ROUND(AVERAGE(U389,Y389,AD389,AI389,AN389),0)</f>
        <v>2</v>
      </c>
      <c r="AR389" s="325" t="str">
        <f t="shared" ref="AR389" si="1798">IF(AQ389&lt;1.5,"FUERTE",IF(AND(AQ389&gt;=1.5,AQ389&lt;2.5),"ACEPTABLE",IF(AQ389&gt;=5,"INEXISTENTE","DÉBIL")))</f>
        <v>ACEPTABLE</v>
      </c>
      <c r="AS389" s="327">
        <f t="shared" ref="AS389" si="1799">IF(R389=0,0,ROUND((R389*AQ389),0))</f>
        <v>16</v>
      </c>
      <c r="AT389" s="327" t="str">
        <f t="shared" ref="AT389" si="1800">IF(AS389&gt;=36,"GRAVE", IF(AS389&lt;=10, "LEVE", "MODERADO"))</f>
        <v>MODERADO</v>
      </c>
      <c r="AU389" s="337" t="s">
        <v>1738</v>
      </c>
      <c r="AV389" s="338" t="s">
        <v>1739</v>
      </c>
      <c r="AW389" s="203" t="s">
        <v>90</v>
      </c>
      <c r="AX389" s="203" t="s">
        <v>1743</v>
      </c>
      <c r="AY389" s="131">
        <v>45657</v>
      </c>
      <c r="AZ389" s="131"/>
      <c r="BA389" s="207"/>
      <c r="BB389" s="145"/>
      <c r="BC389" s="145"/>
      <c r="BD389" s="145"/>
      <c r="BE389" s="145"/>
      <c r="BF389" s="145"/>
      <c r="BG389" s="145"/>
      <c r="BH389" s="145"/>
    </row>
    <row r="390" spans="1:60" ht="63.75" hidden="1" customHeight="1" x14ac:dyDescent="0.2">
      <c r="A390" s="324"/>
      <c r="B390" s="324"/>
      <c r="C390" s="325"/>
      <c r="D390" s="336"/>
      <c r="E390" s="325"/>
      <c r="F390" s="324"/>
      <c r="G390" s="203"/>
      <c r="H390" s="203"/>
      <c r="I390" s="127"/>
      <c r="J390" s="324"/>
      <c r="K390" s="337"/>
      <c r="L390" s="337"/>
      <c r="M390" s="337"/>
      <c r="N390" s="324"/>
      <c r="O390" s="332"/>
      <c r="P390" s="324"/>
      <c r="Q390" s="332"/>
      <c r="R390" s="332"/>
      <c r="S390" s="128"/>
      <c r="T390" s="129">
        <f t="shared" si="1695"/>
        <v>0</v>
      </c>
      <c r="U390" s="325"/>
      <c r="V390" s="325"/>
      <c r="W390" s="203"/>
      <c r="X390" s="324"/>
      <c r="Y390" s="329"/>
      <c r="Z390" s="206">
        <f t="shared" si="1696"/>
        <v>0</v>
      </c>
      <c r="AA390" s="203"/>
      <c r="AB390" s="203"/>
      <c r="AC390" s="329"/>
      <c r="AD390" s="325"/>
      <c r="AE390" s="202">
        <f t="shared" si="1697"/>
        <v>0</v>
      </c>
      <c r="AF390" s="203"/>
      <c r="AG390" s="203"/>
      <c r="AH390" s="329"/>
      <c r="AI390" s="325"/>
      <c r="AJ390" s="202">
        <f t="shared" si="1698"/>
        <v>0</v>
      </c>
      <c r="AK390" s="203"/>
      <c r="AL390" s="203"/>
      <c r="AM390" s="329"/>
      <c r="AN390" s="325"/>
      <c r="AO390" s="202">
        <f t="shared" si="1520"/>
        <v>0</v>
      </c>
      <c r="AP390" s="203"/>
      <c r="AQ390" s="325"/>
      <c r="AR390" s="325"/>
      <c r="AS390" s="327"/>
      <c r="AT390" s="327"/>
      <c r="AU390" s="337"/>
      <c r="AV390" s="337"/>
      <c r="AW390" s="203"/>
      <c r="AX390" s="203"/>
      <c r="AY390" s="131"/>
      <c r="AZ390" s="131"/>
      <c r="BA390" s="207"/>
      <c r="BB390" s="145"/>
      <c r="BC390" s="145"/>
      <c r="BD390" s="145"/>
      <c r="BE390" s="145"/>
      <c r="BF390" s="145"/>
      <c r="BG390" s="145"/>
      <c r="BH390" s="145"/>
    </row>
    <row r="391" spans="1:60" ht="63.75" hidden="1" customHeight="1" x14ac:dyDescent="0.2">
      <c r="A391" s="324"/>
      <c r="B391" s="324"/>
      <c r="C391" s="325"/>
      <c r="D391" s="336"/>
      <c r="E391" s="325"/>
      <c r="F391" s="324"/>
      <c r="G391" s="203"/>
      <c r="H391" s="203"/>
      <c r="I391" s="128"/>
      <c r="J391" s="324"/>
      <c r="K391" s="337"/>
      <c r="L391" s="337"/>
      <c r="M391" s="337"/>
      <c r="N391" s="324"/>
      <c r="O391" s="332"/>
      <c r="P391" s="324"/>
      <c r="Q391" s="332"/>
      <c r="R391" s="332"/>
      <c r="S391" s="128"/>
      <c r="T391" s="129">
        <f t="shared" si="1695"/>
        <v>0</v>
      </c>
      <c r="U391" s="325"/>
      <c r="V391" s="325"/>
      <c r="W391" s="203"/>
      <c r="X391" s="324"/>
      <c r="Y391" s="329"/>
      <c r="Z391" s="206">
        <f t="shared" si="1696"/>
        <v>0</v>
      </c>
      <c r="AA391" s="203"/>
      <c r="AB391" s="203"/>
      <c r="AC391" s="329"/>
      <c r="AD391" s="325"/>
      <c r="AE391" s="202">
        <f t="shared" si="1697"/>
        <v>0</v>
      </c>
      <c r="AF391" s="203"/>
      <c r="AG391" s="203"/>
      <c r="AH391" s="329"/>
      <c r="AI391" s="325"/>
      <c r="AJ391" s="202">
        <f t="shared" si="1698"/>
        <v>0</v>
      </c>
      <c r="AK391" s="203"/>
      <c r="AL391" s="203"/>
      <c r="AM391" s="329"/>
      <c r="AN391" s="325"/>
      <c r="AO391" s="202">
        <f t="shared" si="1520"/>
        <v>0</v>
      </c>
      <c r="AP391" s="203"/>
      <c r="AQ391" s="325"/>
      <c r="AR391" s="325"/>
      <c r="AS391" s="327"/>
      <c r="AT391" s="327"/>
      <c r="AU391" s="337"/>
      <c r="AV391" s="337"/>
      <c r="AW391" s="203"/>
      <c r="AX391" s="203"/>
      <c r="AY391" s="131"/>
      <c r="AZ391" s="131"/>
      <c r="BA391" s="207"/>
      <c r="BB391" s="145"/>
      <c r="BC391" s="145"/>
      <c r="BD391" s="145"/>
      <c r="BE391" s="145"/>
      <c r="BF391" s="145"/>
      <c r="BG391" s="145"/>
      <c r="BH391" s="145"/>
    </row>
    <row r="392" spans="1:60" ht="63.75" hidden="1" customHeight="1" x14ac:dyDescent="0.2">
      <c r="A392" s="324">
        <v>128</v>
      </c>
      <c r="B392" s="324" t="s">
        <v>452</v>
      </c>
      <c r="C392" s="325" t="str">
        <f>+VLOOKUP(B392,$A$568:$B$606,2,0)</f>
        <v>DIANA PATRICIA JURADO RAMIREZ</v>
      </c>
      <c r="D392" s="336" t="s">
        <v>162</v>
      </c>
      <c r="E392" s="325" t="str">
        <f>IF(D392=$D$538,$E$538,IF(D392=$D$539,$E$539,IF(D392=$D$540,$E$540,IF(D392=$D$541,$E$541,IF(D392=$D$542,$E$542,IF(D392=$D$543,$E$543,IF(D392=$D$544,$E$544,IF(D392=$D$545,$E$545,IF(D392=$D$546,$E$546,IF(D392=$D$547,$E$547,IF(D392=VICERRECTORÍA_ACADÉMICA_,$BF$538,IF(D392=PLANEACIÓN_,$BF$540, IF(D392=_VICERRECTORÍA_INVESTIGACIONES_INNOVACIÓN_Y_EXTENSIÓN_,$BF$539,IF(D392=VICERRECTORÍA_ADMINISTRATIVA_FINANCIERA_,$BF$541,IF(D392=_VICERRECTORÍA_RESPONSABILIDAD_SOCIAL_Y_BIENESTAR_UNIVERSITARIO_,$BF$542,"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92" s="324" t="s">
        <v>264</v>
      </c>
      <c r="G392" s="203" t="s">
        <v>260</v>
      </c>
      <c r="H392" s="203" t="s">
        <v>38</v>
      </c>
      <c r="I392" s="128" t="s">
        <v>1723</v>
      </c>
      <c r="J392" s="324" t="s">
        <v>112</v>
      </c>
      <c r="K392" s="324" t="s">
        <v>144</v>
      </c>
      <c r="L392" s="324" t="s">
        <v>1727</v>
      </c>
      <c r="M392" s="368" t="s">
        <v>1728</v>
      </c>
      <c r="N392" s="324" t="s">
        <v>127</v>
      </c>
      <c r="O392" s="332">
        <f t="shared" ref="O392" si="1801">IF(N392="ALTA",5,IF(N392="MEDIO ALTA",4,IF(N392="MEDIA",3,IF(N392="MEDIO BAJA",2,IF(N392="BAJA",1,0)))))</f>
        <v>1</v>
      </c>
      <c r="P392" s="324" t="s">
        <v>139</v>
      </c>
      <c r="Q392" s="332">
        <f t="shared" ref="Q392" si="1802">IF(P392="ALTO",5,IF(P392="MEDIO-ALTO",4,IF(P392="MEDIO",3,IF(P392="MEDIO-BAJO",2,IF(P392="BAJO",1,0)))))</f>
        <v>5</v>
      </c>
      <c r="R392" s="332">
        <f t="shared" ref="R392" si="1803">Q392*O392</f>
        <v>5</v>
      </c>
      <c r="S392" s="128" t="s">
        <v>314</v>
      </c>
      <c r="T392" s="129">
        <f t="shared" si="1695"/>
        <v>2</v>
      </c>
      <c r="U392" s="325">
        <f t="shared" ref="U392" si="1804">ROUND(AVERAGEIF(T392:T394,"&gt;0"),0)</f>
        <v>2</v>
      </c>
      <c r="V392" s="325">
        <f t="shared" ref="V392" si="1805">U392*0.6</f>
        <v>1.2</v>
      </c>
      <c r="W392" s="203" t="s">
        <v>1733</v>
      </c>
      <c r="X392" s="324">
        <f t="shared" ref="X392" si="1806">IF(S392="No_existen",5*$X$10,Y392*$X$10)</f>
        <v>0.1</v>
      </c>
      <c r="Y392" s="329">
        <f t="shared" ref="Y392" si="1807">ROUND(AVERAGEIF(Z392:Z394,"&gt;0"),0)</f>
        <v>2</v>
      </c>
      <c r="Z392" s="206">
        <f t="shared" si="1696"/>
        <v>2</v>
      </c>
      <c r="AA392" s="203" t="s">
        <v>319</v>
      </c>
      <c r="AB392" s="203"/>
      <c r="AC392" s="329">
        <f t="shared" ref="AC392" si="1808">IF(S392="No_existen",5*$AC$10,AD392*$AC$10)</f>
        <v>0.15</v>
      </c>
      <c r="AD392" s="325">
        <f t="shared" ref="AD392" si="1809">ROUND(AVERAGEIF(AE392:AE394,"&gt;0"),0)</f>
        <v>1</v>
      </c>
      <c r="AE392" s="202">
        <f t="shared" si="1697"/>
        <v>1</v>
      </c>
      <c r="AF392" s="203" t="s">
        <v>295</v>
      </c>
      <c r="AG392" s="203" t="s">
        <v>1736</v>
      </c>
      <c r="AH392" s="329">
        <f t="shared" ref="AH392" si="1810">IF(S392="No_existen",5*$AH$10,AI392*$AH$10)</f>
        <v>0.1</v>
      </c>
      <c r="AI392" s="325">
        <f t="shared" ref="AI392" si="1811">ROUND(AVERAGEIF(AJ392:AJ394,"&gt;0"),0)</f>
        <v>1</v>
      </c>
      <c r="AJ392" s="202">
        <f t="shared" si="1698"/>
        <v>1</v>
      </c>
      <c r="AK392" s="203" t="s">
        <v>292</v>
      </c>
      <c r="AL392" s="203" t="s">
        <v>306</v>
      </c>
      <c r="AM392" s="329">
        <f t="shared" ref="AM392" si="1812">IF(S392="No_existen",5*$AM$10,AN392*$AM$10)</f>
        <v>0.4</v>
      </c>
      <c r="AN392" s="325">
        <f t="shared" ref="AN392" si="1813">ROUND(AVERAGEIF(AO392:AO394,"&gt;0"),0)</f>
        <v>4</v>
      </c>
      <c r="AO392" s="202">
        <f t="shared" si="1520"/>
        <v>4</v>
      </c>
      <c r="AP392" s="203" t="s">
        <v>613</v>
      </c>
      <c r="AQ392" s="325">
        <f t="shared" ref="AQ392" si="1814">ROUND(AVERAGE(U392,Y392,AD392,AI392,AN392),0)</f>
        <v>2</v>
      </c>
      <c r="AR392" s="325" t="str">
        <f t="shared" ref="AR392" si="1815">IF(AQ392&lt;1.5,"FUERTE",IF(AND(AQ392&gt;=1.5,AQ392&lt;2.5),"ACEPTABLE",IF(AQ392&gt;=5,"INEXISTENTE","DÉBIL")))</f>
        <v>ACEPTABLE</v>
      </c>
      <c r="AS392" s="327">
        <f t="shared" ref="AS392" si="1816">IF(R392=0,0,ROUND((R392*AQ392),0))</f>
        <v>10</v>
      </c>
      <c r="AT392" s="327" t="str">
        <f t="shared" ref="AT392" si="1817">IF(AS392&gt;=36,"GRAVE", IF(AS392&lt;=10, "LEVE", "MODERADO"))</f>
        <v>LEVE</v>
      </c>
      <c r="AU392" s="334" t="s">
        <v>1740</v>
      </c>
      <c r="AV392" s="335" t="s">
        <v>1741</v>
      </c>
      <c r="AW392" s="203" t="s">
        <v>89</v>
      </c>
      <c r="AX392" s="203" t="s">
        <v>1744</v>
      </c>
      <c r="AY392" s="131">
        <v>45657</v>
      </c>
      <c r="AZ392" s="131"/>
      <c r="BA392" s="207"/>
      <c r="BB392" s="145"/>
      <c r="BC392" s="145"/>
      <c r="BD392" s="145"/>
      <c r="BE392" s="145"/>
      <c r="BF392" s="145"/>
      <c r="BG392" s="145"/>
      <c r="BH392" s="145"/>
    </row>
    <row r="393" spans="1:60" ht="63.75" hidden="1" customHeight="1" x14ac:dyDescent="0.2">
      <c r="A393" s="324"/>
      <c r="B393" s="324"/>
      <c r="C393" s="325"/>
      <c r="D393" s="336"/>
      <c r="E393" s="325"/>
      <c r="F393" s="324"/>
      <c r="G393" s="203"/>
      <c r="H393" s="203"/>
      <c r="I393" s="128"/>
      <c r="J393" s="324"/>
      <c r="K393" s="324"/>
      <c r="L393" s="324"/>
      <c r="M393" s="324"/>
      <c r="N393" s="324"/>
      <c r="O393" s="332"/>
      <c r="P393" s="324"/>
      <c r="Q393" s="332"/>
      <c r="R393" s="332"/>
      <c r="S393" s="128"/>
      <c r="T393" s="129">
        <f t="shared" si="1695"/>
        <v>0</v>
      </c>
      <c r="U393" s="325"/>
      <c r="V393" s="325"/>
      <c r="W393" s="203"/>
      <c r="X393" s="324"/>
      <c r="Y393" s="329"/>
      <c r="Z393" s="206">
        <f t="shared" si="1696"/>
        <v>0</v>
      </c>
      <c r="AA393" s="203"/>
      <c r="AB393" s="203"/>
      <c r="AC393" s="329"/>
      <c r="AD393" s="325"/>
      <c r="AE393" s="202">
        <f t="shared" si="1697"/>
        <v>0</v>
      </c>
      <c r="AF393" s="203"/>
      <c r="AG393" s="203"/>
      <c r="AH393" s="329"/>
      <c r="AI393" s="325"/>
      <c r="AJ393" s="202">
        <f t="shared" si="1698"/>
        <v>0</v>
      </c>
      <c r="AK393" s="203"/>
      <c r="AL393" s="203"/>
      <c r="AM393" s="329"/>
      <c r="AN393" s="325"/>
      <c r="AO393" s="202">
        <f t="shared" si="1520"/>
        <v>0</v>
      </c>
      <c r="AP393" s="203"/>
      <c r="AQ393" s="325"/>
      <c r="AR393" s="325"/>
      <c r="AS393" s="327"/>
      <c r="AT393" s="327"/>
      <c r="AU393" s="334"/>
      <c r="AV393" s="334"/>
      <c r="AW393" s="203"/>
      <c r="AX393" s="203"/>
      <c r="AY393" s="130"/>
      <c r="AZ393" s="131"/>
      <c r="BA393" s="207"/>
      <c r="BB393" s="145"/>
      <c r="BC393" s="145"/>
      <c r="BD393" s="145"/>
      <c r="BE393" s="145"/>
      <c r="BF393" s="145"/>
      <c r="BG393" s="145"/>
      <c r="BH393" s="145"/>
    </row>
    <row r="394" spans="1:60" ht="63.75" hidden="1" customHeight="1" x14ac:dyDescent="0.2">
      <c r="A394" s="324"/>
      <c r="B394" s="324"/>
      <c r="C394" s="325"/>
      <c r="D394" s="336"/>
      <c r="E394" s="325"/>
      <c r="F394" s="324"/>
      <c r="G394" s="203"/>
      <c r="H394" s="203"/>
      <c r="I394" s="128"/>
      <c r="J394" s="324"/>
      <c r="K394" s="324"/>
      <c r="L394" s="324"/>
      <c r="M394" s="324"/>
      <c r="N394" s="324"/>
      <c r="O394" s="332"/>
      <c r="P394" s="324"/>
      <c r="Q394" s="332"/>
      <c r="R394" s="332"/>
      <c r="S394" s="128"/>
      <c r="T394" s="129">
        <f t="shared" si="1695"/>
        <v>0</v>
      </c>
      <c r="U394" s="325"/>
      <c r="V394" s="325"/>
      <c r="W394" s="203"/>
      <c r="X394" s="324"/>
      <c r="Y394" s="329"/>
      <c r="Z394" s="206">
        <f t="shared" si="1696"/>
        <v>0</v>
      </c>
      <c r="AA394" s="203"/>
      <c r="AB394" s="203"/>
      <c r="AC394" s="329"/>
      <c r="AD394" s="325"/>
      <c r="AE394" s="202">
        <f t="shared" si="1697"/>
        <v>0</v>
      </c>
      <c r="AF394" s="203"/>
      <c r="AG394" s="203"/>
      <c r="AH394" s="329"/>
      <c r="AI394" s="325"/>
      <c r="AJ394" s="202">
        <f t="shared" si="1698"/>
        <v>0</v>
      </c>
      <c r="AK394" s="203"/>
      <c r="AL394" s="203"/>
      <c r="AM394" s="329"/>
      <c r="AN394" s="325"/>
      <c r="AO394" s="202">
        <f t="shared" si="1520"/>
        <v>0</v>
      </c>
      <c r="AP394" s="203"/>
      <c r="AQ394" s="325"/>
      <c r="AR394" s="325"/>
      <c r="AS394" s="327"/>
      <c r="AT394" s="327"/>
      <c r="AU394" s="334"/>
      <c r="AV394" s="334"/>
      <c r="AW394" s="203"/>
      <c r="AX394" s="203"/>
      <c r="AY394" s="130"/>
      <c r="AZ394" s="131"/>
      <c r="BA394" s="207"/>
      <c r="BB394" s="145"/>
      <c r="BC394" s="145"/>
      <c r="BD394" s="145"/>
      <c r="BE394" s="145"/>
      <c r="BF394" s="145"/>
      <c r="BG394" s="145"/>
      <c r="BH394" s="145"/>
    </row>
    <row r="395" spans="1:60" ht="63.75" hidden="1" customHeight="1" x14ac:dyDescent="0.2">
      <c r="A395" s="324">
        <v>129</v>
      </c>
      <c r="B395" s="324" t="s">
        <v>452</v>
      </c>
      <c r="C395" s="325" t="str">
        <f>+VLOOKUP(B395,$A$568:$B$606,2,0)</f>
        <v>DIANA PATRICIA JURADO RAMIREZ</v>
      </c>
      <c r="D395" s="336" t="s">
        <v>162</v>
      </c>
      <c r="E395" s="325" t="str">
        <f>IF(D395=$D$538,$E$538,IF(D395=$D$539,$E$539,IF(D395=$D$540,$E$540,IF(D395=$D$541,$E$541,IF(D395=$D$542,$E$542,IF(D395=$D$543,$E$543,IF(D395=$D$544,$E$544,IF(D395=$D$545,$E$545,IF(D395=$D$546,$E$546,IF(D395=$D$547,$E$547,IF(D395=VICERRECTORÍA_ACADÉMICA_,BF862,IF(D395=PLANEACIÓN_,BF864, IF(D395=_VICERRECTORÍA_INVESTIGACIONES_INNOVACIÓN_Y_EXTENSIÓN_,BF863,IF(D395=VICERRECTORÍA_ADMINISTRATIVA_FINANCIERA_,BF865,IF(D395=_VICERRECTORÍA_RESPONSABILIDAD_SOCIAL_Y_BIENESTAR_UNIVERSITARIO_,BF866," ")))))))))))))))</f>
        <v>Administrar y ejecutar los recursos de la institución generando en los procesos mayor eficiencia y eficacia para dar una respuesta oportuna a los servicios demandados en el cumplimiento de las funciones misionales.</v>
      </c>
      <c r="F395" s="324" t="s">
        <v>265</v>
      </c>
      <c r="G395" s="203" t="s">
        <v>260</v>
      </c>
      <c r="H395" s="203" t="s">
        <v>37</v>
      </c>
      <c r="I395" s="169" t="s">
        <v>1724</v>
      </c>
      <c r="J395" s="324" t="s">
        <v>111</v>
      </c>
      <c r="K395" s="337" t="s">
        <v>1729</v>
      </c>
      <c r="L395" s="324" t="s">
        <v>1730</v>
      </c>
      <c r="M395" s="368" t="s">
        <v>1731</v>
      </c>
      <c r="N395" s="324" t="s">
        <v>127</v>
      </c>
      <c r="O395" s="332">
        <f t="shared" ref="O395" si="1818">IF(N395="ALTA",5,IF(N395="MEDIO ALTA",4,IF(N395="MEDIA",3,IF(N395="MEDIO BAJA",2,IF(N395="BAJA",1,0)))))</f>
        <v>1</v>
      </c>
      <c r="P395" s="324" t="s">
        <v>209</v>
      </c>
      <c r="Q395" s="332">
        <f t="shared" ref="Q395" si="1819">IF(P395="ALTO",5,IF(P395="MEDIO-ALTO",4,IF(P395="MEDIO",3,IF(P395="MEDIO-BAJO",2,IF(P395="BAJO",1,0)))))</f>
        <v>4</v>
      </c>
      <c r="R395" s="332">
        <f t="shared" ref="R395" si="1820">Q395*O395</f>
        <v>4</v>
      </c>
      <c r="S395" s="128" t="s">
        <v>321</v>
      </c>
      <c r="T395" s="129">
        <f t="shared" si="1695"/>
        <v>3</v>
      </c>
      <c r="U395" s="325">
        <f t="shared" ref="U395" si="1821">ROUND(AVERAGEIF(T395:T397,"&gt;0"),0)</f>
        <v>3</v>
      </c>
      <c r="V395" s="325">
        <f t="shared" ref="V395" si="1822">U395*0.6</f>
        <v>1.7999999999999998</v>
      </c>
      <c r="W395" s="203" t="s">
        <v>1734</v>
      </c>
      <c r="X395" s="324">
        <f t="shared" ref="X395" si="1823">IF(S395="No_existen",5*$X$10,Y395*$X$10)</f>
        <v>0.2</v>
      </c>
      <c r="Y395" s="329">
        <f t="shared" ref="Y395" si="1824">ROUND(AVERAGEIF(Z395:Z397,"&gt;0"),0)</f>
        <v>4</v>
      </c>
      <c r="Z395" s="206">
        <f t="shared" si="1696"/>
        <v>4</v>
      </c>
      <c r="AA395" s="203" t="s">
        <v>318</v>
      </c>
      <c r="AB395" s="203"/>
      <c r="AC395" s="329">
        <f t="shared" ref="AC395" si="1825">IF(S395="No_existen",5*$AC$10,AD395*$AC$10)</f>
        <v>0.15</v>
      </c>
      <c r="AD395" s="325">
        <f t="shared" ref="AD395" si="1826">ROUND(AVERAGEIF(AE395:AE397,"&gt;0"),0)</f>
        <v>1</v>
      </c>
      <c r="AE395" s="202">
        <f t="shared" si="1697"/>
        <v>1</v>
      </c>
      <c r="AF395" s="203" t="s">
        <v>295</v>
      </c>
      <c r="AG395" s="203" t="s">
        <v>1737</v>
      </c>
      <c r="AH395" s="329">
        <f t="shared" ref="AH395" si="1827">IF(S395="No_existen",5*$AH$10,AI395*$AH$10)</f>
        <v>0.1</v>
      </c>
      <c r="AI395" s="325">
        <f t="shared" ref="AI395" si="1828">ROUND(AVERAGEIF(AJ395:AJ397,"&gt;0"),0)</f>
        <v>1</v>
      </c>
      <c r="AJ395" s="202">
        <f t="shared" si="1698"/>
        <v>1</v>
      </c>
      <c r="AK395" s="203" t="s">
        <v>292</v>
      </c>
      <c r="AL395" s="203" t="s">
        <v>302</v>
      </c>
      <c r="AM395" s="329">
        <f t="shared" ref="AM395" si="1829">IF(S395="No_existen",5*$AM$10,AN395*$AM$10)</f>
        <v>0.1</v>
      </c>
      <c r="AN395" s="325">
        <f t="shared" ref="AN395" si="1830">ROUND(AVERAGEIF(AO395:AO397,"&gt;0"),0)</f>
        <v>1</v>
      </c>
      <c r="AO395" s="202">
        <f t="shared" si="1520"/>
        <v>1</v>
      </c>
      <c r="AP395" s="203" t="s">
        <v>614</v>
      </c>
      <c r="AQ395" s="325">
        <f t="shared" ref="AQ395" si="1831">ROUND(AVERAGE(U395,Y395,AD395,AI395,AN395),0)</f>
        <v>2</v>
      </c>
      <c r="AR395" s="325" t="str">
        <f t="shared" ref="AR395" si="1832">IF(AQ395&lt;1.5,"FUERTE",IF(AND(AQ395&gt;=1.5,AQ395&lt;2.5),"ACEPTABLE",IF(AQ395&gt;=5,"INEXISTENTE","DÉBIL")))</f>
        <v>ACEPTABLE</v>
      </c>
      <c r="AS395" s="327">
        <f t="shared" ref="AS395" si="1833">IF(R395=0,0,ROUND((R395*AQ395),0))</f>
        <v>8</v>
      </c>
      <c r="AT395" s="327" t="str">
        <f t="shared" ref="AT395" si="1834">IF(AS395&gt;=36,"GRAVE", IF(AS395&lt;=10, "LEVE", "MODERADO"))</f>
        <v>LEVE</v>
      </c>
      <c r="AU395" s="334" t="s">
        <v>1742</v>
      </c>
      <c r="AV395" s="335">
        <v>0.8</v>
      </c>
      <c r="AW395" s="203" t="s">
        <v>89</v>
      </c>
      <c r="AX395" s="203" t="s">
        <v>1745</v>
      </c>
      <c r="AY395" s="130">
        <v>45657</v>
      </c>
      <c r="AZ395" s="131"/>
      <c r="BA395" s="207"/>
      <c r="BB395" s="145"/>
      <c r="BC395" s="145"/>
      <c r="BD395" s="145"/>
      <c r="BE395" s="145"/>
      <c r="BF395" s="145"/>
      <c r="BG395" s="145"/>
      <c r="BH395" s="145"/>
    </row>
    <row r="396" spans="1:60" ht="63.75" hidden="1" customHeight="1" x14ac:dyDescent="0.2">
      <c r="A396" s="324"/>
      <c r="B396" s="324"/>
      <c r="C396" s="325"/>
      <c r="D396" s="336"/>
      <c r="E396" s="325"/>
      <c r="F396" s="324"/>
      <c r="G396" s="203"/>
      <c r="H396" s="203"/>
      <c r="I396" s="127"/>
      <c r="J396" s="324"/>
      <c r="K396" s="337"/>
      <c r="L396" s="324"/>
      <c r="M396" s="324"/>
      <c r="N396" s="324"/>
      <c r="O396" s="332"/>
      <c r="P396" s="324"/>
      <c r="Q396" s="332"/>
      <c r="R396" s="332"/>
      <c r="S396" s="128"/>
      <c r="T396" s="129">
        <f t="shared" si="1695"/>
        <v>0</v>
      </c>
      <c r="U396" s="325"/>
      <c r="V396" s="325"/>
      <c r="W396" s="203"/>
      <c r="X396" s="324"/>
      <c r="Y396" s="329"/>
      <c r="Z396" s="206">
        <f t="shared" si="1696"/>
        <v>0</v>
      </c>
      <c r="AA396" s="203"/>
      <c r="AB396" s="203"/>
      <c r="AC396" s="329"/>
      <c r="AD396" s="325"/>
      <c r="AE396" s="202">
        <f t="shared" si="1697"/>
        <v>0</v>
      </c>
      <c r="AF396" s="203"/>
      <c r="AG396" s="203"/>
      <c r="AH396" s="329"/>
      <c r="AI396" s="325"/>
      <c r="AJ396" s="202">
        <f t="shared" si="1698"/>
        <v>0</v>
      </c>
      <c r="AK396" s="203"/>
      <c r="AL396" s="203"/>
      <c r="AM396" s="329"/>
      <c r="AN396" s="325"/>
      <c r="AO396" s="202">
        <f t="shared" si="1520"/>
        <v>0</v>
      </c>
      <c r="AP396" s="203"/>
      <c r="AQ396" s="325"/>
      <c r="AR396" s="325"/>
      <c r="AS396" s="327"/>
      <c r="AT396" s="327"/>
      <c r="AU396" s="334"/>
      <c r="AV396" s="334"/>
      <c r="AW396" s="203"/>
      <c r="AX396" s="203"/>
      <c r="AY396" s="130"/>
      <c r="AZ396" s="131"/>
      <c r="BA396" s="207"/>
      <c r="BB396" s="145"/>
      <c r="BC396" s="145"/>
      <c r="BD396" s="145"/>
      <c r="BE396" s="145"/>
      <c r="BF396" s="145"/>
      <c r="BG396" s="145"/>
      <c r="BH396" s="145"/>
    </row>
    <row r="397" spans="1:60" ht="63.75" hidden="1" customHeight="1" x14ac:dyDescent="0.2">
      <c r="A397" s="324"/>
      <c r="B397" s="324"/>
      <c r="C397" s="325"/>
      <c r="D397" s="336"/>
      <c r="E397" s="325"/>
      <c r="F397" s="324"/>
      <c r="G397" s="203"/>
      <c r="H397" s="203"/>
      <c r="I397" s="127"/>
      <c r="J397" s="324"/>
      <c r="K397" s="337"/>
      <c r="L397" s="324"/>
      <c r="M397" s="324"/>
      <c r="N397" s="324"/>
      <c r="O397" s="332"/>
      <c r="P397" s="324"/>
      <c r="Q397" s="332"/>
      <c r="R397" s="332"/>
      <c r="S397" s="128"/>
      <c r="T397" s="129">
        <f t="shared" si="1695"/>
        <v>0</v>
      </c>
      <c r="U397" s="325"/>
      <c r="V397" s="325"/>
      <c r="W397" s="203"/>
      <c r="X397" s="324"/>
      <c r="Y397" s="329"/>
      <c r="Z397" s="206">
        <f t="shared" si="1696"/>
        <v>0</v>
      </c>
      <c r="AA397" s="203"/>
      <c r="AB397" s="203"/>
      <c r="AC397" s="329"/>
      <c r="AD397" s="325"/>
      <c r="AE397" s="202">
        <f t="shared" si="1697"/>
        <v>0</v>
      </c>
      <c r="AF397" s="203"/>
      <c r="AG397" s="203"/>
      <c r="AH397" s="329"/>
      <c r="AI397" s="325"/>
      <c r="AJ397" s="202">
        <f t="shared" si="1698"/>
        <v>0</v>
      </c>
      <c r="AK397" s="203"/>
      <c r="AL397" s="203"/>
      <c r="AM397" s="329"/>
      <c r="AN397" s="325"/>
      <c r="AO397" s="202">
        <f t="shared" si="1520"/>
        <v>0</v>
      </c>
      <c r="AP397" s="203"/>
      <c r="AQ397" s="325"/>
      <c r="AR397" s="325"/>
      <c r="AS397" s="327"/>
      <c r="AT397" s="327"/>
      <c r="AU397" s="334"/>
      <c r="AV397" s="334"/>
      <c r="AW397" s="203"/>
      <c r="AX397" s="203"/>
      <c r="AY397" s="130"/>
      <c r="AZ397" s="131"/>
      <c r="BA397" s="207"/>
      <c r="BB397" s="145"/>
      <c r="BC397" s="145"/>
      <c r="BD397" s="145"/>
      <c r="BE397" s="145"/>
      <c r="BF397" s="145"/>
      <c r="BG397" s="145"/>
      <c r="BH397" s="145"/>
    </row>
    <row r="398" spans="1:60" ht="63.75" hidden="1" customHeight="1" x14ac:dyDescent="0.2">
      <c r="A398" s="324">
        <v>130</v>
      </c>
      <c r="B398" s="324" t="s">
        <v>159</v>
      </c>
      <c r="C398" s="325" t="str">
        <f>+VLOOKUP(B398,$A$568:$B$606,2,0)</f>
        <v>MARIA TERESA VELEZ ANGEL</v>
      </c>
      <c r="D398" s="336" t="s">
        <v>162</v>
      </c>
      <c r="E398" s="325" t="str">
        <f>IF(D398=$D$538,$E$538,IF(D398=$D$539,$E$539,IF(D398=$D$540,$E$540,IF(D398=$D$541,$E$541,IF(D398=$D$542,$E$542,IF(D398=$D$543,$E$543,IF(D398=$D$544,$E$544,IF(D398=$D$545,$E$545,IF(D398=$D$546,$E$546,IF(D398=$D$547,$E$547,IF(D398=VICERRECTORÍA_ACADÉMICA_,BF865,IF(D398=PLANEACIÓN_,BF867, IF(D398=_VICERRECTORÍA_INVESTIGACIONES_INNOVACIÓN_Y_EXTENSIÓN_,BF866,IF(D398=VICERRECTORÍA_ADMINISTRATIVA_FINANCIERA_,BF868,IF(D398=_VICERRECTORÍA_RESPONSABILIDAD_SOCIAL_Y_BIENESTAR_UNIVERSITARIO_,BF869," ")))))))))))))))</f>
        <v>Administrar y ejecutar los recursos de la institución generando en los procesos mayor eficiencia y eficacia para dar una respuesta oportuna a los servicios demandados en el cumplimiento de las funciones misionales.</v>
      </c>
      <c r="F398" s="324" t="s">
        <v>265</v>
      </c>
      <c r="G398" s="203" t="s">
        <v>260</v>
      </c>
      <c r="H398" s="203" t="s">
        <v>34</v>
      </c>
      <c r="I398" s="209" t="s">
        <v>1746</v>
      </c>
      <c r="J398" s="324" t="s">
        <v>111</v>
      </c>
      <c r="K398" s="337" t="s">
        <v>1752</v>
      </c>
      <c r="L398" s="337" t="s">
        <v>1753</v>
      </c>
      <c r="M398" s="337" t="s">
        <v>1754</v>
      </c>
      <c r="N398" s="324" t="s">
        <v>127</v>
      </c>
      <c r="O398" s="332">
        <f t="shared" ref="O398" si="1835">IF(N398="ALTA",5,IF(N398="MEDIO ALTA",4,IF(N398="MEDIA",3,IF(N398="MEDIO BAJA",2,IF(N398="BAJA",1,0)))))</f>
        <v>1</v>
      </c>
      <c r="P398" s="324" t="s">
        <v>209</v>
      </c>
      <c r="Q398" s="332">
        <f t="shared" ref="Q398" si="1836">IF(P398="ALTO",5,IF(P398="MEDIO-ALTO",4,IF(P398="MEDIO",3,IF(P398="MEDIO-BAJO",2,IF(P398="BAJO",1,0)))))</f>
        <v>4</v>
      </c>
      <c r="R398" s="332">
        <f t="shared" ref="R398" si="1837">Q398*O398</f>
        <v>4</v>
      </c>
      <c r="S398" s="128" t="s">
        <v>315</v>
      </c>
      <c r="T398" s="129">
        <f t="shared" si="1695"/>
        <v>1</v>
      </c>
      <c r="U398" s="325">
        <f t="shared" ref="U398" si="1838">ROUND(AVERAGEIF(T398:T400,"&gt;0"),0)</f>
        <v>1</v>
      </c>
      <c r="V398" s="325">
        <f t="shared" ref="V398" si="1839">U398*0.6</f>
        <v>0.6</v>
      </c>
      <c r="W398" s="203" t="s">
        <v>1766</v>
      </c>
      <c r="X398" s="324">
        <f t="shared" ref="X398" si="1840">IF(S398="No_existen",5*$X$10,Y398*$X$10)</f>
        <v>0.1</v>
      </c>
      <c r="Y398" s="329">
        <f t="shared" ref="Y398" si="1841">ROUND(AVERAGEIF(Z398:Z400,"&gt;0"),0)</f>
        <v>2</v>
      </c>
      <c r="Z398" s="206">
        <f t="shared" si="1696"/>
        <v>2</v>
      </c>
      <c r="AA398" s="203" t="s">
        <v>319</v>
      </c>
      <c r="AB398" s="203"/>
      <c r="AC398" s="329">
        <f t="shared" ref="AC398" si="1842">IF(S398="No_existen",5*$AC$10,AD398*$AC$10)</f>
        <v>0.15</v>
      </c>
      <c r="AD398" s="325">
        <f t="shared" ref="AD398" si="1843">ROUND(AVERAGEIF(AE398:AE400,"&gt;0"),0)</f>
        <v>1</v>
      </c>
      <c r="AE398" s="202">
        <f t="shared" si="1697"/>
        <v>1</v>
      </c>
      <c r="AF398" s="203" t="s">
        <v>295</v>
      </c>
      <c r="AG398" s="203" t="s">
        <v>1774</v>
      </c>
      <c r="AH398" s="329">
        <f t="shared" ref="AH398" si="1844">IF(S398="No_existen",5*$AH$10,AI398*$AH$10)</f>
        <v>0.1</v>
      </c>
      <c r="AI398" s="325">
        <f t="shared" ref="AI398" si="1845">ROUND(AVERAGEIF(AJ398:AJ400,"&gt;0"),0)</f>
        <v>1</v>
      </c>
      <c r="AJ398" s="202">
        <f t="shared" si="1698"/>
        <v>1</v>
      </c>
      <c r="AK398" s="203" t="s">
        <v>292</v>
      </c>
      <c r="AL398" s="203" t="s">
        <v>307</v>
      </c>
      <c r="AM398" s="329">
        <f t="shared" ref="AM398" si="1846">IF(S398="No_existen",5*$AM$10,AN398*$AM$10)</f>
        <v>0.1</v>
      </c>
      <c r="AN398" s="325">
        <f t="shared" ref="AN398" si="1847">ROUND(AVERAGEIF(AO398:AO400,"&gt;0"),0)</f>
        <v>1</v>
      </c>
      <c r="AO398" s="202">
        <f t="shared" si="1520"/>
        <v>1</v>
      </c>
      <c r="AP398" s="203" t="s">
        <v>614</v>
      </c>
      <c r="AQ398" s="325">
        <f t="shared" ref="AQ398" si="1848">ROUND(AVERAGE(U398,Y398,AD398,AI398,AN398),0)</f>
        <v>1</v>
      </c>
      <c r="AR398" s="325" t="str">
        <f t="shared" ref="AR398" si="1849">IF(AQ398&lt;1.5,"FUERTE",IF(AND(AQ398&gt;=1.5,AQ398&lt;2.5),"ACEPTABLE",IF(AQ398&gt;=5,"INEXISTENTE","DÉBIL")))</f>
        <v>FUERTE</v>
      </c>
      <c r="AS398" s="327">
        <f t="shared" ref="AS398" si="1850">IF(R398=0,0,ROUND((R398*AQ398),0))</f>
        <v>4</v>
      </c>
      <c r="AT398" s="327" t="str">
        <f t="shared" ref="AT398" si="1851">IF(AS398&gt;=36,"GRAVE", IF(AS398&lt;=10, "LEVE", "MODERADO"))</f>
        <v>LEVE</v>
      </c>
      <c r="AU398" s="337" t="s">
        <v>1778</v>
      </c>
      <c r="AV398" s="338">
        <v>0</v>
      </c>
      <c r="AW398" s="203" t="s">
        <v>89</v>
      </c>
      <c r="AX398" s="203"/>
      <c r="AY398" s="130"/>
      <c r="AZ398" s="131"/>
      <c r="BA398" s="207"/>
      <c r="BB398" s="145"/>
      <c r="BC398" s="145"/>
      <c r="BD398" s="145"/>
      <c r="BE398" s="145"/>
      <c r="BF398" s="145"/>
      <c r="BG398" s="145"/>
      <c r="BH398" s="145"/>
    </row>
    <row r="399" spans="1:60" ht="63.75" hidden="1" customHeight="1" x14ac:dyDescent="0.2">
      <c r="A399" s="324"/>
      <c r="B399" s="324"/>
      <c r="C399" s="325"/>
      <c r="D399" s="336"/>
      <c r="E399" s="325"/>
      <c r="F399" s="324"/>
      <c r="G399" s="203"/>
      <c r="H399" s="203"/>
      <c r="I399" s="209"/>
      <c r="J399" s="324"/>
      <c r="K399" s="337"/>
      <c r="L399" s="337"/>
      <c r="M399" s="337"/>
      <c r="N399" s="324"/>
      <c r="O399" s="332"/>
      <c r="P399" s="324"/>
      <c r="Q399" s="332"/>
      <c r="R399" s="332"/>
      <c r="S399" s="128" t="s">
        <v>315</v>
      </c>
      <c r="T399" s="129">
        <f t="shared" si="1695"/>
        <v>1</v>
      </c>
      <c r="U399" s="325"/>
      <c r="V399" s="325"/>
      <c r="W399" s="203" t="s">
        <v>1767</v>
      </c>
      <c r="X399" s="324"/>
      <c r="Y399" s="329"/>
      <c r="Z399" s="206">
        <f t="shared" si="1696"/>
        <v>1</v>
      </c>
      <c r="AA399" s="203" t="s">
        <v>320</v>
      </c>
      <c r="AB399" s="203" t="s">
        <v>1773</v>
      </c>
      <c r="AC399" s="329"/>
      <c r="AD399" s="325"/>
      <c r="AE399" s="202">
        <f t="shared" si="1697"/>
        <v>1</v>
      </c>
      <c r="AF399" s="203" t="s">
        <v>295</v>
      </c>
      <c r="AG399" s="203" t="s">
        <v>1774</v>
      </c>
      <c r="AH399" s="329"/>
      <c r="AI399" s="325"/>
      <c r="AJ399" s="202">
        <f t="shared" si="1698"/>
        <v>1</v>
      </c>
      <c r="AK399" s="203" t="s">
        <v>292</v>
      </c>
      <c r="AL399" s="203" t="s">
        <v>307</v>
      </c>
      <c r="AM399" s="329"/>
      <c r="AN399" s="325"/>
      <c r="AO399" s="202">
        <f t="shared" si="1520"/>
        <v>1</v>
      </c>
      <c r="AP399" s="203" t="s">
        <v>614</v>
      </c>
      <c r="AQ399" s="325"/>
      <c r="AR399" s="325"/>
      <c r="AS399" s="327"/>
      <c r="AT399" s="327"/>
      <c r="AU399" s="337"/>
      <c r="AV399" s="337"/>
      <c r="AW399" s="203" t="s">
        <v>89</v>
      </c>
      <c r="AX399" s="203"/>
      <c r="AY399" s="130"/>
      <c r="AZ399" s="131"/>
      <c r="BA399" s="207"/>
      <c r="BB399" s="145"/>
      <c r="BC399" s="145"/>
      <c r="BD399" s="145"/>
      <c r="BE399" s="145"/>
      <c r="BF399" s="145"/>
      <c r="BG399" s="145"/>
      <c r="BH399" s="145"/>
    </row>
    <row r="400" spans="1:60" ht="63.75" hidden="1" customHeight="1" x14ac:dyDescent="0.2">
      <c r="A400" s="324"/>
      <c r="B400" s="324"/>
      <c r="C400" s="325"/>
      <c r="D400" s="336"/>
      <c r="E400" s="325"/>
      <c r="F400" s="324"/>
      <c r="G400" s="203"/>
      <c r="H400" s="203"/>
      <c r="I400" s="203"/>
      <c r="J400" s="324"/>
      <c r="K400" s="337"/>
      <c r="L400" s="337"/>
      <c r="M400" s="337"/>
      <c r="N400" s="324"/>
      <c r="O400" s="332"/>
      <c r="P400" s="324"/>
      <c r="Q400" s="332"/>
      <c r="R400" s="332"/>
      <c r="S400" s="128" t="s">
        <v>315</v>
      </c>
      <c r="T400" s="129">
        <f t="shared" si="1695"/>
        <v>1</v>
      </c>
      <c r="U400" s="325"/>
      <c r="V400" s="325"/>
      <c r="W400" s="203" t="s">
        <v>1768</v>
      </c>
      <c r="X400" s="324"/>
      <c r="Y400" s="329"/>
      <c r="Z400" s="206">
        <f t="shared" si="1696"/>
        <v>4</v>
      </c>
      <c r="AA400" s="203" t="s">
        <v>318</v>
      </c>
      <c r="AB400" s="203"/>
      <c r="AC400" s="329"/>
      <c r="AD400" s="325"/>
      <c r="AE400" s="202">
        <f t="shared" si="1697"/>
        <v>1</v>
      </c>
      <c r="AF400" s="203" t="s">
        <v>295</v>
      </c>
      <c r="AG400" s="203" t="s">
        <v>1774</v>
      </c>
      <c r="AH400" s="329"/>
      <c r="AI400" s="325"/>
      <c r="AJ400" s="202">
        <f t="shared" si="1698"/>
        <v>1</v>
      </c>
      <c r="AK400" s="203" t="s">
        <v>292</v>
      </c>
      <c r="AL400" s="203" t="s">
        <v>301</v>
      </c>
      <c r="AM400" s="329"/>
      <c r="AN400" s="325"/>
      <c r="AO400" s="202">
        <f t="shared" si="1520"/>
        <v>1</v>
      </c>
      <c r="AP400" s="203" t="s">
        <v>614</v>
      </c>
      <c r="AQ400" s="325"/>
      <c r="AR400" s="325"/>
      <c r="AS400" s="327"/>
      <c r="AT400" s="327"/>
      <c r="AU400" s="337"/>
      <c r="AV400" s="337"/>
      <c r="AW400" s="203" t="s">
        <v>89</v>
      </c>
      <c r="AX400" s="203"/>
      <c r="AY400" s="130"/>
      <c r="AZ400" s="131"/>
      <c r="BA400" s="207"/>
      <c r="BB400" s="145"/>
      <c r="BC400" s="145"/>
      <c r="BD400" s="145"/>
      <c r="BE400" s="145"/>
      <c r="BF400" s="145"/>
      <c r="BG400" s="145"/>
      <c r="BH400" s="145"/>
    </row>
    <row r="401" spans="1:60" ht="63.75" hidden="1" customHeight="1" x14ac:dyDescent="0.2">
      <c r="A401" s="324">
        <v>131</v>
      </c>
      <c r="B401" s="324" t="s">
        <v>159</v>
      </c>
      <c r="C401" s="325" t="str">
        <f>+VLOOKUP(B401,$A$568:$B$606,2,0)</f>
        <v>MARIA TERESA VELEZ ANGEL</v>
      </c>
      <c r="D401" s="336" t="s">
        <v>162</v>
      </c>
      <c r="E401" s="325" t="str">
        <f>IF(D401=$D$538,$E$538,IF(D401=$D$539,$E$539,IF(D401=$D$540,$E$540,IF(D401=$D$541,$E$541,IF(D401=$D$542,$E$542,IF(D401=$D$543,$E$543,IF(D401=$D$544,$E$544,IF(D401=$D$545,$E$545,IF(D401=$D$546,$E$546,IF(D401=$D$547,$E$547,IF(D401=VICERRECTORÍA_ACADÉMICA_,BF868,IF(D401=PLANEACIÓN_,BF870, IF(D401=_VICERRECTORÍA_INVESTIGACIONES_INNOVACIÓN_Y_EXTENSIÓN_,BF869,IF(D401=VICERRECTORÍA_ADMINISTRATIVA_FINANCIERA_,BF871,IF(D401=_VICERRECTORÍA_RESPONSABILIDAD_SOCIAL_Y_BIENESTAR_UNIVERSITARIO_,BF872," ")))))))))))))))</f>
        <v>Administrar y ejecutar los recursos de la institución generando en los procesos mayor eficiencia y eficacia para dar una respuesta oportuna a los servicios demandados en el cumplimiento de las funciones misionales.</v>
      </c>
      <c r="F401" s="324" t="s">
        <v>265</v>
      </c>
      <c r="G401" s="203" t="s">
        <v>260</v>
      </c>
      <c r="H401" s="203" t="s">
        <v>37</v>
      </c>
      <c r="I401" s="203" t="s">
        <v>1747</v>
      </c>
      <c r="J401" s="324" t="s">
        <v>105</v>
      </c>
      <c r="K401" s="324" t="s">
        <v>1755</v>
      </c>
      <c r="L401" s="337" t="s">
        <v>1756</v>
      </c>
      <c r="M401" s="337" t="s">
        <v>1757</v>
      </c>
      <c r="N401" s="324" t="s">
        <v>146</v>
      </c>
      <c r="O401" s="332">
        <f t="shared" ref="O401" si="1852">IF(N401="ALTA",5,IF(N401="MEDIO ALTA",4,IF(N401="MEDIA",3,IF(N401="MEDIO BAJA",2,IF(N401="BAJA",1,0)))))</f>
        <v>4</v>
      </c>
      <c r="P401" s="324" t="s">
        <v>208</v>
      </c>
      <c r="Q401" s="332">
        <f t="shared" ref="Q401" si="1853">IF(P401="ALTO",5,IF(P401="MEDIO-ALTO",4,IF(P401="MEDIO",3,IF(P401="MEDIO-BAJO",2,IF(P401="BAJO",1,0)))))</f>
        <v>2</v>
      </c>
      <c r="R401" s="332">
        <f t="shared" ref="R401" si="1854">Q401*O401</f>
        <v>8</v>
      </c>
      <c r="S401" s="128" t="s">
        <v>314</v>
      </c>
      <c r="T401" s="129">
        <f t="shared" si="1695"/>
        <v>2</v>
      </c>
      <c r="U401" s="325">
        <f t="shared" ref="U401" si="1855">ROUND(AVERAGEIF(T401:T403,"&gt;0"),0)</f>
        <v>2</v>
      </c>
      <c r="V401" s="325">
        <f t="shared" ref="V401" si="1856">U401*0.6</f>
        <v>1.2</v>
      </c>
      <c r="W401" s="203" t="s">
        <v>1769</v>
      </c>
      <c r="X401" s="324">
        <f t="shared" ref="X401" si="1857">IF(S401="No_existen",5*$X$10,Y401*$X$10)</f>
        <v>0.2</v>
      </c>
      <c r="Y401" s="329">
        <f t="shared" ref="Y401" si="1858">ROUND(AVERAGEIF(Z401:Z403,"&gt;0"),0)</f>
        <v>4</v>
      </c>
      <c r="Z401" s="206">
        <f t="shared" si="1696"/>
        <v>4</v>
      </c>
      <c r="AA401" s="203" t="s">
        <v>318</v>
      </c>
      <c r="AB401" s="203"/>
      <c r="AC401" s="329">
        <f t="shared" ref="AC401" si="1859">IF(S401="No_existen",5*$AC$10,AD401*$AC$10)</f>
        <v>0.15</v>
      </c>
      <c r="AD401" s="325">
        <f t="shared" ref="AD401" si="1860">ROUND(AVERAGEIF(AE401:AE403,"&gt;0"),0)</f>
        <v>1</v>
      </c>
      <c r="AE401" s="202">
        <f t="shared" si="1697"/>
        <v>1</v>
      </c>
      <c r="AF401" s="203" t="s">
        <v>295</v>
      </c>
      <c r="AG401" s="203" t="s">
        <v>1775</v>
      </c>
      <c r="AH401" s="329">
        <f t="shared" ref="AH401" si="1861">IF(S401="No_existen",5*$AH$10,AI401*$AH$10)</f>
        <v>0.1</v>
      </c>
      <c r="AI401" s="325">
        <f t="shared" ref="AI401" si="1862">ROUND(AVERAGEIF(AJ401:AJ403,"&gt;0"),0)</f>
        <v>1</v>
      </c>
      <c r="AJ401" s="202">
        <f t="shared" si="1698"/>
        <v>1</v>
      </c>
      <c r="AK401" s="203" t="s">
        <v>292</v>
      </c>
      <c r="AL401" s="203" t="s">
        <v>306</v>
      </c>
      <c r="AM401" s="329">
        <f t="shared" ref="AM401" si="1863">IF(S401="No_existen",5*$AM$10,AN401*$AM$10)</f>
        <v>0.1</v>
      </c>
      <c r="AN401" s="325">
        <f t="shared" ref="AN401" si="1864">ROUND(AVERAGEIF(AO401:AO403,"&gt;0"),0)</f>
        <v>1</v>
      </c>
      <c r="AO401" s="202">
        <f t="shared" si="1520"/>
        <v>1</v>
      </c>
      <c r="AP401" s="203" t="s">
        <v>614</v>
      </c>
      <c r="AQ401" s="325">
        <f t="shared" ref="AQ401" si="1865">ROUND(AVERAGE(U401,Y401,AD401,AI401,AN401),0)</f>
        <v>2</v>
      </c>
      <c r="AR401" s="325" t="str">
        <f t="shared" ref="AR401" si="1866">IF(AQ401&lt;1.5,"FUERTE",IF(AND(AQ401&gt;=1.5,AQ401&lt;2.5),"ACEPTABLE",IF(AQ401&gt;=5,"INEXISTENTE","DÉBIL")))</f>
        <v>ACEPTABLE</v>
      </c>
      <c r="AS401" s="327">
        <f t="shared" ref="AS401" si="1867">IF(R401=0,0,ROUND((R401*AQ401),0))</f>
        <v>16</v>
      </c>
      <c r="AT401" s="327" t="str">
        <f t="shared" ref="AT401" si="1868">IF(AS401&gt;=36,"GRAVE", IF(AS401&lt;=10, "LEVE", "MODERADO"))</f>
        <v>MODERADO</v>
      </c>
      <c r="AU401" s="334" t="s">
        <v>1779</v>
      </c>
      <c r="AV401" s="335">
        <v>0.1</v>
      </c>
      <c r="AW401" s="203" t="s">
        <v>93</v>
      </c>
      <c r="AX401" s="203" t="s">
        <v>1783</v>
      </c>
      <c r="AY401" s="131">
        <v>45291</v>
      </c>
      <c r="AZ401" s="131"/>
      <c r="BA401" s="207"/>
      <c r="BB401" s="145"/>
      <c r="BC401" s="145"/>
      <c r="BD401" s="145"/>
      <c r="BE401" s="145"/>
      <c r="BF401" s="145"/>
      <c r="BG401" s="145"/>
      <c r="BH401" s="145"/>
    </row>
    <row r="402" spans="1:60" ht="63.75" hidden="1" customHeight="1" x14ac:dyDescent="0.2">
      <c r="A402" s="324"/>
      <c r="B402" s="324"/>
      <c r="C402" s="325"/>
      <c r="D402" s="336"/>
      <c r="E402" s="325"/>
      <c r="F402" s="324"/>
      <c r="G402" s="203"/>
      <c r="H402" s="203"/>
      <c r="I402" s="203"/>
      <c r="J402" s="324"/>
      <c r="K402" s="324"/>
      <c r="L402" s="337"/>
      <c r="M402" s="337"/>
      <c r="N402" s="324"/>
      <c r="O402" s="332"/>
      <c r="P402" s="324"/>
      <c r="Q402" s="332"/>
      <c r="R402" s="332"/>
      <c r="S402" s="128"/>
      <c r="T402" s="129">
        <f t="shared" si="1695"/>
        <v>0</v>
      </c>
      <c r="U402" s="325"/>
      <c r="V402" s="325"/>
      <c r="W402" s="203"/>
      <c r="X402" s="324"/>
      <c r="Y402" s="329"/>
      <c r="Z402" s="206">
        <f t="shared" si="1696"/>
        <v>0</v>
      </c>
      <c r="AA402" s="203"/>
      <c r="AB402" s="203"/>
      <c r="AC402" s="329"/>
      <c r="AD402" s="325"/>
      <c r="AE402" s="202">
        <f t="shared" si="1697"/>
        <v>0</v>
      </c>
      <c r="AF402" s="203"/>
      <c r="AG402" s="203"/>
      <c r="AH402" s="329"/>
      <c r="AI402" s="325"/>
      <c r="AJ402" s="202">
        <f t="shared" si="1698"/>
        <v>0</v>
      </c>
      <c r="AK402" s="203"/>
      <c r="AL402" s="203"/>
      <c r="AM402" s="329"/>
      <c r="AN402" s="325"/>
      <c r="AO402" s="202">
        <f t="shared" si="1520"/>
        <v>0</v>
      </c>
      <c r="AP402" s="203"/>
      <c r="AQ402" s="325"/>
      <c r="AR402" s="325"/>
      <c r="AS402" s="327"/>
      <c r="AT402" s="327"/>
      <c r="AU402" s="334"/>
      <c r="AV402" s="334"/>
      <c r="AW402" s="203"/>
      <c r="AX402" s="203"/>
      <c r="AY402" s="130"/>
      <c r="AZ402" s="131"/>
      <c r="BA402" s="207"/>
      <c r="BB402" s="145"/>
      <c r="BC402" s="145"/>
      <c r="BD402" s="145"/>
      <c r="BE402" s="145"/>
      <c r="BF402" s="145"/>
      <c r="BG402" s="145"/>
      <c r="BH402" s="145"/>
    </row>
    <row r="403" spans="1:60" ht="63.75" hidden="1" customHeight="1" x14ac:dyDescent="0.2">
      <c r="A403" s="324"/>
      <c r="B403" s="324"/>
      <c r="C403" s="325"/>
      <c r="D403" s="336"/>
      <c r="E403" s="325"/>
      <c r="F403" s="324"/>
      <c r="G403" s="203"/>
      <c r="H403" s="203"/>
      <c r="I403" s="203"/>
      <c r="J403" s="324"/>
      <c r="K403" s="324"/>
      <c r="L403" s="337"/>
      <c r="M403" s="337"/>
      <c r="N403" s="324"/>
      <c r="O403" s="332"/>
      <c r="P403" s="324"/>
      <c r="Q403" s="332"/>
      <c r="R403" s="332"/>
      <c r="S403" s="128"/>
      <c r="T403" s="129">
        <f t="shared" si="1695"/>
        <v>0</v>
      </c>
      <c r="U403" s="325"/>
      <c r="V403" s="325"/>
      <c r="W403" s="203"/>
      <c r="X403" s="324"/>
      <c r="Y403" s="329"/>
      <c r="Z403" s="206">
        <f t="shared" si="1696"/>
        <v>0</v>
      </c>
      <c r="AA403" s="203"/>
      <c r="AB403" s="203"/>
      <c r="AC403" s="329"/>
      <c r="AD403" s="325"/>
      <c r="AE403" s="202">
        <f t="shared" si="1697"/>
        <v>0</v>
      </c>
      <c r="AF403" s="203"/>
      <c r="AG403" s="203"/>
      <c r="AH403" s="329"/>
      <c r="AI403" s="325"/>
      <c r="AJ403" s="202">
        <f t="shared" si="1698"/>
        <v>0</v>
      </c>
      <c r="AK403" s="203"/>
      <c r="AL403" s="203"/>
      <c r="AM403" s="329"/>
      <c r="AN403" s="325"/>
      <c r="AO403" s="202">
        <f t="shared" si="1520"/>
        <v>0</v>
      </c>
      <c r="AP403" s="203"/>
      <c r="AQ403" s="325"/>
      <c r="AR403" s="325"/>
      <c r="AS403" s="327"/>
      <c r="AT403" s="327"/>
      <c r="AU403" s="334"/>
      <c r="AV403" s="334"/>
      <c r="AW403" s="203"/>
      <c r="AX403" s="203"/>
      <c r="AY403" s="130"/>
      <c r="AZ403" s="131"/>
      <c r="BA403" s="207"/>
      <c r="BB403" s="145"/>
      <c r="BC403" s="145"/>
      <c r="BD403" s="145"/>
      <c r="BE403" s="145"/>
      <c r="BF403" s="145"/>
      <c r="BG403" s="145"/>
      <c r="BH403" s="145"/>
    </row>
    <row r="404" spans="1:60" ht="63.75" hidden="1" customHeight="1" x14ac:dyDescent="0.2">
      <c r="A404" s="324">
        <v>132</v>
      </c>
      <c r="B404" s="324" t="s">
        <v>159</v>
      </c>
      <c r="C404" s="325" t="str">
        <f>+VLOOKUP(B404,$A$568:$B$606,2,0)</f>
        <v>MARIA TERESA VELEZ ANGEL</v>
      </c>
      <c r="D404" s="336" t="s">
        <v>162</v>
      </c>
      <c r="E404" s="325" t="str">
        <f>IF(D404=$D$538,$E$538,IF(D404=$D$539,$E$539,IF(D404=$D$540,$E$540,IF(D404=$D$541,$E$541,IF(D404=$D$542,$E$542,IF(D404=$D$543,$E$543,IF(D404=$D$544,$E$544,IF(D404=$D$545,$E$545,IF(D404=$D$546,$E$546,IF(D404=$D$547,$E$547,IF(D404=VICERRECTORÍA_ACADÉMICA_,BF871,IF(D404=PLANEACIÓN_,BF873, IF(D404=_VICERRECTORÍA_INVESTIGACIONES_INNOVACIÓN_Y_EXTENSIÓN_,BF872,IF(D404=VICERRECTORÍA_ADMINISTRATIVA_FINANCIERA_,BF874,IF(D404=_VICERRECTORÍA_RESPONSABILIDAD_SOCIAL_Y_BIENESTAR_UNIVERSITARIO_,BF875," ")))))))))))))))</f>
        <v>Administrar y ejecutar los recursos de la institución generando en los procesos mayor eficiencia y eficacia para dar una respuesta oportuna a los servicios demandados en el cumplimiento de las funciones misionales.</v>
      </c>
      <c r="F404" s="324" t="s">
        <v>265</v>
      </c>
      <c r="G404" s="203" t="s">
        <v>260</v>
      </c>
      <c r="H404" s="203" t="s">
        <v>37</v>
      </c>
      <c r="I404" s="203" t="s">
        <v>1748</v>
      </c>
      <c r="J404" s="324" t="s">
        <v>105</v>
      </c>
      <c r="K404" s="324" t="s">
        <v>1758</v>
      </c>
      <c r="L404" s="324" t="s">
        <v>1759</v>
      </c>
      <c r="M404" s="324" t="s">
        <v>1760</v>
      </c>
      <c r="N404" s="324" t="s">
        <v>104</v>
      </c>
      <c r="O404" s="332">
        <f t="shared" ref="O404" si="1869">IF(N404="ALTA",5,IF(N404="MEDIO ALTA",4,IF(N404="MEDIA",3,IF(N404="MEDIO BAJA",2,IF(N404="BAJA",1,0)))))</f>
        <v>3</v>
      </c>
      <c r="P404" s="324" t="s">
        <v>209</v>
      </c>
      <c r="Q404" s="332">
        <f t="shared" ref="Q404" si="1870">IF(P404="ALTO",5,IF(P404="MEDIO-ALTO",4,IF(P404="MEDIO",3,IF(P404="MEDIO-BAJO",2,IF(P404="BAJO",1,0)))))</f>
        <v>4</v>
      </c>
      <c r="R404" s="332">
        <f t="shared" ref="R404" si="1871">Q404*O404</f>
        <v>12</v>
      </c>
      <c r="S404" s="128" t="s">
        <v>315</v>
      </c>
      <c r="T404" s="129">
        <f t="shared" si="1695"/>
        <v>1</v>
      </c>
      <c r="U404" s="325">
        <f t="shared" ref="U404" si="1872">ROUND(AVERAGEIF(T404:T406,"&gt;0"),0)</f>
        <v>1</v>
      </c>
      <c r="V404" s="325">
        <f t="shared" ref="V404" si="1873">U404*0.6</f>
        <v>0.6</v>
      </c>
      <c r="W404" s="203" t="s">
        <v>1770</v>
      </c>
      <c r="X404" s="324">
        <f t="shared" ref="X404" si="1874">IF(S404="No_existen",5*$X$10,Y404*$X$10)</f>
        <v>0.1</v>
      </c>
      <c r="Y404" s="329">
        <f t="shared" ref="Y404" si="1875">ROUND(AVERAGEIF(Z404:Z406,"&gt;0"),0)</f>
        <v>2</v>
      </c>
      <c r="Z404" s="206">
        <f t="shared" si="1696"/>
        <v>2</v>
      </c>
      <c r="AA404" s="203" t="s">
        <v>319</v>
      </c>
      <c r="AB404" s="203"/>
      <c r="AC404" s="329">
        <f t="shared" ref="AC404" si="1876">IF(S404="No_existen",5*$AC$10,AD404*$AC$10)</f>
        <v>0.15</v>
      </c>
      <c r="AD404" s="325">
        <f t="shared" ref="AD404" si="1877">ROUND(AVERAGEIF(AE404:AE406,"&gt;0"),0)</f>
        <v>1</v>
      </c>
      <c r="AE404" s="202">
        <f t="shared" si="1697"/>
        <v>1</v>
      </c>
      <c r="AF404" s="203" t="s">
        <v>295</v>
      </c>
      <c r="AG404" s="203" t="s">
        <v>1776</v>
      </c>
      <c r="AH404" s="329">
        <f t="shared" ref="AH404" si="1878">IF(S404="No_existen",5*$AH$10,AI404*$AH$10)</f>
        <v>0.1</v>
      </c>
      <c r="AI404" s="325">
        <f t="shared" ref="AI404" si="1879">ROUND(AVERAGEIF(AJ404:AJ406,"&gt;0"),0)</f>
        <v>1</v>
      </c>
      <c r="AJ404" s="202">
        <f t="shared" si="1698"/>
        <v>1</v>
      </c>
      <c r="AK404" s="203" t="s">
        <v>292</v>
      </c>
      <c r="AL404" s="203" t="s">
        <v>306</v>
      </c>
      <c r="AM404" s="329">
        <f t="shared" ref="AM404" si="1880">IF(S404="No_existen",5*$AM$10,AN404*$AM$10)</f>
        <v>0.1</v>
      </c>
      <c r="AN404" s="325">
        <f t="shared" ref="AN404" si="1881">ROUND(AVERAGEIF(AO404:AO406,"&gt;0"),0)</f>
        <v>1</v>
      </c>
      <c r="AO404" s="202">
        <f t="shared" si="1520"/>
        <v>1</v>
      </c>
      <c r="AP404" s="203" t="s">
        <v>614</v>
      </c>
      <c r="AQ404" s="325">
        <f t="shared" ref="AQ404" si="1882">ROUND(AVERAGE(U404,Y404,AD404,AI404,AN404),0)</f>
        <v>1</v>
      </c>
      <c r="AR404" s="325" t="str">
        <f t="shared" ref="AR404" si="1883">IF(AQ404&lt;1.5,"FUERTE",IF(AND(AQ404&gt;=1.5,AQ404&lt;2.5),"ACEPTABLE",IF(AQ404&gt;=5,"INEXISTENTE","DÉBIL")))</f>
        <v>FUERTE</v>
      </c>
      <c r="AS404" s="327">
        <f t="shared" ref="AS404" si="1884">IF(R404=0,0,ROUND((R404*AQ404),0))</f>
        <v>12</v>
      </c>
      <c r="AT404" s="327" t="str">
        <f t="shared" ref="AT404" si="1885">IF(AS404&gt;=36,"GRAVE", IF(AS404&lt;=10, "LEVE", "MODERADO"))</f>
        <v>MODERADO</v>
      </c>
      <c r="AU404" s="334" t="s">
        <v>1780</v>
      </c>
      <c r="AV404" s="334">
        <v>0</v>
      </c>
      <c r="AW404" s="203" t="s">
        <v>93</v>
      </c>
      <c r="AX404" s="203" t="s">
        <v>1784</v>
      </c>
      <c r="AY404" s="131">
        <v>45291</v>
      </c>
      <c r="AZ404" s="131"/>
      <c r="BA404" s="207"/>
      <c r="BB404" s="145"/>
      <c r="BC404" s="145"/>
      <c r="BD404" s="145"/>
      <c r="BE404" s="145"/>
      <c r="BF404" s="145"/>
      <c r="BG404" s="145"/>
      <c r="BH404" s="145"/>
    </row>
    <row r="405" spans="1:60" ht="63.75" hidden="1" customHeight="1" x14ac:dyDescent="0.2">
      <c r="A405" s="324"/>
      <c r="B405" s="324"/>
      <c r="C405" s="325"/>
      <c r="D405" s="336"/>
      <c r="E405" s="325"/>
      <c r="F405" s="324"/>
      <c r="G405" s="203"/>
      <c r="H405" s="203"/>
      <c r="I405" s="203"/>
      <c r="J405" s="324"/>
      <c r="K405" s="324"/>
      <c r="L405" s="324"/>
      <c r="M405" s="324"/>
      <c r="N405" s="324"/>
      <c r="O405" s="332"/>
      <c r="P405" s="324"/>
      <c r="Q405" s="332"/>
      <c r="R405" s="332"/>
      <c r="S405" s="128"/>
      <c r="T405" s="129">
        <f t="shared" ref="T405:T436" si="1886">IF(S405=$S$542,1,IF(S405=$S$538,5,IF(S405=$S$539,4,IF(S405=$S$540,3,IF(S405=$S$541,2,0)))))</f>
        <v>0</v>
      </c>
      <c r="U405" s="325"/>
      <c r="V405" s="325"/>
      <c r="W405" s="203"/>
      <c r="X405" s="324"/>
      <c r="Y405" s="329"/>
      <c r="Z405" s="206">
        <f t="shared" ref="Z405:Z436" si="1887">IF(AA405=$AA$540,1,IF(AA405=$AA$539,2,IF(AA405=$AA$538,4,IF(S405="No_existen",5,0))))</f>
        <v>0</v>
      </c>
      <c r="AA405" s="203"/>
      <c r="AB405" s="203"/>
      <c r="AC405" s="329"/>
      <c r="AD405" s="325"/>
      <c r="AE405" s="202">
        <f t="shared" ref="AE405:AE436" si="1888">IF(AF405=$AG$539,1,IF(AF405=$AG$538,4,IF(S405="No_existen",5,0)))</f>
        <v>0</v>
      </c>
      <c r="AF405" s="203"/>
      <c r="AG405" s="203"/>
      <c r="AH405" s="329"/>
      <c r="AI405" s="325"/>
      <c r="AJ405" s="202">
        <f t="shared" ref="AJ405:AJ436" si="1889">IF(AK405=$AK$538,1,IF(AK405=$AK$539,4,IF(S405="No_existen",5,0)))</f>
        <v>0</v>
      </c>
      <c r="AK405" s="203"/>
      <c r="AL405" s="203"/>
      <c r="AM405" s="329"/>
      <c r="AN405" s="325"/>
      <c r="AO405" s="202">
        <f t="shared" ref="AO405:AO463" si="1890">IF(AP405="Preventivo",1,IF(AP405="Detectivo",4, IF(S405="No_existen",5,0)))</f>
        <v>0</v>
      </c>
      <c r="AP405" s="203"/>
      <c r="AQ405" s="325"/>
      <c r="AR405" s="325"/>
      <c r="AS405" s="327"/>
      <c r="AT405" s="327"/>
      <c r="AU405" s="334"/>
      <c r="AV405" s="334"/>
      <c r="AW405" s="203"/>
      <c r="AX405" s="203"/>
      <c r="AY405" s="130"/>
      <c r="AZ405" s="131"/>
      <c r="BA405" s="207"/>
      <c r="BB405" s="145"/>
      <c r="BC405" s="145"/>
      <c r="BD405" s="145"/>
      <c r="BE405" s="145"/>
      <c r="BF405" s="145"/>
      <c r="BG405" s="145"/>
      <c r="BH405" s="145"/>
    </row>
    <row r="406" spans="1:60" ht="63.75" hidden="1" customHeight="1" x14ac:dyDescent="0.2">
      <c r="A406" s="324"/>
      <c r="B406" s="324"/>
      <c r="C406" s="325"/>
      <c r="D406" s="336"/>
      <c r="E406" s="325"/>
      <c r="F406" s="324"/>
      <c r="G406" s="203"/>
      <c r="H406" s="203"/>
      <c r="I406" s="203"/>
      <c r="J406" s="324"/>
      <c r="K406" s="324"/>
      <c r="L406" s="324"/>
      <c r="M406" s="324"/>
      <c r="N406" s="324"/>
      <c r="O406" s="332"/>
      <c r="P406" s="324"/>
      <c r="Q406" s="332"/>
      <c r="R406" s="332"/>
      <c r="S406" s="128"/>
      <c r="T406" s="129">
        <f t="shared" si="1886"/>
        <v>0</v>
      </c>
      <c r="U406" s="325"/>
      <c r="V406" s="325"/>
      <c r="W406" s="203"/>
      <c r="X406" s="324"/>
      <c r="Y406" s="329"/>
      <c r="Z406" s="206">
        <f t="shared" si="1887"/>
        <v>0</v>
      </c>
      <c r="AA406" s="203"/>
      <c r="AB406" s="203"/>
      <c r="AC406" s="329"/>
      <c r="AD406" s="325"/>
      <c r="AE406" s="202">
        <f t="shared" si="1888"/>
        <v>0</v>
      </c>
      <c r="AF406" s="203"/>
      <c r="AG406" s="203"/>
      <c r="AH406" s="329"/>
      <c r="AI406" s="325"/>
      <c r="AJ406" s="202">
        <f t="shared" si="1889"/>
        <v>0</v>
      </c>
      <c r="AK406" s="203"/>
      <c r="AL406" s="203"/>
      <c r="AM406" s="329"/>
      <c r="AN406" s="325"/>
      <c r="AO406" s="202">
        <f t="shared" si="1890"/>
        <v>0</v>
      </c>
      <c r="AP406" s="203"/>
      <c r="AQ406" s="325"/>
      <c r="AR406" s="325"/>
      <c r="AS406" s="327"/>
      <c r="AT406" s="327"/>
      <c r="AU406" s="334"/>
      <c r="AV406" s="334"/>
      <c r="AW406" s="203"/>
      <c r="AX406" s="203"/>
      <c r="AY406" s="130"/>
      <c r="AZ406" s="131"/>
      <c r="BA406" s="207"/>
      <c r="BB406" s="145"/>
      <c r="BC406" s="145"/>
      <c r="BD406" s="145"/>
      <c r="BE406" s="145"/>
      <c r="BF406" s="145"/>
      <c r="BG406" s="145"/>
      <c r="BH406" s="145"/>
    </row>
    <row r="407" spans="1:60" ht="63.75" hidden="1" customHeight="1" x14ac:dyDescent="0.2">
      <c r="A407" s="324">
        <v>133</v>
      </c>
      <c r="B407" s="324" t="s">
        <v>159</v>
      </c>
      <c r="C407" s="325" t="str">
        <f>+VLOOKUP(B407,$A$568:$B$606,2,0)</f>
        <v>MARIA TERESA VELEZ ANGEL</v>
      </c>
      <c r="D407" s="336" t="s">
        <v>162</v>
      </c>
      <c r="E407" s="325" t="str">
        <f>IF(D407=$D$538,$E$538,IF(D407=$D$539,$E$539,IF(D407=$D$540,$E$540,IF(D407=$D$541,$E$541,IF(D407=$D$542,$E$542,IF(D407=$D$543,$E$543,IF(D407=$D$544,$E$544,IF(D407=$D$545,$E$545,IF(D407=$D$546,$E$546,IF(D407=$D$547,$E$547,IF(D407=VICERRECTORÍA_ACADÉMICA_,BF874,IF(D407=PLANEACIÓN_,BF876, IF(D407=_VICERRECTORÍA_INVESTIGACIONES_INNOVACIÓN_Y_EXTENSIÓN_,BF875,IF(D407=VICERRECTORÍA_ADMINISTRATIVA_FINANCIERA_,BF877,IF(D407=_VICERRECTORÍA_RESPONSABILIDAD_SOCIAL_Y_BIENESTAR_UNIVERSITARIO_,BF878," ")))))))))))))))</f>
        <v>Administrar y ejecutar los recursos de la institución generando en los procesos mayor eficiencia y eficacia para dar una respuesta oportuna a los servicios demandados en el cumplimiento de las funciones misionales.</v>
      </c>
      <c r="F407" s="324" t="s">
        <v>265</v>
      </c>
      <c r="G407" s="203" t="s">
        <v>260</v>
      </c>
      <c r="H407" s="203" t="s">
        <v>37</v>
      </c>
      <c r="I407" s="209" t="s">
        <v>1749</v>
      </c>
      <c r="J407" s="324" t="s">
        <v>109</v>
      </c>
      <c r="K407" s="337" t="s">
        <v>1761</v>
      </c>
      <c r="L407" s="337" t="s">
        <v>1762</v>
      </c>
      <c r="M407" s="337" t="s">
        <v>1763</v>
      </c>
      <c r="N407" s="324" t="s">
        <v>146</v>
      </c>
      <c r="O407" s="332">
        <f t="shared" ref="O407" si="1891">IF(N407="ALTA",5,IF(N407="MEDIO ALTA",4,IF(N407="MEDIA",3,IF(N407="MEDIO BAJA",2,IF(N407="BAJA",1,0)))))</f>
        <v>4</v>
      </c>
      <c r="P407" s="324" t="s">
        <v>141</v>
      </c>
      <c r="Q407" s="332">
        <f t="shared" ref="Q407" si="1892">IF(P407="ALTO",5,IF(P407="MEDIO-ALTO",4,IF(P407="MEDIO",3,IF(P407="MEDIO-BAJO",2,IF(P407="BAJO",1,0)))))</f>
        <v>1</v>
      </c>
      <c r="R407" s="332">
        <f t="shared" ref="R407" si="1893">Q407*O407</f>
        <v>4</v>
      </c>
      <c r="S407" s="128" t="s">
        <v>315</v>
      </c>
      <c r="T407" s="129">
        <f t="shared" si="1886"/>
        <v>1</v>
      </c>
      <c r="U407" s="325">
        <f t="shared" ref="U407" si="1894">ROUND(AVERAGEIF(T407:T409,"&gt;0"),0)</f>
        <v>1</v>
      </c>
      <c r="V407" s="325">
        <f t="shared" ref="V407" si="1895">U407*0.6</f>
        <v>0.6</v>
      </c>
      <c r="W407" s="203" t="s">
        <v>1771</v>
      </c>
      <c r="X407" s="324">
        <f t="shared" ref="X407" si="1896">IF(S407="No_existen",5*$X$10,Y407*$X$10)</f>
        <v>0.2</v>
      </c>
      <c r="Y407" s="329">
        <f t="shared" ref="Y407" si="1897">ROUND(AVERAGEIF(Z407:Z409,"&gt;0"),0)</f>
        <v>4</v>
      </c>
      <c r="Z407" s="206">
        <f t="shared" si="1887"/>
        <v>4</v>
      </c>
      <c r="AA407" s="203" t="s">
        <v>318</v>
      </c>
      <c r="AB407" s="203"/>
      <c r="AC407" s="329">
        <f t="shared" ref="AC407" si="1898">IF(S407="No_existen",5*$AC$10,AD407*$AC$10)</f>
        <v>0.15</v>
      </c>
      <c r="AD407" s="325">
        <f t="shared" ref="AD407" si="1899">ROUND(AVERAGEIF(AE407:AE409,"&gt;0"),0)</f>
        <v>1</v>
      </c>
      <c r="AE407" s="202">
        <f t="shared" si="1888"/>
        <v>1</v>
      </c>
      <c r="AF407" s="203" t="s">
        <v>295</v>
      </c>
      <c r="AG407" s="203" t="s">
        <v>1777</v>
      </c>
      <c r="AH407" s="329">
        <f t="shared" ref="AH407" si="1900">IF(S407="No_existen",5*$AH$10,AI407*$AH$10)</f>
        <v>0.1</v>
      </c>
      <c r="AI407" s="325">
        <f t="shared" ref="AI407" si="1901">ROUND(AVERAGEIF(AJ407:AJ409,"&gt;0"),0)</f>
        <v>1</v>
      </c>
      <c r="AJ407" s="202">
        <f t="shared" si="1889"/>
        <v>1</v>
      </c>
      <c r="AK407" s="203" t="s">
        <v>292</v>
      </c>
      <c r="AL407" s="203" t="s">
        <v>307</v>
      </c>
      <c r="AM407" s="329">
        <f t="shared" ref="AM407" si="1902">IF(S407="No_existen",5*$AM$10,AN407*$AM$10)</f>
        <v>0.1</v>
      </c>
      <c r="AN407" s="325">
        <f t="shared" ref="AN407" si="1903">ROUND(AVERAGEIF(AO407:AO409,"&gt;0"),0)</f>
        <v>1</v>
      </c>
      <c r="AO407" s="202">
        <f t="shared" si="1890"/>
        <v>1</v>
      </c>
      <c r="AP407" s="203" t="s">
        <v>614</v>
      </c>
      <c r="AQ407" s="325">
        <f t="shared" ref="AQ407" si="1904">ROUND(AVERAGE(U407,Y407,AD407,AI407,AN407),0)</f>
        <v>2</v>
      </c>
      <c r="AR407" s="325" t="str">
        <f t="shared" ref="AR407" si="1905">IF(AQ407&lt;1.5,"FUERTE",IF(AND(AQ407&gt;=1.5,AQ407&lt;2.5),"ACEPTABLE",IF(AQ407&gt;=5,"INEXISTENTE","DÉBIL")))</f>
        <v>ACEPTABLE</v>
      </c>
      <c r="AS407" s="327">
        <f t="shared" ref="AS407" si="1906">IF(R407=0,0,ROUND((R407*AQ407),0))</f>
        <v>8</v>
      </c>
      <c r="AT407" s="327" t="str">
        <f t="shared" ref="AT407" si="1907">IF(AS407&gt;=36,"GRAVE", IF(AS407&lt;=10, "LEVE", "MODERADO"))</f>
        <v>LEVE</v>
      </c>
      <c r="AU407" s="334" t="s">
        <v>1781</v>
      </c>
      <c r="AV407" s="334">
        <v>0</v>
      </c>
      <c r="AW407" s="203" t="s">
        <v>89</v>
      </c>
      <c r="AX407" s="203"/>
      <c r="AY407" s="130"/>
      <c r="AZ407" s="131"/>
      <c r="BA407" s="207"/>
      <c r="BB407" s="145"/>
      <c r="BC407" s="145"/>
      <c r="BD407" s="145"/>
      <c r="BE407" s="145"/>
      <c r="BF407" s="145"/>
      <c r="BG407" s="145"/>
      <c r="BH407" s="145"/>
    </row>
    <row r="408" spans="1:60" ht="63.75" hidden="1" customHeight="1" x14ac:dyDescent="0.2">
      <c r="A408" s="324"/>
      <c r="B408" s="324"/>
      <c r="C408" s="325"/>
      <c r="D408" s="336"/>
      <c r="E408" s="325"/>
      <c r="F408" s="324"/>
      <c r="G408" s="203" t="s">
        <v>261</v>
      </c>
      <c r="H408" s="203" t="s">
        <v>41</v>
      </c>
      <c r="I408" s="209" t="s">
        <v>1750</v>
      </c>
      <c r="J408" s="324"/>
      <c r="K408" s="337"/>
      <c r="L408" s="337"/>
      <c r="M408" s="337"/>
      <c r="N408" s="324"/>
      <c r="O408" s="332"/>
      <c r="P408" s="324"/>
      <c r="Q408" s="332"/>
      <c r="R408" s="332"/>
      <c r="S408" s="128"/>
      <c r="T408" s="129">
        <f t="shared" si="1886"/>
        <v>0</v>
      </c>
      <c r="U408" s="325"/>
      <c r="V408" s="325"/>
      <c r="W408" s="203"/>
      <c r="X408" s="324"/>
      <c r="Y408" s="329"/>
      <c r="Z408" s="206">
        <f t="shared" si="1887"/>
        <v>0</v>
      </c>
      <c r="AA408" s="203"/>
      <c r="AB408" s="203"/>
      <c r="AC408" s="329"/>
      <c r="AD408" s="325"/>
      <c r="AE408" s="202">
        <f t="shared" si="1888"/>
        <v>0</v>
      </c>
      <c r="AF408" s="203"/>
      <c r="AG408" s="203"/>
      <c r="AH408" s="329"/>
      <c r="AI408" s="325"/>
      <c r="AJ408" s="202">
        <f t="shared" si="1889"/>
        <v>0</v>
      </c>
      <c r="AK408" s="203"/>
      <c r="AL408" s="203"/>
      <c r="AM408" s="329"/>
      <c r="AN408" s="325"/>
      <c r="AO408" s="202">
        <f t="shared" si="1890"/>
        <v>0</v>
      </c>
      <c r="AP408" s="203"/>
      <c r="AQ408" s="325"/>
      <c r="AR408" s="325"/>
      <c r="AS408" s="327"/>
      <c r="AT408" s="327"/>
      <c r="AU408" s="334"/>
      <c r="AV408" s="334"/>
      <c r="AW408" s="203" t="s">
        <v>89</v>
      </c>
      <c r="AX408" s="203"/>
      <c r="AY408" s="130"/>
      <c r="AZ408" s="131"/>
      <c r="BA408" s="207"/>
      <c r="BB408" s="145"/>
      <c r="BC408" s="145"/>
      <c r="BD408" s="145"/>
      <c r="BE408" s="145"/>
      <c r="BF408" s="145"/>
      <c r="BG408" s="145"/>
      <c r="BH408" s="145"/>
    </row>
    <row r="409" spans="1:60" ht="63.75" hidden="1" customHeight="1" x14ac:dyDescent="0.2">
      <c r="A409" s="324"/>
      <c r="B409" s="324"/>
      <c r="C409" s="325"/>
      <c r="D409" s="336"/>
      <c r="E409" s="325"/>
      <c r="F409" s="324"/>
      <c r="G409" s="203"/>
      <c r="H409" s="203"/>
      <c r="I409" s="203"/>
      <c r="J409" s="324"/>
      <c r="K409" s="337"/>
      <c r="L409" s="337"/>
      <c r="M409" s="337"/>
      <c r="N409" s="324"/>
      <c r="O409" s="332"/>
      <c r="P409" s="324"/>
      <c r="Q409" s="332"/>
      <c r="R409" s="332"/>
      <c r="S409" s="128"/>
      <c r="T409" s="129">
        <f t="shared" si="1886"/>
        <v>0</v>
      </c>
      <c r="U409" s="325"/>
      <c r="V409" s="325"/>
      <c r="W409" s="203"/>
      <c r="X409" s="324"/>
      <c r="Y409" s="329"/>
      <c r="Z409" s="206">
        <f t="shared" si="1887"/>
        <v>0</v>
      </c>
      <c r="AA409" s="203"/>
      <c r="AB409" s="203"/>
      <c r="AC409" s="329"/>
      <c r="AD409" s="325"/>
      <c r="AE409" s="202">
        <f t="shared" si="1888"/>
        <v>0</v>
      </c>
      <c r="AF409" s="203"/>
      <c r="AG409" s="203"/>
      <c r="AH409" s="329"/>
      <c r="AI409" s="325"/>
      <c r="AJ409" s="202">
        <f t="shared" si="1889"/>
        <v>0</v>
      </c>
      <c r="AK409" s="203"/>
      <c r="AL409" s="203"/>
      <c r="AM409" s="329"/>
      <c r="AN409" s="325"/>
      <c r="AO409" s="202">
        <f t="shared" si="1890"/>
        <v>0</v>
      </c>
      <c r="AP409" s="203"/>
      <c r="AQ409" s="325"/>
      <c r="AR409" s="325"/>
      <c r="AS409" s="327"/>
      <c r="AT409" s="327"/>
      <c r="AU409" s="334"/>
      <c r="AV409" s="334"/>
      <c r="AW409" s="203" t="s">
        <v>89</v>
      </c>
      <c r="AX409" s="203"/>
      <c r="AY409" s="130"/>
      <c r="AZ409" s="131"/>
      <c r="BA409" s="207"/>
      <c r="BB409" s="145"/>
      <c r="BC409" s="145"/>
      <c r="BD409" s="145"/>
      <c r="BE409" s="145"/>
      <c r="BF409" s="145"/>
      <c r="BG409" s="145"/>
      <c r="BH409" s="145"/>
    </row>
    <row r="410" spans="1:60" ht="63.75" hidden="1" customHeight="1" x14ac:dyDescent="0.2">
      <c r="A410" s="324">
        <v>134</v>
      </c>
      <c r="B410" s="324" t="s">
        <v>159</v>
      </c>
      <c r="C410" s="325" t="str">
        <f>+VLOOKUP(B410,$A$568:$B$606,2,0)</f>
        <v>MARIA TERESA VELEZ ANGEL</v>
      </c>
      <c r="D410" s="336" t="s">
        <v>162</v>
      </c>
      <c r="E410" s="325" t="str">
        <f>IF(D410=$D$538,$E$538,IF(D410=$D$539,$E$539,IF(D410=$D$540,$E$540,IF(D410=$D$541,$E$541,IF(D410=$D$542,$E$542,IF(D410=$D$543,$E$543,IF(D410=$D$544,$E$544,IF(D410=$D$545,$E$545,IF(D410=$D$546,$E$546,IF(D410=$D$547,$E$547,IF(D410=VICERRECTORÍA_ACADÉMICA_,BF877,IF(D410=PLANEACIÓN_,BF879, IF(D410=_VICERRECTORÍA_INVESTIGACIONES_INNOVACIÓN_Y_EXTENSIÓN_,BF878,IF(D410=VICERRECTORÍA_ADMINISTRATIVA_FINANCIERA_,BF880,IF(D410=_VICERRECTORÍA_RESPONSABILIDAD_SOCIAL_Y_BIENESTAR_UNIVERSITARIO_,BF881," ")))))))))))))))</f>
        <v>Administrar y ejecutar los recursos de la institución generando en los procesos mayor eficiencia y eficacia para dar una respuesta oportuna a los servicios demandados en el cumplimiento de las funciones misionales.</v>
      </c>
      <c r="F410" s="324" t="s">
        <v>265</v>
      </c>
      <c r="G410" s="203" t="s">
        <v>260</v>
      </c>
      <c r="H410" s="203" t="s">
        <v>37</v>
      </c>
      <c r="I410" s="203" t="s">
        <v>1751</v>
      </c>
      <c r="J410" s="324" t="s">
        <v>109</v>
      </c>
      <c r="K410" s="324" t="s">
        <v>1764</v>
      </c>
      <c r="L410" s="324" t="s">
        <v>1765</v>
      </c>
      <c r="M410" s="324" t="s">
        <v>1763</v>
      </c>
      <c r="N410" s="324" t="s">
        <v>145</v>
      </c>
      <c r="O410" s="332">
        <f t="shared" ref="O410" si="1908">IF(N410="ALTA",5,IF(N410="MEDIO ALTA",4,IF(N410="MEDIA",3,IF(N410="MEDIO BAJA",2,IF(N410="BAJA",1,0)))))</f>
        <v>5</v>
      </c>
      <c r="P410" s="324" t="s">
        <v>141</v>
      </c>
      <c r="Q410" s="332">
        <f t="shared" ref="Q410" si="1909">IF(P410="ALTO",5,IF(P410="MEDIO-ALTO",4,IF(P410="MEDIO",3,IF(P410="MEDIO-BAJO",2,IF(P410="BAJO",1,0)))))</f>
        <v>1</v>
      </c>
      <c r="R410" s="332">
        <f t="shared" ref="R410" si="1910">Q410*O410</f>
        <v>5</v>
      </c>
      <c r="S410" s="128" t="s">
        <v>315</v>
      </c>
      <c r="T410" s="129">
        <f t="shared" si="1886"/>
        <v>1</v>
      </c>
      <c r="U410" s="325">
        <f t="shared" ref="U410" si="1911">ROUND(AVERAGEIF(T410:T412,"&gt;0"),0)</f>
        <v>1</v>
      </c>
      <c r="V410" s="325">
        <f t="shared" ref="V410" si="1912">U410*0.6</f>
        <v>0.6</v>
      </c>
      <c r="W410" s="203" t="s">
        <v>1772</v>
      </c>
      <c r="X410" s="324">
        <f t="shared" ref="X410" si="1913">IF(S410="No_existen",5*$X$10,Y410*$X$10)</f>
        <v>0.2</v>
      </c>
      <c r="Y410" s="329">
        <f t="shared" ref="Y410" si="1914">ROUND(AVERAGEIF(Z410:Z412,"&gt;0"),0)</f>
        <v>4</v>
      </c>
      <c r="Z410" s="206">
        <f t="shared" si="1887"/>
        <v>4</v>
      </c>
      <c r="AA410" s="203" t="s">
        <v>318</v>
      </c>
      <c r="AB410" s="203"/>
      <c r="AC410" s="329">
        <f t="shared" ref="AC410" si="1915">IF(S410="No_existen",5*$AC$10,AD410*$AC$10)</f>
        <v>0.15</v>
      </c>
      <c r="AD410" s="325">
        <f t="shared" ref="AD410" si="1916">ROUND(AVERAGEIF(AE410:AE412,"&gt;0"),0)</f>
        <v>1</v>
      </c>
      <c r="AE410" s="202">
        <f t="shared" si="1888"/>
        <v>1</v>
      </c>
      <c r="AF410" s="203" t="s">
        <v>295</v>
      </c>
      <c r="AG410" s="203" t="s">
        <v>1777</v>
      </c>
      <c r="AH410" s="329">
        <f t="shared" ref="AH410" si="1917">IF(S410="No_existen",5*$AH$10,AI410*$AH$10)</f>
        <v>0.1</v>
      </c>
      <c r="AI410" s="325">
        <f t="shared" ref="AI410" si="1918">ROUND(AVERAGEIF(AJ410:AJ412,"&gt;0"),0)</f>
        <v>1</v>
      </c>
      <c r="AJ410" s="202">
        <f t="shared" si="1889"/>
        <v>1</v>
      </c>
      <c r="AK410" s="203" t="s">
        <v>292</v>
      </c>
      <c r="AL410" s="203" t="s">
        <v>307</v>
      </c>
      <c r="AM410" s="329">
        <f t="shared" ref="AM410" si="1919">IF(S410="No_existen",5*$AM$10,AN410*$AM$10)</f>
        <v>0.1</v>
      </c>
      <c r="AN410" s="325">
        <f t="shared" ref="AN410" si="1920">ROUND(AVERAGEIF(AO410:AO412,"&gt;0"),0)</f>
        <v>1</v>
      </c>
      <c r="AO410" s="202">
        <f t="shared" si="1890"/>
        <v>1</v>
      </c>
      <c r="AP410" s="203" t="s">
        <v>614</v>
      </c>
      <c r="AQ410" s="325">
        <f t="shared" ref="AQ410" si="1921">ROUND(AVERAGE(U410,Y410,AD410,AI410,AN410),0)</f>
        <v>2</v>
      </c>
      <c r="AR410" s="325" t="str">
        <f t="shared" ref="AR410" si="1922">IF(AQ410&lt;1.5,"FUERTE",IF(AND(AQ410&gt;=1.5,AQ410&lt;2.5),"ACEPTABLE",IF(AQ410&gt;=5,"INEXISTENTE","DÉBIL")))</f>
        <v>ACEPTABLE</v>
      </c>
      <c r="AS410" s="327">
        <f t="shared" ref="AS410" si="1923">IF(R410=0,0,ROUND((R410*AQ410),0))</f>
        <v>10</v>
      </c>
      <c r="AT410" s="327" t="str">
        <f t="shared" ref="AT410" si="1924">IF(AS410&gt;=36,"GRAVE", IF(AS410&lt;=10, "LEVE", "MODERADO"))</f>
        <v>LEVE</v>
      </c>
      <c r="AU410" s="334" t="s">
        <v>1782</v>
      </c>
      <c r="AV410" s="334">
        <v>0</v>
      </c>
      <c r="AW410" s="203" t="s">
        <v>89</v>
      </c>
      <c r="AX410" s="203"/>
      <c r="AY410" s="130"/>
      <c r="AZ410" s="131"/>
      <c r="BA410" s="207"/>
      <c r="BB410" s="145"/>
      <c r="BC410" s="145"/>
      <c r="BD410" s="145"/>
      <c r="BE410" s="145"/>
      <c r="BF410" s="145"/>
      <c r="BG410" s="145"/>
      <c r="BH410" s="145"/>
    </row>
    <row r="411" spans="1:60" ht="63.75" hidden="1" customHeight="1" x14ac:dyDescent="0.2">
      <c r="A411" s="324"/>
      <c r="B411" s="324"/>
      <c r="C411" s="325"/>
      <c r="D411" s="336"/>
      <c r="E411" s="325"/>
      <c r="F411" s="324"/>
      <c r="G411" s="203" t="s">
        <v>261</v>
      </c>
      <c r="H411" s="203" t="s">
        <v>41</v>
      </c>
      <c r="I411" s="203" t="s">
        <v>1750</v>
      </c>
      <c r="J411" s="324"/>
      <c r="K411" s="324"/>
      <c r="L411" s="324"/>
      <c r="M411" s="324"/>
      <c r="N411" s="324"/>
      <c r="O411" s="332"/>
      <c r="P411" s="324"/>
      <c r="Q411" s="332"/>
      <c r="R411" s="332"/>
      <c r="S411" s="128" t="s">
        <v>315</v>
      </c>
      <c r="T411" s="129">
        <f t="shared" si="1886"/>
        <v>1</v>
      </c>
      <c r="U411" s="325"/>
      <c r="V411" s="325"/>
      <c r="W411" s="203" t="s">
        <v>1771</v>
      </c>
      <c r="X411" s="324"/>
      <c r="Y411" s="329"/>
      <c r="Z411" s="206">
        <f t="shared" si="1887"/>
        <v>4</v>
      </c>
      <c r="AA411" s="203" t="s">
        <v>318</v>
      </c>
      <c r="AB411" s="203"/>
      <c r="AC411" s="329"/>
      <c r="AD411" s="325"/>
      <c r="AE411" s="202">
        <f t="shared" si="1888"/>
        <v>1</v>
      </c>
      <c r="AF411" s="203" t="s">
        <v>295</v>
      </c>
      <c r="AG411" s="203" t="s">
        <v>1777</v>
      </c>
      <c r="AH411" s="329"/>
      <c r="AI411" s="325"/>
      <c r="AJ411" s="202">
        <f t="shared" si="1889"/>
        <v>1</v>
      </c>
      <c r="AK411" s="203" t="s">
        <v>292</v>
      </c>
      <c r="AL411" s="203" t="s">
        <v>307</v>
      </c>
      <c r="AM411" s="329"/>
      <c r="AN411" s="325"/>
      <c r="AO411" s="202">
        <f t="shared" si="1890"/>
        <v>1</v>
      </c>
      <c r="AP411" s="203" t="s">
        <v>614</v>
      </c>
      <c r="AQ411" s="325"/>
      <c r="AR411" s="325"/>
      <c r="AS411" s="327"/>
      <c r="AT411" s="327"/>
      <c r="AU411" s="334"/>
      <c r="AV411" s="334"/>
      <c r="AW411" s="203" t="s">
        <v>89</v>
      </c>
      <c r="AX411" s="203"/>
      <c r="AY411" s="130"/>
      <c r="AZ411" s="131"/>
      <c r="BA411" s="207"/>
      <c r="BB411" s="145"/>
      <c r="BC411" s="145"/>
      <c r="BD411" s="145"/>
      <c r="BE411" s="145"/>
      <c r="BF411" s="145"/>
      <c r="BG411" s="145"/>
      <c r="BH411" s="145"/>
    </row>
    <row r="412" spans="1:60" ht="63.75" hidden="1" customHeight="1" x14ac:dyDescent="0.2">
      <c r="A412" s="324"/>
      <c r="B412" s="324"/>
      <c r="C412" s="325"/>
      <c r="D412" s="336"/>
      <c r="E412" s="325"/>
      <c r="F412" s="324"/>
      <c r="G412" s="203"/>
      <c r="H412" s="203"/>
      <c r="I412" s="127"/>
      <c r="J412" s="324"/>
      <c r="K412" s="324"/>
      <c r="L412" s="324"/>
      <c r="M412" s="324"/>
      <c r="N412" s="324"/>
      <c r="O412" s="332"/>
      <c r="P412" s="324"/>
      <c r="Q412" s="332"/>
      <c r="R412" s="332"/>
      <c r="S412" s="128"/>
      <c r="T412" s="129">
        <f t="shared" si="1886"/>
        <v>0</v>
      </c>
      <c r="U412" s="325"/>
      <c r="V412" s="325"/>
      <c r="W412" s="203"/>
      <c r="X412" s="324"/>
      <c r="Y412" s="329"/>
      <c r="Z412" s="206">
        <f t="shared" si="1887"/>
        <v>0</v>
      </c>
      <c r="AA412" s="203"/>
      <c r="AB412" s="203"/>
      <c r="AC412" s="329"/>
      <c r="AD412" s="325"/>
      <c r="AE412" s="202">
        <f t="shared" si="1888"/>
        <v>0</v>
      </c>
      <c r="AF412" s="203"/>
      <c r="AG412" s="203"/>
      <c r="AH412" s="329"/>
      <c r="AI412" s="325"/>
      <c r="AJ412" s="202">
        <f t="shared" si="1889"/>
        <v>0</v>
      </c>
      <c r="AK412" s="203"/>
      <c r="AL412" s="203"/>
      <c r="AM412" s="329"/>
      <c r="AN412" s="325"/>
      <c r="AO412" s="202">
        <f t="shared" si="1890"/>
        <v>0</v>
      </c>
      <c r="AP412" s="203"/>
      <c r="AQ412" s="325"/>
      <c r="AR412" s="325"/>
      <c r="AS412" s="327"/>
      <c r="AT412" s="327"/>
      <c r="AU412" s="334"/>
      <c r="AV412" s="334"/>
      <c r="AW412" s="203" t="s">
        <v>89</v>
      </c>
      <c r="AX412" s="203"/>
      <c r="AY412" s="130"/>
      <c r="AZ412" s="131"/>
      <c r="BA412" s="207"/>
      <c r="BB412" s="145"/>
      <c r="BC412" s="145"/>
      <c r="BD412" s="145"/>
      <c r="BE412" s="145"/>
      <c r="BF412" s="145"/>
      <c r="BG412" s="145"/>
      <c r="BH412" s="145"/>
    </row>
    <row r="413" spans="1:60" ht="63.75" hidden="1" customHeight="1" x14ac:dyDescent="0.2">
      <c r="A413" s="324">
        <v>135</v>
      </c>
      <c r="B413" s="324" t="s">
        <v>160</v>
      </c>
      <c r="C413" s="325" t="str">
        <f>+VLOOKUP(B413,$A$568:$B$606,2,0)</f>
        <v>FRANCISCO ANTORIO URIBE GOMEZ</v>
      </c>
      <c r="D413" s="336" t="s">
        <v>163</v>
      </c>
      <c r="E413" s="325" t="str">
        <f>IF(D413=$D$538,$E$538,IF(D413=$D$539,$E$539,IF(D413=$D$540,$E$540,IF(D413=$D$541,$E$541,IF(D413=$D$542,$E$542,IF(D413=$D$543,$E$543,IF(D413=$D$544,$E$544,IF(D413=$D$545,$E$545,IF(D413=$D$546,$E$546,IF(D413=$D$547,$E$547,IF(D413=VICERRECTORÍA_ACADÉMICA_,BF880,IF(D413=PLANEACIÓN_,BF882, IF(D413=_VICERRECTORÍA_INVESTIGACIONES_INNOVACIÓN_Y_EXTENSIÓN_,BF881,IF(D413=VICERRECTORÍA_ADMINISTRATIVA_FINANCIERA_,BF883,IF(D413=_VICERRECTORÍA_RESPONSABILIDAD_SOCIAL_Y_BIENESTAR_UNIVERSITARIO_,BF884," ")))))))))))))))</f>
        <v>Orientar el desarrollo de la Universidad mediante el direccionamiento estratégico y visión compartida de la comunidad universitaria, a fin de lograr los objetivos misionales.</v>
      </c>
      <c r="F413" s="324" t="s">
        <v>265</v>
      </c>
      <c r="G413" s="203" t="s">
        <v>260</v>
      </c>
      <c r="H413" s="203" t="s">
        <v>37</v>
      </c>
      <c r="I413" s="127" t="s">
        <v>1785</v>
      </c>
      <c r="J413" s="324" t="s">
        <v>111</v>
      </c>
      <c r="K413" s="324" t="s">
        <v>1800</v>
      </c>
      <c r="L413" s="324" t="s">
        <v>1801</v>
      </c>
      <c r="M413" s="324" t="s">
        <v>1802</v>
      </c>
      <c r="N413" s="324" t="s">
        <v>147</v>
      </c>
      <c r="O413" s="332">
        <f t="shared" ref="O413" si="1925">IF(N413="ALTA",5,IF(N413="MEDIO ALTA",4,IF(N413="MEDIA",3,IF(N413="MEDIO BAJA",2,IF(N413="BAJA",1,0)))))</f>
        <v>2</v>
      </c>
      <c r="P413" s="324" t="s">
        <v>209</v>
      </c>
      <c r="Q413" s="332">
        <f t="shared" ref="Q413" si="1926">IF(P413="ALTO",5,IF(P413="MEDIO-ALTO",4,IF(P413="MEDIO",3,IF(P413="MEDIO-BAJO",2,IF(P413="BAJO",1,0)))))</f>
        <v>4</v>
      </c>
      <c r="R413" s="332">
        <f t="shared" ref="R413" si="1927">Q413*O413</f>
        <v>8</v>
      </c>
      <c r="S413" s="128" t="s">
        <v>315</v>
      </c>
      <c r="T413" s="129">
        <f t="shared" si="1886"/>
        <v>1</v>
      </c>
      <c r="U413" s="325">
        <f t="shared" ref="U413" si="1928">ROUND(AVERAGEIF(T413:T415,"&gt;0"),0)</f>
        <v>1</v>
      </c>
      <c r="V413" s="325">
        <f t="shared" ref="V413" si="1929">U413*0.6</f>
        <v>0.6</v>
      </c>
      <c r="W413" s="203" t="s">
        <v>1821</v>
      </c>
      <c r="X413" s="324">
        <f t="shared" ref="X413" si="1930">IF(S413="No_existen",5*$X$10,Y413*$X$10)</f>
        <v>0.1</v>
      </c>
      <c r="Y413" s="329">
        <f t="shared" ref="Y413" si="1931">ROUND(AVERAGEIF(Z413:Z415,"&gt;0"),0)</f>
        <v>2</v>
      </c>
      <c r="Z413" s="206">
        <f t="shared" si="1887"/>
        <v>2</v>
      </c>
      <c r="AA413" s="203" t="s">
        <v>319</v>
      </c>
      <c r="AB413" s="203"/>
      <c r="AC413" s="329">
        <f t="shared" ref="AC413" si="1932">IF(S413="No_existen",5*$AC$10,AD413*$AC$10)</f>
        <v>0.15</v>
      </c>
      <c r="AD413" s="325">
        <f t="shared" ref="AD413" si="1933">ROUND(AVERAGEIF(AE413:AE415,"&gt;0"),0)</f>
        <v>1</v>
      </c>
      <c r="AE413" s="202">
        <f t="shared" si="1888"/>
        <v>1</v>
      </c>
      <c r="AF413" s="203" t="s">
        <v>295</v>
      </c>
      <c r="AG413" s="203" t="s">
        <v>1838</v>
      </c>
      <c r="AH413" s="329">
        <f t="shared" ref="AH413" si="1934">IF(S413="No_existen",5*$AH$10,AI413*$AH$10)</f>
        <v>0.1</v>
      </c>
      <c r="AI413" s="325">
        <f t="shared" ref="AI413" si="1935">ROUND(AVERAGEIF(AJ413:AJ415,"&gt;0"),0)</f>
        <v>1</v>
      </c>
      <c r="AJ413" s="202">
        <f t="shared" si="1889"/>
        <v>1</v>
      </c>
      <c r="AK413" s="203" t="s">
        <v>292</v>
      </c>
      <c r="AL413" s="203" t="s">
        <v>449</v>
      </c>
      <c r="AM413" s="329">
        <f t="shared" ref="AM413" si="1936">IF(S413="No_existen",5*$AM$10,AN413*$AM$10)</f>
        <v>0.1</v>
      </c>
      <c r="AN413" s="325">
        <f t="shared" ref="AN413" si="1937">ROUND(AVERAGEIF(AO413:AO415,"&gt;0"),0)</f>
        <v>1</v>
      </c>
      <c r="AO413" s="202">
        <f t="shared" si="1890"/>
        <v>1</v>
      </c>
      <c r="AP413" s="203" t="s">
        <v>614</v>
      </c>
      <c r="AQ413" s="325">
        <f t="shared" ref="AQ413" si="1938">ROUND(AVERAGE(U413,Y413,AD413,AI413,AN413),0)</f>
        <v>1</v>
      </c>
      <c r="AR413" s="325" t="str">
        <f t="shared" ref="AR413" si="1939">IF(AQ413&lt;1.5,"FUERTE",IF(AND(AQ413&gt;=1.5,AQ413&lt;2.5),"ACEPTABLE",IF(AQ413&gt;=5,"INEXISTENTE","DÉBIL")))</f>
        <v>FUERTE</v>
      </c>
      <c r="AS413" s="327">
        <f t="shared" ref="AS413" si="1940">IF(R413=0,0,ROUND((R413*AQ413),0))</f>
        <v>8</v>
      </c>
      <c r="AT413" s="327" t="str">
        <f t="shared" ref="AT413" si="1941">IF(AS413&gt;=36,"GRAVE", IF(AS413&lt;=10, "LEVE", "MODERADO"))</f>
        <v>LEVE</v>
      </c>
      <c r="AU413" s="337" t="s">
        <v>1849</v>
      </c>
      <c r="AV413" s="338">
        <v>0.98899999999999999</v>
      </c>
      <c r="AW413" s="203" t="s">
        <v>89</v>
      </c>
      <c r="AX413" s="203"/>
      <c r="AY413" s="130"/>
      <c r="AZ413" s="131"/>
      <c r="BA413" s="207"/>
      <c r="BB413" s="145"/>
      <c r="BC413" s="145"/>
      <c r="BD413" s="145"/>
      <c r="BE413" s="145"/>
      <c r="BF413" s="145"/>
      <c r="BG413" s="145"/>
      <c r="BH413" s="145"/>
    </row>
    <row r="414" spans="1:60" ht="63.75" hidden="1" customHeight="1" x14ac:dyDescent="0.2">
      <c r="A414" s="324"/>
      <c r="B414" s="324"/>
      <c r="C414" s="325"/>
      <c r="D414" s="336"/>
      <c r="E414" s="325"/>
      <c r="F414" s="324"/>
      <c r="G414" s="203" t="s">
        <v>260</v>
      </c>
      <c r="H414" s="203" t="s">
        <v>37</v>
      </c>
      <c r="I414" s="127" t="s">
        <v>1786</v>
      </c>
      <c r="J414" s="324"/>
      <c r="K414" s="324"/>
      <c r="L414" s="324"/>
      <c r="M414" s="324"/>
      <c r="N414" s="324"/>
      <c r="O414" s="332"/>
      <c r="P414" s="324"/>
      <c r="Q414" s="332"/>
      <c r="R414" s="332"/>
      <c r="S414" s="128" t="s">
        <v>315</v>
      </c>
      <c r="T414" s="129">
        <f t="shared" si="1886"/>
        <v>1</v>
      </c>
      <c r="U414" s="325"/>
      <c r="V414" s="325"/>
      <c r="W414" s="203" t="s">
        <v>1822</v>
      </c>
      <c r="X414" s="324"/>
      <c r="Y414" s="329"/>
      <c r="Z414" s="206">
        <f t="shared" si="1887"/>
        <v>1</v>
      </c>
      <c r="AA414" s="203" t="s">
        <v>320</v>
      </c>
      <c r="AB414" s="203" t="s">
        <v>1837</v>
      </c>
      <c r="AC414" s="329"/>
      <c r="AD414" s="325"/>
      <c r="AE414" s="202">
        <f t="shared" si="1888"/>
        <v>1</v>
      </c>
      <c r="AF414" s="203" t="s">
        <v>295</v>
      </c>
      <c r="AG414" s="203" t="s">
        <v>1839</v>
      </c>
      <c r="AH414" s="329"/>
      <c r="AI414" s="325"/>
      <c r="AJ414" s="202">
        <f t="shared" si="1889"/>
        <v>1</v>
      </c>
      <c r="AK414" s="203" t="s">
        <v>292</v>
      </c>
      <c r="AL414" s="203" t="s">
        <v>302</v>
      </c>
      <c r="AM414" s="329"/>
      <c r="AN414" s="325"/>
      <c r="AO414" s="202">
        <f t="shared" si="1890"/>
        <v>1</v>
      </c>
      <c r="AP414" s="203" t="s">
        <v>614</v>
      </c>
      <c r="AQ414" s="325"/>
      <c r="AR414" s="325"/>
      <c r="AS414" s="327"/>
      <c r="AT414" s="327"/>
      <c r="AU414" s="337"/>
      <c r="AV414" s="337"/>
      <c r="AW414" s="203" t="s">
        <v>89</v>
      </c>
      <c r="AX414" s="203"/>
      <c r="AY414" s="130"/>
      <c r="AZ414" s="131"/>
      <c r="BA414" s="207"/>
      <c r="BB414" s="145"/>
      <c r="BC414" s="145"/>
      <c r="BD414" s="145"/>
      <c r="BE414" s="145"/>
      <c r="BF414" s="145"/>
      <c r="BG414" s="145"/>
      <c r="BH414" s="145"/>
    </row>
    <row r="415" spans="1:60" ht="63.75" hidden="1" customHeight="1" x14ac:dyDescent="0.2">
      <c r="A415" s="324"/>
      <c r="B415" s="324"/>
      <c r="C415" s="325"/>
      <c r="D415" s="336"/>
      <c r="E415" s="325"/>
      <c r="F415" s="324"/>
      <c r="G415" s="203" t="s">
        <v>260</v>
      </c>
      <c r="H415" s="203" t="s">
        <v>37</v>
      </c>
      <c r="I415" s="128" t="s">
        <v>1787</v>
      </c>
      <c r="J415" s="324"/>
      <c r="K415" s="324"/>
      <c r="L415" s="324"/>
      <c r="M415" s="324"/>
      <c r="N415" s="324"/>
      <c r="O415" s="332"/>
      <c r="P415" s="324"/>
      <c r="Q415" s="332"/>
      <c r="R415" s="332"/>
      <c r="S415" s="128" t="s">
        <v>315</v>
      </c>
      <c r="T415" s="129">
        <f t="shared" si="1886"/>
        <v>1</v>
      </c>
      <c r="U415" s="325"/>
      <c r="V415" s="325"/>
      <c r="W415" s="203" t="s">
        <v>1823</v>
      </c>
      <c r="X415" s="324"/>
      <c r="Y415" s="329"/>
      <c r="Z415" s="206">
        <f t="shared" si="1887"/>
        <v>2</v>
      </c>
      <c r="AA415" s="203" t="s">
        <v>319</v>
      </c>
      <c r="AB415" s="203"/>
      <c r="AC415" s="329"/>
      <c r="AD415" s="325"/>
      <c r="AE415" s="202">
        <f t="shared" si="1888"/>
        <v>1</v>
      </c>
      <c r="AF415" s="203" t="s">
        <v>295</v>
      </c>
      <c r="AG415" s="203" t="s">
        <v>1838</v>
      </c>
      <c r="AH415" s="329"/>
      <c r="AI415" s="325"/>
      <c r="AJ415" s="202">
        <f t="shared" si="1889"/>
        <v>1</v>
      </c>
      <c r="AK415" s="203" t="s">
        <v>292</v>
      </c>
      <c r="AL415" s="203" t="s">
        <v>302</v>
      </c>
      <c r="AM415" s="329"/>
      <c r="AN415" s="325"/>
      <c r="AO415" s="202">
        <f t="shared" si="1890"/>
        <v>1</v>
      </c>
      <c r="AP415" s="203" t="s">
        <v>614</v>
      </c>
      <c r="AQ415" s="325"/>
      <c r="AR415" s="325"/>
      <c r="AS415" s="327"/>
      <c r="AT415" s="327"/>
      <c r="AU415" s="337"/>
      <c r="AV415" s="337"/>
      <c r="AW415" s="203" t="s">
        <v>89</v>
      </c>
      <c r="AX415" s="203"/>
      <c r="AY415" s="130"/>
      <c r="AZ415" s="131"/>
      <c r="BA415" s="207"/>
      <c r="BB415" s="145"/>
      <c r="BC415" s="145"/>
      <c r="BD415" s="145"/>
      <c r="BE415" s="145"/>
      <c r="BF415" s="145"/>
      <c r="BG415" s="145"/>
      <c r="BH415" s="145"/>
    </row>
    <row r="416" spans="1:60" ht="63.75" hidden="1" customHeight="1" x14ac:dyDescent="0.2">
      <c r="A416" s="324">
        <v>136</v>
      </c>
      <c r="B416" s="324" t="s">
        <v>160</v>
      </c>
      <c r="C416" s="325" t="str">
        <f>+VLOOKUP(B416,$A$568:$B$606,2,0)</f>
        <v>FRANCISCO ANTORIO URIBE GOMEZ</v>
      </c>
      <c r="D416" s="336" t="s">
        <v>163</v>
      </c>
      <c r="E416" s="325" t="str">
        <f>IF(D416=$D$538,$E$538,IF(D416=$D$539,$E$539,IF(D416=$D$540,$E$540,IF(D416=$D$541,$E$541,IF(D416=$D$542,$E$542,IF(D416=$D$543,$E$543,IF(D416=$D$544,$E$544,IF(D416=$D$545,$E$545,IF(D416=$D$546,$E$546,IF(D416=$D$547,$E$547,IF(D416=VICERRECTORÍA_ACADÉMICA_,BF883,IF(D416=PLANEACIÓN_,BF885, IF(D416=_VICERRECTORÍA_INVESTIGACIONES_INNOVACIÓN_Y_EXTENSIÓN_,BF884,IF(D416=VICERRECTORÍA_ADMINISTRATIVA_FINANCIERA_,BF886,IF(D416=_VICERRECTORÍA_RESPONSABILIDAD_SOCIAL_Y_BIENESTAR_UNIVERSITARIO_,BF887," ")))))))))))))))</f>
        <v>Orientar el desarrollo de la Universidad mediante el direccionamiento estratégico y visión compartida de la comunidad universitaria, a fin de lograr los objetivos misionales.</v>
      </c>
      <c r="F416" s="324" t="s">
        <v>264</v>
      </c>
      <c r="G416" s="203" t="s">
        <v>260</v>
      </c>
      <c r="H416" s="203" t="s">
        <v>37</v>
      </c>
      <c r="I416" s="203" t="s">
        <v>1788</v>
      </c>
      <c r="J416" s="324" t="s">
        <v>142</v>
      </c>
      <c r="K416" s="324" t="s">
        <v>1803</v>
      </c>
      <c r="L416" s="324" t="s">
        <v>1804</v>
      </c>
      <c r="M416" s="324" t="s">
        <v>1805</v>
      </c>
      <c r="N416" s="324" t="s">
        <v>146</v>
      </c>
      <c r="O416" s="332">
        <f t="shared" ref="O416" si="1942">IF(N416="ALTA",5,IF(N416="MEDIO ALTA",4,IF(N416="MEDIA",3,IF(N416="MEDIO BAJA",2,IF(N416="BAJA",1,0)))))</f>
        <v>4</v>
      </c>
      <c r="P416" s="324" t="s">
        <v>209</v>
      </c>
      <c r="Q416" s="332">
        <f t="shared" ref="Q416" si="1943">IF(P416="ALTO",5,IF(P416="MEDIO-ALTO",4,IF(P416="MEDIO",3,IF(P416="MEDIO-BAJO",2,IF(P416="BAJO",1,0)))))</f>
        <v>4</v>
      </c>
      <c r="R416" s="332">
        <f t="shared" ref="R416" si="1944">Q416*O416</f>
        <v>16</v>
      </c>
      <c r="S416" s="128" t="s">
        <v>315</v>
      </c>
      <c r="T416" s="129">
        <f t="shared" si="1886"/>
        <v>1</v>
      </c>
      <c r="U416" s="325">
        <f t="shared" ref="U416" si="1945">ROUND(AVERAGEIF(T416:T418,"&gt;0"),0)</f>
        <v>1</v>
      </c>
      <c r="V416" s="325">
        <f t="shared" ref="V416" si="1946">U416*0.6</f>
        <v>0.6</v>
      </c>
      <c r="W416" s="203" t="s">
        <v>1824</v>
      </c>
      <c r="X416" s="324">
        <f t="shared" ref="X416" si="1947">IF(S416="No_existen",5*$X$10,Y416*$X$10)</f>
        <v>0.1</v>
      </c>
      <c r="Y416" s="329">
        <f t="shared" ref="Y416" si="1948">ROUND(AVERAGEIF(Z416:Z418,"&gt;0"),0)</f>
        <v>2</v>
      </c>
      <c r="Z416" s="206">
        <f t="shared" si="1887"/>
        <v>2</v>
      </c>
      <c r="AA416" s="203" t="s">
        <v>319</v>
      </c>
      <c r="AB416" s="203"/>
      <c r="AC416" s="329">
        <f t="shared" ref="AC416" si="1949">IF(S416="No_existen",5*$AC$10,AD416*$AC$10)</f>
        <v>0.15</v>
      </c>
      <c r="AD416" s="325">
        <f t="shared" ref="AD416" si="1950">ROUND(AVERAGEIF(AE416:AE418,"&gt;0"),0)</f>
        <v>1</v>
      </c>
      <c r="AE416" s="202">
        <f t="shared" si="1888"/>
        <v>1</v>
      </c>
      <c r="AF416" s="203" t="s">
        <v>295</v>
      </c>
      <c r="AG416" s="203" t="s">
        <v>1840</v>
      </c>
      <c r="AH416" s="329">
        <f t="shared" ref="AH416" si="1951">IF(S416="No_existen",5*$AH$10,AI416*$AH$10)</f>
        <v>0.1</v>
      </c>
      <c r="AI416" s="325">
        <f t="shared" ref="AI416" si="1952">ROUND(AVERAGEIF(AJ416:AJ418,"&gt;0"),0)</f>
        <v>1</v>
      </c>
      <c r="AJ416" s="202">
        <f t="shared" si="1889"/>
        <v>1</v>
      </c>
      <c r="AK416" s="203" t="s">
        <v>292</v>
      </c>
      <c r="AL416" s="203" t="s">
        <v>303</v>
      </c>
      <c r="AM416" s="329">
        <f t="shared" ref="AM416" si="1953">IF(S416="No_existen",5*$AM$10,AN416*$AM$10)</f>
        <v>0.1</v>
      </c>
      <c r="AN416" s="325">
        <f t="shared" ref="AN416" si="1954">ROUND(AVERAGEIF(AO416:AO418,"&gt;0"),0)</f>
        <v>1</v>
      </c>
      <c r="AO416" s="202">
        <f t="shared" si="1890"/>
        <v>1</v>
      </c>
      <c r="AP416" s="203" t="s">
        <v>614</v>
      </c>
      <c r="AQ416" s="325">
        <f t="shared" ref="AQ416" si="1955">ROUND(AVERAGE(U416,Y416,AD416,AI416,AN416),0)</f>
        <v>1</v>
      </c>
      <c r="AR416" s="325" t="str">
        <f t="shared" ref="AR416" si="1956">IF(AQ416&lt;1.5,"FUERTE",IF(AND(AQ416&gt;=1.5,AQ416&lt;2.5),"ACEPTABLE",IF(AQ416&gt;=5,"INEXISTENTE","DÉBIL")))</f>
        <v>FUERTE</v>
      </c>
      <c r="AS416" s="327">
        <f t="shared" ref="AS416" si="1957">IF(R416=0,0,ROUND((R416*AQ416),0))</f>
        <v>16</v>
      </c>
      <c r="AT416" s="327" t="str">
        <f t="shared" ref="AT416" si="1958">IF(AS416&gt;=36,"GRAVE", IF(AS416&lt;=10, "LEVE", "MODERADO"))</f>
        <v>MODERADO</v>
      </c>
      <c r="AU416" s="334" t="s">
        <v>1850</v>
      </c>
      <c r="AV416" s="335">
        <v>0</v>
      </c>
      <c r="AW416" s="203" t="s">
        <v>90</v>
      </c>
      <c r="AX416" s="203" t="s">
        <v>1857</v>
      </c>
      <c r="AY416" s="131">
        <v>45639</v>
      </c>
      <c r="AZ416" s="131"/>
      <c r="BA416" s="207"/>
      <c r="BB416" s="145"/>
      <c r="BC416" s="145"/>
      <c r="BD416" s="145"/>
      <c r="BE416" s="145"/>
      <c r="BF416" s="145"/>
      <c r="BG416" s="145"/>
      <c r="BH416" s="145"/>
    </row>
    <row r="417" spans="1:60" ht="63.75" hidden="1" customHeight="1" x14ac:dyDescent="0.2">
      <c r="A417" s="324"/>
      <c r="B417" s="324"/>
      <c r="C417" s="325"/>
      <c r="D417" s="336"/>
      <c r="E417" s="325"/>
      <c r="F417" s="324"/>
      <c r="G417" s="203" t="s">
        <v>260</v>
      </c>
      <c r="H417" s="203" t="s">
        <v>37</v>
      </c>
      <c r="I417" s="203" t="s">
        <v>1789</v>
      </c>
      <c r="J417" s="324"/>
      <c r="K417" s="324"/>
      <c r="L417" s="324"/>
      <c r="M417" s="324"/>
      <c r="N417" s="324"/>
      <c r="O417" s="332"/>
      <c r="P417" s="324"/>
      <c r="Q417" s="332"/>
      <c r="R417" s="332"/>
      <c r="S417" s="128" t="s">
        <v>315</v>
      </c>
      <c r="T417" s="129">
        <f t="shared" si="1886"/>
        <v>1</v>
      </c>
      <c r="U417" s="325"/>
      <c r="V417" s="325"/>
      <c r="W417" s="203" t="s">
        <v>1825</v>
      </c>
      <c r="X417" s="324"/>
      <c r="Y417" s="329"/>
      <c r="Z417" s="206">
        <f t="shared" si="1887"/>
        <v>2</v>
      </c>
      <c r="AA417" s="203" t="s">
        <v>319</v>
      </c>
      <c r="AB417" s="203"/>
      <c r="AC417" s="329"/>
      <c r="AD417" s="325"/>
      <c r="AE417" s="202">
        <f t="shared" si="1888"/>
        <v>1</v>
      </c>
      <c r="AF417" s="203" t="s">
        <v>295</v>
      </c>
      <c r="AG417" s="203" t="s">
        <v>1840</v>
      </c>
      <c r="AH417" s="329"/>
      <c r="AI417" s="325"/>
      <c r="AJ417" s="202">
        <f t="shared" si="1889"/>
        <v>1</v>
      </c>
      <c r="AK417" s="203" t="s">
        <v>292</v>
      </c>
      <c r="AL417" s="203" t="s">
        <v>305</v>
      </c>
      <c r="AM417" s="329"/>
      <c r="AN417" s="325"/>
      <c r="AO417" s="202">
        <f t="shared" si="1890"/>
        <v>1</v>
      </c>
      <c r="AP417" s="203" t="s">
        <v>614</v>
      </c>
      <c r="AQ417" s="325"/>
      <c r="AR417" s="325"/>
      <c r="AS417" s="327"/>
      <c r="AT417" s="327"/>
      <c r="AU417" s="334"/>
      <c r="AV417" s="334"/>
      <c r="AW417" s="203" t="s">
        <v>90</v>
      </c>
      <c r="AX417" s="203" t="s">
        <v>1858</v>
      </c>
      <c r="AY417" s="131">
        <v>45639</v>
      </c>
      <c r="AZ417" s="131"/>
      <c r="BA417" s="207"/>
      <c r="BB417" s="145"/>
      <c r="BC417" s="145"/>
      <c r="BD417" s="145"/>
      <c r="BE417" s="145"/>
      <c r="BF417" s="145"/>
      <c r="BG417" s="145"/>
      <c r="BH417" s="145"/>
    </row>
    <row r="418" spans="1:60" ht="63.75" hidden="1" customHeight="1" x14ac:dyDescent="0.2">
      <c r="A418" s="324"/>
      <c r="B418" s="324"/>
      <c r="C418" s="325"/>
      <c r="D418" s="336"/>
      <c r="E418" s="325"/>
      <c r="F418" s="324"/>
      <c r="G418" s="203" t="s">
        <v>260</v>
      </c>
      <c r="H418" s="203" t="s">
        <v>37</v>
      </c>
      <c r="I418" s="203" t="s">
        <v>1790</v>
      </c>
      <c r="J418" s="324"/>
      <c r="K418" s="324"/>
      <c r="L418" s="324"/>
      <c r="M418" s="324"/>
      <c r="N418" s="324"/>
      <c r="O418" s="332"/>
      <c r="P418" s="324"/>
      <c r="Q418" s="332"/>
      <c r="R418" s="332"/>
      <c r="S418" s="128" t="s">
        <v>315</v>
      </c>
      <c r="T418" s="129">
        <f t="shared" si="1886"/>
        <v>1</v>
      </c>
      <c r="U418" s="325"/>
      <c r="V418" s="325"/>
      <c r="W418" s="203" t="s">
        <v>1826</v>
      </c>
      <c r="X418" s="324"/>
      <c r="Y418" s="329"/>
      <c r="Z418" s="206">
        <f t="shared" si="1887"/>
        <v>2</v>
      </c>
      <c r="AA418" s="203" t="s">
        <v>319</v>
      </c>
      <c r="AB418" s="203"/>
      <c r="AC418" s="329"/>
      <c r="AD418" s="325"/>
      <c r="AE418" s="202">
        <f t="shared" si="1888"/>
        <v>1</v>
      </c>
      <c r="AF418" s="203" t="s">
        <v>295</v>
      </c>
      <c r="AG418" s="203" t="s">
        <v>1841</v>
      </c>
      <c r="AH418" s="329"/>
      <c r="AI418" s="325"/>
      <c r="AJ418" s="202">
        <f t="shared" si="1889"/>
        <v>1</v>
      </c>
      <c r="AK418" s="203" t="s">
        <v>292</v>
      </c>
      <c r="AL418" s="203" t="s">
        <v>303</v>
      </c>
      <c r="AM418" s="329"/>
      <c r="AN418" s="325"/>
      <c r="AO418" s="202">
        <f t="shared" si="1890"/>
        <v>1</v>
      </c>
      <c r="AP418" s="203" t="s">
        <v>614</v>
      </c>
      <c r="AQ418" s="325"/>
      <c r="AR418" s="325"/>
      <c r="AS418" s="327"/>
      <c r="AT418" s="327"/>
      <c r="AU418" s="334"/>
      <c r="AV418" s="334"/>
      <c r="AW418" s="203" t="s">
        <v>89</v>
      </c>
      <c r="AX418" s="203"/>
      <c r="AY418" s="130"/>
      <c r="AZ418" s="131"/>
      <c r="BA418" s="207"/>
      <c r="BB418" s="145"/>
      <c r="BC418" s="145"/>
      <c r="BD418" s="145"/>
      <c r="BE418" s="145"/>
      <c r="BF418" s="145"/>
      <c r="BG418" s="145"/>
      <c r="BH418" s="145"/>
    </row>
    <row r="419" spans="1:60" ht="63.75" hidden="1" customHeight="1" x14ac:dyDescent="0.2">
      <c r="A419" s="324">
        <v>137</v>
      </c>
      <c r="B419" s="324" t="s">
        <v>160</v>
      </c>
      <c r="C419" s="325" t="str">
        <f>+VLOOKUP(B419,$A$568:$B$606,2,0)</f>
        <v>FRANCISCO ANTORIO URIBE GOMEZ</v>
      </c>
      <c r="D419" s="336" t="s">
        <v>162</v>
      </c>
      <c r="E419" s="325" t="str">
        <f>IF(D419=$D$538,$E$538,IF(D419=$D$539,$E$539,IF(D419=$D$540,$E$540,IF(D419=$D$541,$E$541,IF(D419=$D$542,$E$542,IF(D419=$D$543,$E$543,IF(D419=$D$544,$E$544,IF(D419=$D$545,$E$545,IF(D419=$D$546,$E$546,IF(D419=$D$547,$E$547,IF(D419=VICERRECTORÍA_ACADÉMICA_,BF886,IF(D419=PLANEACIÓN_,BF888, IF(D419=_VICERRECTORÍA_INVESTIGACIONES_INNOVACIÓN_Y_EXTENSIÓN_,BF887,IF(D419=VICERRECTORÍA_ADMINISTRATIVA_FINANCIERA_,BF889,IF(D419=_VICERRECTORÍA_RESPONSABILIDAD_SOCIAL_Y_BIENESTAR_UNIVERSITARIO_,BF890," ")))))))))))))))</f>
        <v>Administrar y ejecutar los recursos de la institución generando en los procesos mayor eficiencia y eficacia para dar una respuesta oportuna a los servicios demandados en el cumplimiento de las funciones misionales.</v>
      </c>
      <c r="F419" s="324" t="s">
        <v>265</v>
      </c>
      <c r="G419" s="203" t="s">
        <v>260</v>
      </c>
      <c r="H419" s="203" t="s">
        <v>112</v>
      </c>
      <c r="I419" s="127" t="s">
        <v>1791</v>
      </c>
      <c r="J419" s="324" t="s">
        <v>113</v>
      </c>
      <c r="K419" s="337" t="s">
        <v>1806</v>
      </c>
      <c r="L419" s="337" t="s">
        <v>1807</v>
      </c>
      <c r="M419" s="337" t="s">
        <v>1808</v>
      </c>
      <c r="N419" s="324" t="s">
        <v>147</v>
      </c>
      <c r="O419" s="332">
        <f t="shared" ref="O419" si="1959">IF(N419="ALTA",5,IF(N419="MEDIO ALTA",4,IF(N419="MEDIA",3,IF(N419="MEDIO BAJA",2,IF(N419="BAJA",1,0)))))</f>
        <v>2</v>
      </c>
      <c r="P419" s="324" t="s">
        <v>139</v>
      </c>
      <c r="Q419" s="332">
        <f t="shared" ref="Q419" si="1960">IF(P419="ALTO",5,IF(P419="MEDIO-ALTO",4,IF(P419="MEDIO",3,IF(P419="MEDIO-BAJO",2,IF(P419="BAJO",1,0)))))</f>
        <v>5</v>
      </c>
      <c r="R419" s="332">
        <f t="shared" ref="R419" si="1961">Q419*O419</f>
        <v>10</v>
      </c>
      <c r="S419" s="128" t="s">
        <v>315</v>
      </c>
      <c r="T419" s="129">
        <f t="shared" si="1886"/>
        <v>1</v>
      </c>
      <c r="U419" s="325">
        <f t="shared" ref="U419" si="1962">ROUND(AVERAGEIF(T419:T421,"&gt;0"),0)</f>
        <v>1</v>
      </c>
      <c r="V419" s="325">
        <f t="shared" ref="V419" si="1963">U419*0.6</f>
        <v>0.6</v>
      </c>
      <c r="W419" s="203" t="s">
        <v>1827</v>
      </c>
      <c r="X419" s="324">
        <f t="shared" ref="X419" si="1964">IF(S419="No_existen",5*$X$10,Y419*$X$10)</f>
        <v>0.15000000000000002</v>
      </c>
      <c r="Y419" s="329">
        <f t="shared" ref="Y419" si="1965">ROUND(AVERAGEIF(Z419:Z421,"&gt;0"),0)</f>
        <v>3</v>
      </c>
      <c r="Z419" s="206">
        <f t="shared" si="1887"/>
        <v>4</v>
      </c>
      <c r="AA419" s="203" t="s">
        <v>318</v>
      </c>
      <c r="AB419" s="203"/>
      <c r="AC419" s="329">
        <f t="shared" ref="AC419" si="1966">IF(S419="No_existen",5*$AC$10,AD419*$AC$10)</f>
        <v>0.15</v>
      </c>
      <c r="AD419" s="325">
        <f t="shared" ref="AD419" si="1967">ROUND(AVERAGEIF(AE419:AE421,"&gt;0"),0)</f>
        <v>1</v>
      </c>
      <c r="AE419" s="202">
        <f t="shared" si="1888"/>
        <v>1</v>
      </c>
      <c r="AF419" s="203" t="s">
        <v>295</v>
      </c>
      <c r="AG419" s="203" t="s">
        <v>1842</v>
      </c>
      <c r="AH419" s="329">
        <f t="shared" ref="AH419" si="1968">IF(S419="No_existen",5*$AH$10,AI419*$AH$10)</f>
        <v>0.1</v>
      </c>
      <c r="AI419" s="325">
        <f t="shared" ref="AI419" si="1969">ROUND(AVERAGEIF(AJ419:AJ421,"&gt;0"),0)</f>
        <v>1</v>
      </c>
      <c r="AJ419" s="202">
        <f t="shared" si="1889"/>
        <v>1</v>
      </c>
      <c r="AK419" s="203" t="s">
        <v>292</v>
      </c>
      <c r="AL419" s="203" t="s">
        <v>307</v>
      </c>
      <c r="AM419" s="329">
        <f t="shared" ref="AM419" si="1970">IF(S419="No_existen",5*$AM$10,AN419*$AM$10)</f>
        <v>0.4</v>
      </c>
      <c r="AN419" s="325">
        <f t="shared" ref="AN419" si="1971">ROUND(AVERAGEIF(AO419:AO421,"&gt;0"),0)</f>
        <v>4</v>
      </c>
      <c r="AO419" s="202">
        <f t="shared" si="1890"/>
        <v>4</v>
      </c>
      <c r="AP419" s="203" t="s">
        <v>613</v>
      </c>
      <c r="AQ419" s="325">
        <f t="shared" ref="AQ419" si="1972">ROUND(AVERAGE(U419,Y419,AD419,AI419,AN419),0)</f>
        <v>2</v>
      </c>
      <c r="AR419" s="325" t="str">
        <f t="shared" ref="AR419" si="1973">IF(AQ419&lt;1.5,"FUERTE",IF(AND(AQ419&gt;=1.5,AQ419&lt;2.5),"ACEPTABLE",IF(AQ419&gt;=5,"INEXISTENTE","DÉBIL")))</f>
        <v>ACEPTABLE</v>
      </c>
      <c r="AS419" s="327">
        <f t="shared" ref="AS419" si="1974">IF(R419=0,0,ROUND((R419*AQ419),0))</f>
        <v>20</v>
      </c>
      <c r="AT419" s="327" t="str">
        <f t="shared" ref="AT419" si="1975">IF(AS419&gt;=36,"GRAVE", IF(AS419&lt;=10, "LEVE", "MODERADO"))</f>
        <v>MODERADO</v>
      </c>
      <c r="AU419" s="337" t="s">
        <v>1851</v>
      </c>
      <c r="AV419" s="338" t="s">
        <v>1852</v>
      </c>
      <c r="AW419" s="203" t="s">
        <v>92</v>
      </c>
      <c r="AX419" s="203" t="s">
        <v>1859</v>
      </c>
      <c r="AY419" s="131">
        <v>45626</v>
      </c>
      <c r="AZ419" s="131"/>
      <c r="BA419" s="207" t="s">
        <v>1860</v>
      </c>
      <c r="BB419" s="145"/>
      <c r="BC419" s="145"/>
      <c r="BD419" s="145"/>
      <c r="BE419" s="145"/>
      <c r="BF419" s="145"/>
      <c r="BG419" s="145"/>
      <c r="BH419" s="145"/>
    </row>
    <row r="420" spans="1:60" ht="63.75" hidden="1" customHeight="1" x14ac:dyDescent="0.2">
      <c r="A420" s="324"/>
      <c r="B420" s="324"/>
      <c r="C420" s="325"/>
      <c r="D420" s="336"/>
      <c r="E420" s="325"/>
      <c r="F420" s="324"/>
      <c r="G420" s="203"/>
      <c r="H420" s="203"/>
      <c r="I420" s="128"/>
      <c r="J420" s="324"/>
      <c r="K420" s="337"/>
      <c r="L420" s="337"/>
      <c r="M420" s="337"/>
      <c r="N420" s="324"/>
      <c r="O420" s="332"/>
      <c r="P420" s="324"/>
      <c r="Q420" s="332"/>
      <c r="R420" s="332"/>
      <c r="S420" s="128" t="s">
        <v>315</v>
      </c>
      <c r="T420" s="129">
        <f t="shared" si="1886"/>
        <v>1</v>
      </c>
      <c r="U420" s="325"/>
      <c r="V420" s="325"/>
      <c r="W420" s="203" t="s">
        <v>1828</v>
      </c>
      <c r="X420" s="324"/>
      <c r="Y420" s="329"/>
      <c r="Z420" s="206">
        <f t="shared" si="1887"/>
        <v>2</v>
      </c>
      <c r="AA420" s="203" t="s">
        <v>319</v>
      </c>
      <c r="AB420" s="203"/>
      <c r="AC420" s="329"/>
      <c r="AD420" s="325"/>
      <c r="AE420" s="202">
        <f t="shared" si="1888"/>
        <v>1</v>
      </c>
      <c r="AF420" s="203" t="s">
        <v>295</v>
      </c>
      <c r="AG420" s="203" t="s">
        <v>1843</v>
      </c>
      <c r="AH420" s="329"/>
      <c r="AI420" s="325"/>
      <c r="AJ420" s="202">
        <f t="shared" si="1889"/>
        <v>1</v>
      </c>
      <c r="AK420" s="203" t="s">
        <v>292</v>
      </c>
      <c r="AL420" s="203" t="s">
        <v>300</v>
      </c>
      <c r="AM420" s="329"/>
      <c r="AN420" s="325"/>
      <c r="AO420" s="202">
        <f t="shared" si="1890"/>
        <v>4</v>
      </c>
      <c r="AP420" s="203" t="s">
        <v>613</v>
      </c>
      <c r="AQ420" s="325"/>
      <c r="AR420" s="325"/>
      <c r="AS420" s="327"/>
      <c r="AT420" s="327"/>
      <c r="AU420" s="337"/>
      <c r="AV420" s="338"/>
      <c r="AW420" s="203" t="s">
        <v>92</v>
      </c>
      <c r="AX420" s="203" t="s">
        <v>1861</v>
      </c>
      <c r="AY420" s="131">
        <v>45626</v>
      </c>
      <c r="AZ420" s="131"/>
      <c r="BA420" s="207" t="s">
        <v>1860</v>
      </c>
      <c r="BB420" s="145"/>
      <c r="BC420" s="145"/>
      <c r="BD420" s="145"/>
      <c r="BE420" s="145"/>
      <c r="BF420" s="145"/>
      <c r="BG420" s="145"/>
      <c r="BH420" s="145"/>
    </row>
    <row r="421" spans="1:60" ht="63.75" hidden="1" customHeight="1" x14ac:dyDescent="0.2">
      <c r="A421" s="324"/>
      <c r="B421" s="324"/>
      <c r="C421" s="325"/>
      <c r="D421" s="336"/>
      <c r="E421" s="325"/>
      <c r="F421" s="324"/>
      <c r="G421" s="203"/>
      <c r="H421" s="203"/>
      <c r="I421" s="128"/>
      <c r="J421" s="324"/>
      <c r="K421" s="337"/>
      <c r="L421" s="337"/>
      <c r="M421" s="337"/>
      <c r="N421" s="324"/>
      <c r="O421" s="332"/>
      <c r="P421" s="324"/>
      <c r="Q421" s="332"/>
      <c r="R421" s="332"/>
      <c r="S421" s="128"/>
      <c r="T421" s="129">
        <f t="shared" si="1886"/>
        <v>0</v>
      </c>
      <c r="U421" s="325"/>
      <c r="V421" s="325"/>
      <c r="W421" s="203"/>
      <c r="X421" s="324"/>
      <c r="Y421" s="329"/>
      <c r="Z421" s="206">
        <f t="shared" si="1887"/>
        <v>0</v>
      </c>
      <c r="AA421" s="203"/>
      <c r="AB421" s="203"/>
      <c r="AC421" s="329"/>
      <c r="AD421" s="325"/>
      <c r="AE421" s="202">
        <f t="shared" si="1888"/>
        <v>0</v>
      </c>
      <c r="AF421" s="203"/>
      <c r="AG421" s="203"/>
      <c r="AH421" s="329"/>
      <c r="AI421" s="325"/>
      <c r="AJ421" s="202">
        <f t="shared" si="1889"/>
        <v>0</v>
      </c>
      <c r="AK421" s="203"/>
      <c r="AL421" s="203"/>
      <c r="AM421" s="329"/>
      <c r="AN421" s="325"/>
      <c r="AO421" s="202">
        <f t="shared" si="1890"/>
        <v>0</v>
      </c>
      <c r="AP421" s="203"/>
      <c r="AQ421" s="325"/>
      <c r="AR421" s="325"/>
      <c r="AS421" s="327"/>
      <c r="AT421" s="327"/>
      <c r="AU421" s="337"/>
      <c r="AV421" s="338"/>
      <c r="AW421" s="203" t="s">
        <v>90</v>
      </c>
      <c r="AX421" s="203" t="s">
        <v>1862</v>
      </c>
      <c r="AY421" s="131">
        <v>45626</v>
      </c>
      <c r="AZ421" s="131"/>
      <c r="BA421" s="207"/>
      <c r="BB421" s="145"/>
      <c r="BC421" s="145"/>
      <c r="BD421" s="145"/>
      <c r="BE421" s="145"/>
      <c r="BF421" s="145"/>
      <c r="BG421" s="145"/>
      <c r="BH421" s="145"/>
    </row>
    <row r="422" spans="1:60" ht="63.75" hidden="1" customHeight="1" x14ac:dyDescent="0.2">
      <c r="A422" s="324">
        <v>138</v>
      </c>
      <c r="B422" s="324" t="s">
        <v>160</v>
      </c>
      <c r="C422" s="325" t="str">
        <f>+VLOOKUP(B422,$A$568:$B$606,2,0)</f>
        <v>FRANCISCO ANTORIO URIBE GOMEZ</v>
      </c>
      <c r="D422" s="336" t="s">
        <v>162</v>
      </c>
      <c r="E422" s="325" t="str">
        <f>IF(D422=$D$538,$E$538,IF(D422=$D$539,$E$539,IF(D422=$D$540,$E$540,IF(D422=$D$541,$E$541,IF(D422=$D$542,$E$542,IF(D422=$D$543,$E$543,IF(D422=$D$544,$E$544,IF(D422=$D$545,$E$545,IF(D422=$D$546,$E$546,IF(D422=$D$547,$E$547,IF(D422=VICERRECTORÍA_ACADÉMICA_,BF889,IF(D422=PLANEACIÓN_,BF891, IF(D422=_VICERRECTORÍA_INVESTIGACIONES_INNOVACIÓN_Y_EXTENSIÓN_,BF890,IF(D422=VICERRECTORÍA_ADMINISTRATIVA_FINANCIERA_,BF892,IF(D422=_VICERRECTORÍA_RESPONSABILIDAD_SOCIAL_Y_BIENESTAR_UNIVERSITARIO_,BF893," ")))))))))))))))</f>
        <v>Administrar y ejecutar los recursos de la institución generando en los procesos mayor eficiencia y eficacia para dar una respuesta oportuna a los servicios demandados en el cumplimiento de las funciones misionales.</v>
      </c>
      <c r="F422" s="324" t="s">
        <v>265</v>
      </c>
      <c r="G422" s="203" t="s">
        <v>260</v>
      </c>
      <c r="H422" s="203" t="s">
        <v>112</v>
      </c>
      <c r="I422" s="128" t="s">
        <v>1792</v>
      </c>
      <c r="J422" s="324" t="s">
        <v>113</v>
      </c>
      <c r="K422" s="324" t="s">
        <v>1809</v>
      </c>
      <c r="L422" s="324" t="s">
        <v>1810</v>
      </c>
      <c r="M422" s="324" t="s">
        <v>1811</v>
      </c>
      <c r="N422" s="324" t="s">
        <v>147</v>
      </c>
      <c r="O422" s="332">
        <f t="shared" ref="O422" si="1976">IF(N422="ALTA",5,IF(N422="MEDIO ALTA",4,IF(N422="MEDIA",3,IF(N422="MEDIO BAJA",2,IF(N422="BAJA",1,0)))))</f>
        <v>2</v>
      </c>
      <c r="P422" s="324" t="s">
        <v>140</v>
      </c>
      <c r="Q422" s="332">
        <f t="shared" ref="Q422" si="1977">IF(P422="ALTO",5,IF(P422="MEDIO-ALTO",4,IF(P422="MEDIO",3,IF(P422="MEDIO-BAJO",2,IF(P422="BAJO",1,0)))))</f>
        <v>3</v>
      </c>
      <c r="R422" s="332">
        <f t="shared" ref="R422" si="1978">Q422*O422</f>
        <v>6</v>
      </c>
      <c r="S422" s="128" t="s">
        <v>386</v>
      </c>
      <c r="T422" s="129">
        <f t="shared" si="1886"/>
        <v>4</v>
      </c>
      <c r="U422" s="325">
        <f t="shared" ref="U422" si="1979">ROUND(AVERAGEIF(T422:T424,"&gt;0"),0)</f>
        <v>4</v>
      </c>
      <c r="V422" s="325">
        <f t="shared" ref="V422" si="1980">U422*0.6</f>
        <v>2.4</v>
      </c>
      <c r="W422" s="203" t="s">
        <v>1829</v>
      </c>
      <c r="X422" s="324">
        <f t="shared" ref="X422" si="1981">IF(S422="No_existen",5*$X$10,Y422*$X$10)</f>
        <v>0.2</v>
      </c>
      <c r="Y422" s="329">
        <f t="shared" ref="Y422" si="1982">ROUND(AVERAGEIF(Z422:Z424,"&gt;0"),0)</f>
        <v>4</v>
      </c>
      <c r="Z422" s="206">
        <f t="shared" si="1887"/>
        <v>4</v>
      </c>
      <c r="AA422" s="203" t="s">
        <v>318</v>
      </c>
      <c r="AB422" s="203"/>
      <c r="AC422" s="329">
        <f t="shared" ref="AC422" si="1983">IF(S422="No_existen",5*$AC$10,AD422*$AC$10)</f>
        <v>0.15</v>
      </c>
      <c r="AD422" s="325">
        <f t="shared" ref="AD422" si="1984">ROUND(AVERAGEIF(AE422:AE424,"&gt;0"),0)</f>
        <v>1</v>
      </c>
      <c r="AE422" s="202">
        <f t="shared" si="1888"/>
        <v>1</v>
      </c>
      <c r="AF422" s="203" t="s">
        <v>295</v>
      </c>
      <c r="AG422" s="203" t="s">
        <v>1844</v>
      </c>
      <c r="AH422" s="329">
        <f t="shared" ref="AH422" si="1985">IF(S422="No_existen",5*$AH$10,AI422*$AH$10)</f>
        <v>0.1</v>
      </c>
      <c r="AI422" s="325">
        <f t="shared" ref="AI422" si="1986">ROUND(AVERAGEIF(AJ422:AJ424,"&gt;0"),0)</f>
        <v>1</v>
      </c>
      <c r="AJ422" s="202">
        <f t="shared" si="1889"/>
        <v>1</v>
      </c>
      <c r="AK422" s="203" t="s">
        <v>292</v>
      </c>
      <c r="AL422" s="203" t="s">
        <v>299</v>
      </c>
      <c r="AM422" s="329">
        <f t="shared" ref="AM422" si="1987">IF(S422="No_existen",5*$AM$10,AN422*$AM$10)</f>
        <v>0.1</v>
      </c>
      <c r="AN422" s="325">
        <f t="shared" ref="AN422" si="1988">ROUND(AVERAGEIF(AO422:AO424,"&gt;0"),0)</f>
        <v>1</v>
      </c>
      <c r="AO422" s="202">
        <f t="shared" si="1890"/>
        <v>1</v>
      </c>
      <c r="AP422" s="203" t="s">
        <v>614</v>
      </c>
      <c r="AQ422" s="325">
        <f t="shared" ref="AQ422" si="1989">ROUND(AVERAGE(U422,Y422,AD422,AI422,AN422),0)</f>
        <v>2</v>
      </c>
      <c r="AR422" s="325" t="str">
        <f t="shared" ref="AR422" si="1990">IF(AQ422&lt;1.5,"FUERTE",IF(AND(AQ422&gt;=1.5,AQ422&lt;2.5),"ACEPTABLE",IF(AQ422&gt;=5,"INEXISTENTE","DÉBIL")))</f>
        <v>ACEPTABLE</v>
      </c>
      <c r="AS422" s="327">
        <f t="shared" ref="AS422" si="1991">IF(R422=0,0,ROUND((R422*AQ422),0))</f>
        <v>12</v>
      </c>
      <c r="AT422" s="327" t="str">
        <f t="shared" ref="AT422" si="1992">IF(AS422&gt;=36,"GRAVE", IF(AS422&lt;=10, "LEVE", "MODERADO"))</f>
        <v>MODERADO</v>
      </c>
      <c r="AU422" s="334" t="s">
        <v>1853</v>
      </c>
      <c r="AV422" s="335">
        <v>1</v>
      </c>
      <c r="AW422" s="203" t="s">
        <v>90</v>
      </c>
      <c r="AX422" s="203" t="s">
        <v>1863</v>
      </c>
      <c r="AY422" s="131">
        <v>45626</v>
      </c>
      <c r="AZ422" s="131"/>
      <c r="BA422" s="207"/>
      <c r="BB422" s="145"/>
      <c r="BC422" s="145"/>
      <c r="BD422" s="145"/>
      <c r="BE422" s="145"/>
      <c r="BF422" s="145"/>
      <c r="BG422" s="145"/>
      <c r="BH422" s="145"/>
    </row>
    <row r="423" spans="1:60" ht="63.75" hidden="1" customHeight="1" x14ac:dyDescent="0.2">
      <c r="A423" s="324"/>
      <c r="B423" s="324"/>
      <c r="C423" s="325"/>
      <c r="D423" s="336"/>
      <c r="E423" s="325"/>
      <c r="F423" s="324"/>
      <c r="G423" s="203" t="s">
        <v>260</v>
      </c>
      <c r="H423" s="203" t="s">
        <v>34</v>
      </c>
      <c r="I423" s="209" t="s">
        <v>1793</v>
      </c>
      <c r="J423" s="324"/>
      <c r="K423" s="324"/>
      <c r="L423" s="324"/>
      <c r="M423" s="324"/>
      <c r="N423" s="324"/>
      <c r="O423" s="332"/>
      <c r="P423" s="324"/>
      <c r="Q423" s="332"/>
      <c r="R423" s="332"/>
      <c r="S423" s="128" t="s">
        <v>386</v>
      </c>
      <c r="T423" s="129">
        <f t="shared" si="1886"/>
        <v>4</v>
      </c>
      <c r="U423" s="325"/>
      <c r="V423" s="325"/>
      <c r="W423" s="203" t="s">
        <v>1830</v>
      </c>
      <c r="X423" s="324"/>
      <c r="Y423" s="329"/>
      <c r="Z423" s="206">
        <f t="shared" si="1887"/>
        <v>4</v>
      </c>
      <c r="AA423" s="203" t="s">
        <v>318</v>
      </c>
      <c r="AB423" s="203"/>
      <c r="AC423" s="329"/>
      <c r="AD423" s="325"/>
      <c r="AE423" s="202">
        <f t="shared" si="1888"/>
        <v>1</v>
      </c>
      <c r="AF423" s="203" t="s">
        <v>295</v>
      </c>
      <c r="AG423" s="203" t="s">
        <v>1845</v>
      </c>
      <c r="AH423" s="329"/>
      <c r="AI423" s="325"/>
      <c r="AJ423" s="202">
        <f t="shared" si="1889"/>
        <v>1</v>
      </c>
      <c r="AK423" s="203" t="s">
        <v>292</v>
      </c>
      <c r="AL423" s="203" t="s">
        <v>300</v>
      </c>
      <c r="AM423" s="329"/>
      <c r="AN423" s="325"/>
      <c r="AO423" s="202">
        <f t="shared" si="1890"/>
        <v>1</v>
      </c>
      <c r="AP423" s="203" t="s">
        <v>614</v>
      </c>
      <c r="AQ423" s="325"/>
      <c r="AR423" s="325"/>
      <c r="AS423" s="327"/>
      <c r="AT423" s="327"/>
      <c r="AU423" s="334"/>
      <c r="AV423" s="334"/>
      <c r="AW423" s="203"/>
      <c r="AX423" s="203"/>
      <c r="AY423" s="130"/>
      <c r="AZ423" s="131"/>
      <c r="BA423" s="207"/>
      <c r="BB423" s="145"/>
      <c r="BC423" s="145"/>
      <c r="BD423" s="145"/>
      <c r="BE423" s="145"/>
      <c r="BF423" s="145"/>
      <c r="BG423" s="145"/>
      <c r="BH423" s="145"/>
    </row>
    <row r="424" spans="1:60" ht="63.75" hidden="1" customHeight="1" x14ac:dyDescent="0.2">
      <c r="A424" s="324"/>
      <c r="B424" s="324"/>
      <c r="C424" s="325"/>
      <c r="D424" s="336"/>
      <c r="E424" s="325"/>
      <c r="F424" s="324"/>
      <c r="G424" s="203"/>
      <c r="H424" s="203"/>
      <c r="I424" s="203"/>
      <c r="J424" s="324"/>
      <c r="K424" s="324"/>
      <c r="L424" s="324"/>
      <c r="M424" s="324"/>
      <c r="N424" s="324"/>
      <c r="O424" s="332"/>
      <c r="P424" s="324"/>
      <c r="Q424" s="332"/>
      <c r="R424" s="332"/>
      <c r="S424" s="128"/>
      <c r="T424" s="129">
        <f t="shared" si="1886"/>
        <v>0</v>
      </c>
      <c r="U424" s="325"/>
      <c r="V424" s="325"/>
      <c r="W424" s="203"/>
      <c r="X424" s="324"/>
      <c r="Y424" s="329"/>
      <c r="Z424" s="206">
        <f t="shared" si="1887"/>
        <v>0</v>
      </c>
      <c r="AA424" s="203"/>
      <c r="AB424" s="203"/>
      <c r="AC424" s="329"/>
      <c r="AD424" s="325"/>
      <c r="AE424" s="202">
        <f t="shared" si="1888"/>
        <v>0</v>
      </c>
      <c r="AF424" s="203"/>
      <c r="AG424" s="203"/>
      <c r="AH424" s="329"/>
      <c r="AI424" s="325"/>
      <c r="AJ424" s="202">
        <f t="shared" si="1889"/>
        <v>0</v>
      </c>
      <c r="AK424" s="203"/>
      <c r="AL424" s="203"/>
      <c r="AM424" s="329"/>
      <c r="AN424" s="325"/>
      <c r="AO424" s="202">
        <f t="shared" si="1890"/>
        <v>0</v>
      </c>
      <c r="AP424" s="203"/>
      <c r="AQ424" s="325"/>
      <c r="AR424" s="325"/>
      <c r="AS424" s="327"/>
      <c r="AT424" s="327"/>
      <c r="AU424" s="334"/>
      <c r="AV424" s="334"/>
      <c r="AW424" s="203"/>
      <c r="AX424" s="203"/>
      <c r="AY424" s="130"/>
      <c r="AZ424" s="131"/>
      <c r="BA424" s="207"/>
      <c r="BB424" s="145"/>
      <c r="BC424" s="145"/>
      <c r="BD424" s="145"/>
      <c r="BE424" s="145"/>
      <c r="BF424" s="145"/>
      <c r="BG424" s="145"/>
      <c r="BH424" s="145"/>
    </row>
    <row r="425" spans="1:60" ht="63.75" hidden="1" customHeight="1" x14ac:dyDescent="0.2">
      <c r="A425" s="324">
        <v>139</v>
      </c>
      <c r="B425" s="324" t="s">
        <v>160</v>
      </c>
      <c r="C425" s="325" t="str">
        <f>+VLOOKUP(B425,$A$568:$B$606,2,0)</f>
        <v>FRANCISCO ANTORIO URIBE GOMEZ</v>
      </c>
      <c r="D425" s="336" t="s">
        <v>166</v>
      </c>
      <c r="E425" s="325" t="str">
        <f>IF(D425=$D$538,$E$538,IF(D425=$D$539,$E$539,IF(D425=$D$540,$E$540,IF(D425=$D$541,$E$541,IF(D425=$D$542,$E$542,IF(D425=$D$543,$E$543,IF(D425=$D$544,$E$544,IF(D425=$D$545,$E$545,IF(D425=$D$546,$E$546,IF(D425=$D$547,$E$547,IF(D425=VICERRECTORÍA_ACADÉMICA_,BF892,IF(D425=PLANEACIÓN_,BF894, IF(D425=_VICERRECTORÍA_INVESTIGACIONES_INNOVACIÓN_Y_EXTENSIÓN_,BF893,IF(D425=VICERRECTORÍA_ADMINISTRATIVA_FINANCIERA_,BF895,IF(D425=_VICERRECTORÍA_RESPONSABILIDAD_SOCIAL_Y_BIENESTAR_UNIVERSITARIO_,BF896,"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25" s="324" t="s">
        <v>265</v>
      </c>
      <c r="G425" s="203" t="s">
        <v>260</v>
      </c>
      <c r="H425" s="203" t="s">
        <v>34</v>
      </c>
      <c r="I425" s="128" t="s">
        <v>1794</v>
      </c>
      <c r="J425" s="324" t="s">
        <v>107</v>
      </c>
      <c r="K425" s="324" t="s">
        <v>1812</v>
      </c>
      <c r="L425" s="324" t="s">
        <v>1813</v>
      </c>
      <c r="M425" s="324" t="s">
        <v>1814</v>
      </c>
      <c r="N425" s="324" t="s">
        <v>127</v>
      </c>
      <c r="O425" s="332">
        <f t="shared" ref="O425" si="1993">IF(N425="ALTA",5,IF(N425="MEDIO ALTA",4,IF(N425="MEDIA",3,IF(N425="MEDIO BAJA",2,IF(N425="BAJA",1,0)))))</f>
        <v>1</v>
      </c>
      <c r="P425" s="324" t="s">
        <v>209</v>
      </c>
      <c r="Q425" s="332">
        <f t="shared" ref="Q425" si="1994">IF(P425="ALTO",5,IF(P425="MEDIO-ALTO",4,IF(P425="MEDIO",3,IF(P425="MEDIO-BAJO",2,IF(P425="BAJO",1,0)))))</f>
        <v>4</v>
      </c>
      <c r="R425" s="332">
        <f t="shared" ref="R425" si="1995">Q425*O425</f>
        <v>4</v>
      </c>
      <c r="S425" s="128" t="s">
        <v>315</v>
      </c>
      <c r="T425" s="129">
        <f t="shared" si="1886"/>
        <v>1</v>
      </c>
      <c r="U425" s="325">
        <f t="shared" ref="U425" si="1996">ROUND(AVERAGEIF(T425:T427,"&gt;0"),0)</f>
        <v>1</v>
      </c>
      <c r="V425" s="325">
        <f t="shared" ref="V425" si="1997">U425*0.6</f>
        <v>0.6</v>
      </c>
      <c r="W425" s="203" t="s">
        <v>1831</v>
      </c>
      <c r="X425" s="324">
        <f t="shared" ref="X425" si="1998">IF(S425="No_existen",5*$X$10,Y425*$X$10)</f>
        <v>0.1</v>
      </c>
      <c r="Y425" s="329">
        <f t="shared" ref="Y425" si="1999">ROUND(AVERAGEIF(Z425:Z427,"&gt;0"),0)</f>
        <v>2</v>
      </c>
      <c r="Z425" s="206">
        <f t="shared" si="1887"/>
        <v>2</v>
      </c>
      <c r="AA425" s="203" t="s">
        <v>319</v>
      </c>
      <c r="AB425" s="203"/>
      <c r="AC425" s="329">
        <f t="shared" ref="AC425" si="2000">IF(S425="No_existen",5*$AC$10,AD425*$AC$10)</f>
        <v>0.15</v>
      </c>
      <c r="AD425" s="325">
        <f t="shared" ref="AD425" si="2001">ROUND(AVERAGEIF(AE425:AE427,"&gt;0"),0)</f>
        <v>1</v>
      </c>
      <c r="AE425" s="202">
        <f t="shared" si="1888"/>
        <v>1</v>
      </c>
      <c r="AF425" s="203" t="s">
        <v>295</v>
      </c>
      <c r="AG425" s="203" t="s">
        <v>1846</v>
      </c>
      <c r="AH425" s="329">
        <f t="shared" ref="AH425" si="2002">IF(S425="No_existen",5*$AH$10,AI425*$AH$10)</f>
        <v>0.1</v>
      </c>
      <c r="AI425" s="325">
        <f t="shared" ref="AI425" si="2003">ROUND(AVERAGEIF(AJ425:AJ427,"&gt;0"),0)</f>
        <v>1</v>
      </c>
      <c r="AJ425" s="202">
        <f t="shared" si="1889"/>
        <v>1</v>
      </c>
      <c r="AK425" s="203" t="s">
        <v>292</v>
      </c>
      <c r="AL425" s="203" t="s">
        <v>449</v>
      </c>
      <c r="AM425" s="329">
        <f t="shared" ref="AM425" si="2004">IF(S425="No_existen",5*$AM$10,AN425*$AM$10)</f>
        <v>0.1</v>
      </c>
      <c r="AN425" s="325">
        <f t="shared" ref="AN425" si="2005">ROUND(AVERAGEIF(AO425:AO427,"&gt;0"),0)</f>
        <v>1</v>
      </c>
      <c r="AO425" s="202">
        <f t="shared" si="1890"/>
        <v>1</v>
      </c>
      <c r="AP425" s="203" t="s">
        <v>614</v>
      </c>
      <c r="AQ425" s="325">
        <f t="shared" ref="AQ425" si="2006">ROUND(AVERAGE(U425,Y425,AD425,AI425,AN425),0)</f>
        <v>1</v>
      </c>
      <c r="AR425" s="325" t="str">
        <f t="shared" ref="AR425" si="2007">IF(AQ425&lt;1.5,"FUERTE",IF(AND(AQ425&gt;=1.5,AQ425&lt;2.5),"ACEPTABLE",IF(AQ425&gt;=5,"INEXISTENTE","DÉBIL")))</f>
        <v>FUERTE</v>
      </c>
      <c r="AS425" s="327">
        <f t="shared" ref="AS425" si="2008">IF(R425=0,0,ROUND((R425*AQ425),0))</f>
        <v>4</v>
      </c>
      <c r="AT425" s="327" t="str">
        <f t="shared" ref="AT425" si="2009">IF(AS425&gt;=36,"GRAVE", IF(AS425&lt;=10, "LEVE", "MODERADO"))</f>
        <v>LEVE</v>
      </c>
      <c r="AU425" s="336" t="s">
        <v>1854</v>
      </c>
      <c r="AV425" s="341">
        <v>0.1</v>
      </c>
      <c r="AW425" s="203" t="s">
        <v>89</v>
      </c>
      <c r="AX425" s="203"/>
      <c r="AY425" s="130"/>
      <c r="AZ425" s="131"/>
      <c r="BA425" s="207"/>
      <c r="BB425" s="145"/>
      <c r="BC425" s="145"/>
      <c r="BD425" s="145"/>
      <c r="BE425" s="145"/>
      <c r="BF425" s="145"/>
      <c r="BG425" s="145"/>
      <c r="BH425" s="145"/>
    </row>
    <row r="426" spans="1:60" ht="63.75" hidden="1" customHeight="1" x14ac:dyDescent="0.2">
      <c r="A426" s="324"/>
      <c r="B426" s="324"/>
      <c r="C426" s="325"/>
      <c r="D426" s="336"/>
      <c r="E426" s="325"/>
      <c r="F426" s="324"/>
      <c r="G426" s="203"/>
      <c r="H426" s="203"/>
      <c r="I426" s="203"/>
      <c r="J426" s="324"/>
      <c r="K426" s="324"/>
      <c r="L426" s="324"/>
      <c r="M426" s="324"/>
      <c r="N426" s="324"/>
      <c r="O426" s="332"/>
      <c r="P426" s="324"/>
      <c r="Q426" s="332"/>
      <c r="R426" s="332"/>
      <c r="S426" s="128"/>
      <c r="T426" s="129">
        <f t="shared" si="1886"/>
        <v>0</v>
      </c>
      <c r="U426" s="325"/>
      <c r="V426" s="325"/>
      <c r="W426" s="203"/>
      <c r="X426" s="324"/>
      <c r="Y426" s="329"/>
      <c r="Z426" s="206">
        <f t="shared" si="1887"/>
        <v>0</v>
      </c>
      <c r="AA426" s="203"/>
      <c r="AB426" s="203"/>
      <c r="AC426" s="329"/>
      <c r="AD426" s="325"/>
      <c r="AE426" s="202">
        <f t="shared" si="1888"/>
        <v>0</v>
      </c>
      <c r="AF426" s="203"/>
      <c r="AG426" s="203"/>
      <c r="AH426" s="329"/>
      <c r="AI426" s="325"/>
      <c r="AJ426" s="202">
        <f t="shared" si="1889"/>
        <v>0</v>
      </c>
      <c r="AK426" s="203"/>
      <c r="AL426" s="203"/>
      <c r="AM426" s="329"/>
      <c r="AN426" s="325"/>
      <c r="AO426" s="202">
        <f t="shared" si="1890"/>
        <v>0</v>
      </c>
      <c r="AP426" s="203"/>
      <c r="AQ426" s="325"/>
      <c r="AR426" s="325"/>
      <c r="AS426" s="327"/>
      <c r="AT426" s="327"/>
      <c r="AU426" s="336"/>
      <c r="AV426" s="336"/>
      <c r="AW426" s="203" t="s">
        <v>89</v>
      </c>
      <c r="AX426" s="203"/>
      <c r="AY426" s="130"/>
      <c r="AZ426" s="131"/>
      <c r="BA426" s="207"/>
      <c r="BB426" s="145"/>
      <c r="BC426" s="145"/>
      <c r="BD426" s="145"/>
      <c r="BE426" s="145"/>
      <c r="BF426" s="145"/>
      <c r="BG426" s="145"/>
      <c r="BH426" s="145"/>
    </row>
    <row r="427" spans="1:60" ht="63.75" hidden="1" customHeight="1" x14ac:dyDescent="0.2">
      <c r="A427" s="324"/>
      <c r="B427" s="324"/>
      <c r="C427" s="325"/>
      <c r="D427" s="336"/>
      <c r="E427" s="325"/>
      <c r="F427" s="324"/>
      <c r="G427" s="203"/>
      <c r="H427" s="203"/>
      <c r="I427" s="203"/>
      <c r="J427" s="324"/>
      <c r="K427" s="324"/>
      <c r="L427" s="324"/>
      <c r="M427" s="324"/>
      <c r="N427" s="324"/>
      <c r="O427" s="332"/>
      <c r="P427" s="324"/>
      <c r="Q427" s="332"/>
      <c r="R427" s="332"/>
      <c r="S427" s="128"/>
      <c r="T427" s="129">
        <f t="shared" si="1886"/>
        <v>0</v>
      </c>
      <c r="U427" s="325"/>
      <c r="V427" s="325"/>
      <c r="W427" s="203"/>
      <c r="X427" s="324"/>
      <c r="Y427" s="329"/>
      <c r="Z427" s="206">
        <f t="shared" si="1887"/>
        <v>0</v>
      </c>
      <c r="AA427" s="203"/>
      <c r="AB427" s="203"/>
      <c r="AC427" s="329"/>
      <c r="AD427" s="325"/>
      <c r="AE427" s="202">
        <f t="shared" si="1888"/>
        <v>0</v>
      </c>
      <c r="AF427" s="203"/>
      <c r="AG427" s="203"/>
      <c r="AH427" s="329"/>
      <c r="AI427" s="325"/>
      <c r="AJ427" s="202">
        <f t="shared" si="1889"/>
        <v>0</v>
      </c>
      <c r="AK427" s="203"/>
      <c r="AL427" s="203"/>
      <c r="AM427" s="329"/>
      <c r="AN427" s="325"/>
      <c r="AO427" s="202">
        <f t="shared" si="1890"/>
        <v>0</v>
      </c>
      <c r="AP427" s="203"/>
      <c r="AQ427" s="325"/>
      <c r="AR427" s="325"/>
      <c r="AS427" s="327"/>
      <c r="AT427" s="327"/>
      <c r="AU427" s="336"/>
      <c r="AV427" s="336"/>
      <c r="AW427" s="203" t="s">
        <v>89</v>
      </c>
      <c r="AX427" s="203"/>
      <c r="AY427" s="130"/>
      <c r="AZ427" s="131"/>
      <c r="BA427" s="207"/>
      <c r="BB427" s="145"/>
      <c r="BC427" s="145"/>
      <c r="BD427" s="145"/>
      <c r="BE427" s="145"/>
      <c r="BF427" s="145"/>
      <c r="BG427" s="145"/>
      <c r="BH427" s="145"/>
    </row>
    <row r="428" spans="1:60" ht="63.75" hidden="1" customHeight="1" x14ac:dyDescent="0.2">
      <c r="A428" s="324">
        <v>140</v>
      </c>
      <c r="B428" s="324" t="s">
        <v>160</v>
      </c>
      <c r="C428" s="325" t="str">
        <f>+VLOOKUP(B428,$A$568:$B$606,2,0)</f>
        <v>FRANCISCO ANTORIO URIBE GOMEZ</v>
      </c>
      <c r="D428" s="336" t="s">
        <v>162</v>
      </c>
      <c r="E428" s="325" t="str">
        <f>IF(D428=$D$538,$E$538,IF(D428=$D$539,$E$539,IF(D428=$D$540,$E$540,IF(D428=$D$541,$E$541,IF(D428=$D$542,$E$542,IF(D428=$D$543,$E$543,IF(D428=$D$544,$E$544,IF(D428=$D$545,$E$545,IF(D428=$D$546,$E$546,IF(D428=$D$547,$E$547,IF(D428=VICERRECTORÍA_ACADÉMICA_,BF895,IF(D428=PLANEACIÓN_,BF897, IF(D428=_VICERRECTORÍA_INVESTIGACIONES_INNOVACIÓN_Y_EXTENSIÓN_,BF896,IF(D428=VICERRECTORÍA_ADMINISTRATIVA_FINANCIERA_,BF898,IF(D428=_VICERRECTORÍA_RESPONSABILIDAD_SOCIAL_Y_BIENESTAR_UNIVERSITARIO_,BF899," ")))))))))))))))</f>
        <v>Administrar y ejecutar los recursos de la institución generando en los procesos mayor eficiencia y eficacia para dar una respuesta oportuna a los servicios demandados en el cumplimiento de las funciones misionales.</v>
      </c>
      <c r="F428" s="324" t="s">
        <v>265</v>
      </c>
      <c r="G428" s="203" t="s">
        <v>260</v>
      </c>
      <c r="H428" s="203" t="s">
        <v>37</v>
      </c>
      <c r="I428" s="127" t="s">
        <v>1795</v>
      </c>
      <c r="J428" s="324" t="s">
        <v>107</v>
      </c>
      <c r="K428" s="337" t="s">
        <v>1815</v>
      </c>
      <c r="L428" s="337" t="s">
        <v>1816</v>
      </c>
      <c r="M428" s="337" t="s">
        <v>1817</v>
      </c>
      <c r="N428" s="324" t="s">
        <v>104</v>
      </c>
      <c r="O428" s="332">
        <f t="shared" ref="O428" si="2010">IF(N428="ALTA",5,IF(N428="MEDIO ALTA",4,IF(N428="MEDIA",3,IF(N428="MEDIO BAJA",2,IF(N428="BAJA",1,0)))))</f>
        <v>3</v>
      </c>
      <c r="P428" s="324" t="s">
        <v>209</v>
      </c>
      <c r="Q428" s="332">
        <f t="shared" ref="Q428" si="2011">IF(P428="ALTO",5,IF(P428="MEDIO-ALTO",4,IF(P428="MEDIO",3,IF(P428="MEDIO-BAJO",2,IF(P428="BAJO",1,0)))))</f>
        <v>4</v>
      </c>
      <c r="R428" s="332">
        <f t="shared" ref="R428" si="2012">Q428*O428</f>
        <v>12</v>
      </c>
      <c r="S428" s="128" t="s">
        <v>315</v>
      </c>
      <c r="T428" s="129">
        <f t="shared" si="1886"/>
        <v>1</v>
      </c>
      <c r="U428" s="325">
        <f t="shared" ref="U428" si="2013">ROUND(AVERAGEIF(T428:T430,"&gt;0"),0)</f>
        <v>1</v>
      </c>
      <c r="V428" s="325">
        <f t="shared" ref="V428" si="2014">U428*0.6</f>
        <v>0.6</v>
      </c>
      <c r="W428" s="207" t="s">
        <v>1832</v>
      </c>
      <c r="X428" s="324">
        <f t="shared" ref="X428" si="2015">IF(S428="No_existen",5*$X$10,Y428*$X$10)</f>
        <v>0.15000000000000002</v>
      </c>
      <c r="Y428" s="329">
        <f t="shared" ref="Y428" si="2016">ROUND(AVERAGEIF(Z428:Z430,"&gt;0"),0)</f>
        <v>3</v>
      </c>
      <c r="Z428" s="206">
        <f t="shared" si="1887"/>
        <v>4</v>
      </c>
      <c r="AA428" s="203" t="s">
        <v>318</v>
      </c>
      <c r="AB428" s="203"/>
      <c r="AC428" s="329">
        <f t="shared" ref="AC428" si="2017">IF(S428="No_existen",5*$AC$10,AD428*$AC$10)</f>
        <v>0.15</v>
      </c>
      <c r="AD428" s="325">
        <f t="shared" ref="AD428" si="2018">ROUND(AVERAGEIF(AE428:AE430,"&gt;0"),0)</f>
        <v>1</v>
      </c>
      <c r="AE428" s="202">
        <f t="shared" si="1888"/>
        <v>1</v>
      </c>
      <c r="AF428" s="203" t="s">
        <v>295</v>
      </c>
      <c r="AG428" s="203" t="s">
        <v>1847</v>
      </c>
      <c r="AH428" s="329">
        <f t="shared" ref="AH428" si="2019">IF(S428="No_existen",5*$AH$10,AI428*$AH$10)</f>
        <v>0.1</v>
      </c>
      <c r="AI428" s="325">
        <f t="shared" ref="AI428" si="2020">ROUND(AVERAGEIF(AJ428:AJ430,"&gt;0"),0)</f>
        <v>1</v>
      </c>
      <c r="AJ428" s="202">
        <f t="shared" si="1889"/>
        <v>1</v>
      </c>
      <c r="AK428" s="203" t="s">
        <v>292</v>
      </c>
      <c r="AL428" s="203" t="s">
        <v>307</v>
      </c>
      <c r="AM428" s="329">
        <f t="shared" ref="AM428" si="2021">IF(S428="No_existen",5*$AM$10,AN428*$AM$10)</f>
        <v>0.1</v>
      </c>
      <c r="AN428" s="325">
        <f t="shared" ref="AN428" si="2022">ROUND(AVERAGEIF(AO428:AO430,"&gt;0"),0)</f>
        <v>1</v>
      </c>
      <c r="AO428" s="202">
        <f t="shared" si="1890"/>
        <v>1</v>
      </c>
      <c r="AP428" s="203" t="s">
        <v>614</v>
      </c>
      <c r="AQ428" s="325">
        <f t="shared" ref="AQ428" si="2023">ROUND(AVERAGE(U428,Y428,AD428,AI428,AN428),0)</f>
        <v>1</v>
      </c>
      <c r="AR428" s="325" t="str">
        <f t="shared" ref="AR428" si="2024">IF(AQ428&lt;1.5,"FUERTE",IF(AND(AQ428&gt;=1.5,AQ428&lt;2.5),"ACEPTABLE",IF(AQ428&gt;=5,"INEXISTENTE","DÉBIL")))</f>
        <v>FUERTE</v>
      </c>
      <c r="AS428" s="327">
        <f t="shared" ref="AS428" si="2025">IF(R428=0,0,ROUND((R428*AQ428),0))</f>
        <v>12</v>
      </c>
      <c r="AT428" s="327" t="str">
        <f t="shared" ref="AT428" si="2026">IF(AS428&gt;=36,"GRAVE", IF(AS428&lt;=10, "LEVE", "MODERADO"))</f>
        <v>MODERADO</v>
      </c>
      <c r="AU428" s="337" t="s">
        <v>1855</v>
      </c>
      <c r="AV428" s="338">
        <v>0.8</v>
      </c>
      <c r="AW428" s="203" t="s">
        <v>90</v>
      </c>
      <c r="AX428" s="201" t="s">
        <v>1864</v>
      </c>
      <c r="AY428" s="131">
        <v>45639</v>
      </c>
      <c r="AZ428" s="131"/>
      <c r="BA428" s="207"/>
      <c r="BB428" s="145"/>
      <c r="BC428" s="145"/>
      <c r="BD428" s="145"/>
      <c r="BE428" s="145"/>
      <c r="BF428" s="145"/>
      <c r="BG428" s="145"/>
      <c r="BH428" s="145"/>
    </row>
    <row r="429" spans="1:60" ht="63.75" hidden="1" customHeight="1" x14ac:dyDescent="0.2">
      <c r="A429" s="324"/>
      <c r="B429" s="324"/>
      <c r="C429" s="325"/>
      <c r="D429" s="336"/>
      <c r="E429" s="325"/>
      <c r="F429" s="324"/>
      <c r="G429" s="203" t="s">
        <v>260</v>
      </c>
      <c r="H429" s="203" t="s">
        <v>34</v>
      </c>
      <c r="I429" s="127" t="s">
        <v>1796</v>
      </c>
      <c r="J429" s="324"/>
      <c r="K429" s="337"/>
      <c r="L429" s="337"/>
      <c r="M429" s="337"/>
      <c r="N429" s="324"/>
      <c r="O429" s="332"/>
      <c r="P429" s="324"/>
      <c r="Q429" s="332"/>
      <c r="R429" s="332"/>
      <c r="S429" s="128" t="s">
        <v>315</v>
      </c>
      <c r="T429" s="129">
        <f t="shared" si="1886"/>
        <v>1</v>
      </c>
      <c r="U429" s="325"/>
      <c r="V429" s="325"/>
      <c r="W429" s="203" t="s">
        <v>1833</v>
      </c>
      <c r="X429" s="324"/>
      <c r="Y429" s="329"/>
      <c r="Z429" s="206">
        <f t="shared" si="1887"/>
        <v>2</v>
      </c>
      <c r="AA429" s="203" t="s">
        <v>319</v>
      </c>
      <c r="AB429" s="203"/>
      <c r="AC429" s="329"/>
      <c r="AD429" s="325"/>
      <c r="AE429" s="202">
        <f t="shared" si="1888"/>
        <v>1</v>
      </c>
      <c r="AF429" s="203" t="s">
        <v>295</v>
      </c>
      <c r="AG429" s="203" t="s">
        <v>1847</v>
      </c>
      <c r="AH429" s="329"/>
      <c r="AI429" s="325"/>
      <c r="AJ429" s="202">
        <f t="shared" si="1889"/>
        <v>1</v>
      </c>
      <c r="AK429" s="203" t="s">
        <v>292</v>
      </c>
      <c r="AL429" s="203" t="s">
        <v>307</v>
      </c>
      <c r="AM429" s="329"/>
      <c r="AN429" s="325"/>
      <c r="AO429" s="202">
        <f t="shared" si="1890"/>
        <v>1</v>
      </c>
      <c r="AP429" s="203" t="s">
        <v>614</v>
      </c>
      <c r="AQ429" s="325"/>
      <c r="AR429" s="325"/>
      <c r="AS429" s="327"/>
      <c r="AT429" s="327"/>
      <c r="AU429" s="337"/>
      <c r="AV429" s="337"/>
      <c r="AW429" s="203" t="s">
        <v>90</v>
      </c>
      <c r="AX429" s="203" t="s">
        <v>1865</v>
      </c>
      <c r="AY429" s="170">
        <v>45639</v>
      </c>
      <c r="AZ429" s="131"/>
      <c r="BA429" s="207"/>
      <c r="BB429" s="145"/>
      <c r="BC429" s="145"/>
      <c r="BD429" s="145"/>
      <c r="BE429" s="145"/>
      <c r="BF429" s="145"/>
      <c r="BG429" s="145"/>
      <c r="BH429" s="145"/>
    </row>
    <row r="430" spans="1:60" ht="63.75" hidden="1" customHeight="1" x14ac:dyDescent="0.2">
      <c r="A430" s="324"/>
      <c r="B430" s="324"/>
      <c r="C430" s="325"/>
      <c r="D430" s="336"/>
      <c r="E430" s="325"/>
      <c r="F430" s="324"/>
      <c r="G430" s="203"/>
      <c r="H430" s="203"/>
      <c r="I430" s="203"/>
      <c r="J430" s="324"/>
      <c r="K430" s="337"/>
      <c r="L430" s="337"/>
      <c r="M430" s="337"/>
      <c r="N430" s="324"/>
      <c r="O430" s="332"/>
      <c r="P430" s="324"/>
      <c r="Q430" s="332"/>
      <c r="R430" s="332"/>
      <c r="S430" s="128"/>
      <c r="T430" s="129">
        <f t="shared" si="1886"/>
        <v>0</v>
      </c>
      <c r="U430" s="325"/>
      <c r="V430" s="325"/>
      <c r="W430" s="203"/>
      <c r="X430" s="324"/>
      <c r="Y430" s="329"/>
      <c r="Z430" s="206">
        <f t="shared" si="1887"/>
        <v>0</v>
      </c>
      <c r="AA430" s="203"/>
      <c r="AB430" s="203"/>
      <c r="AC430" s="329"/>
      <c r="AD430" s="325"/>
      <c r="AE430" s="202">
        <f t="shared" si="1888"/>
        <v>0</v>
      </c>
      <c r="AF430" s="203"/>
      <c r="AG430" s="203"/>
      <c r="AH430" s="329"/>
      <c r="AI430" s="325"/>
      <c r="AJ430" s="202">
        <f t="shared" si="1889"/>
        <v>0</v>
      </c>
      <c r="AK430" s="203"/>
      <c r="AL430" s="203"/>
      <c r="AM430" s="329"/>
      <c r="AN430" s="325"/>
      <c r="AO430" s="202">
        <f t="shared" si="1890"/>
        <v>0</v>
      </c>
      <c r="AP430" s="203"/>
      <c r="AQ430" s="325"/>
      <c r="AR430" s="325"/>
      <c r="AS430" s="327"/>
      <c r="AT430" s="327"/>
      <c r="AU430" s="337"/>
      <c r="AV430" s="337"/>
      <c r="AW430" s="203" t="s">
        <v>90</v>
      </c>
      <c r="AX430" s="201" t="s">
        <v>1866</v>
      </c>
      <c r="AY430" s="130">
        <v>45456</v>
      </c>
      <c r="AZ430" s="131"/>
      <c r="BA430" s="207"/>
      <c r="BB430" s="145"/>
      <c r="BC430" s="145"/>
      <c r="BD430" s="145"/>
      <c r="BE430" s="145"/>
      <c r="BF430" s="145"/>
      <c r="BG430" s="145"/>
      <c r="BH430" s="145"/>
    </row>
    <row r="431" spans="1:60" ht="63.75" hidden="1" customHeight="1" x14ac:dyDescent="0.2">
      <c r="A431" s="324">
        <v>141</v>
      </c>
      <c r="B431" s="324" t="s">
        <v>160</v>
      </c>
      <c r="C431" s="325" t="str">
        <f>+VLOOKUP(B431,$A$568:$B$606,2,0)</f>
        <v>FRANCISCO ANTORIO URIBE GOMEZ</v>
      </c>
      <c r="D431" s="336" t="s">
        <v>162</v>
      </c>
      <c r="E431" s="325" t="str">
        <f>IF(D431=$D$538,$E$538,IF(D431=$D$539,$E$539,IF(D431=$D$540,$E$540,IF(D431=$D$541,$E$541,IF(D431=$D$542,$E$542,IF(D431=$D$543,$E$543,IF(D431=$D$544,$E$544,IF(D431=$D$545,$E$545,IF(D431=$D$546,$E$546,IF(D431=$D$547,$E$547,IF(D431=VICERRECTORÍA_ACADÉMICA_,BF898,IF(D431=PLANEACIÓN_,BF900, IF(D431=_VICERRECTORÍA_INVESTIGACIONES_INNOVACIÓN_Y_EXTENSIÓN_,BF899,IF(D431=VICERRECTORÍA_ADMINISTRATIVA_FINANCIERA_,BF901,IF(D431=_VICERRECTORÍA_RESPONSABILIDAD_SOCIAL_Y_BIENESTAR_UNIVERSITARIO_,BF902," ")))))))))))))))</f>
        <v>Administrar y ejecutar los recursos de la institución generando en los procesos mayor eficiencia y eficacia para dar una respuesta oportuna a los servicios demandados en el cumplimiento de las funciones misionales.</v>
      </c>
      <c r="F431" s="324" t="s">
        <v>264</v>
      </c>
      <c r="G431" s="203" t="s">
        <v>260</v>
      </c>
      <c r="H431" s="203" t="s">
        <v>38</v>
      </c>
      <c r="I431" s="167" t="s">
        <v>1797</v>
      </c>
      <c r="J431" s="324" t="s">
        <v>111</v>
      </c>
      <c r="K431" s="324" t="s">
        <v>1818</v>
      </c>
      <c r="L431" s="324" t="s">
        <v>1819</v>
      </c>
      <c r="M431" s="324" t="s">
        <v>1820</v>
      </c>
      <c r="N431" s="324" t="s">
        <v>104</v>
      </c>
      <c r="O431" s="332">
        <f t="shared" ref="O431" si="2027">IF(N431="ALTA",5,IF(N431="MEDIO ALTA",4,IF(N431="MEDIA",3,IF(N431="MEDIO BAJA",2,IF(N431="BAJA",1,0)))))</f>
        <v>3</v>
      </c>
      <c r="P431" s="324" t="s">
        <v>140</v>
      </c>
      <c r="Q431" s="332">
        <f t="shared" ref="Q431" si="2028">IF(P431="ALTO",5,IF(P431="MEDIO-ALTO",4,IF(P431="MEDIO",3,IF(P431="MEDIO-BAJO",2,IF(P431="BAJO",1,0)))))</f>
        <v>3</v>
      </c>
      <c r="R431" s="332">
        <f t="shared" ref="R431" si="2029">Q431*O431</f>
        <v>9</v>
      </c>
      <c r="S431" s="128" t="s">
        <v>315</v>
      </c>
      <c r="T431" s="129">
        <f t="shared" si="1886"/>
        <v>1</v>
      </c>
      <c r="U431" s="325">
        <f t="shared" ref="U431" si="2030">ROUND(AVERAGEIF(T431:T433,"&gt;0"),0)</f>
        <v>1</v>
      </c>
      <c r="V431" s="325">
        <f t="shared" ref="V431" si="2031">U431*0.6</f>
        <v>0.6</v>
      </c>
      <c r="W431" s="203" t="s">
        <v>1834</v>
      </c>
      <c r="X431" s="324">
        <f t="shared" ref="X431" si="2032">IF(S431="No_existen",5*$X$10,Y431*$X$10)</f>
        <v>0.15000000000000002</v>
      </c>
      <c r="Y431" s="329">
        <f t="shared" ref="Y431" si="2033">ROUND(AVERAGEIF(Z431:Z433,"&gt;0"),0)</f>
        <v>3</v>
      </c>
      <c r="Z431" s="206">
        <f t="shared" si="1887"/>
        <v>2</v>
      </c>
      <c r="AA431" s="203" t="s">
        <v>319</v>
      </c>
      <c r="AB431" s="203"/>
      <c r="AC431" s="329">
        <f t="shared" ref="AC431" si="2034">IF(S431="No_existen",5*$AC$10,AD431*$AC$10)</f>
        <v>0.15</v>
      </c>
      <c r="AD431" s="325">
        <f t="shared" ref="AD431" si="2035">ROUND(AVERAGEIF(AE431:AE433,"&gt;0"),0)</f>
        <v>1</v>
      </c>
      <c r="AE431" s="202">
        <f t="shared" si="1888"/>
        <v>1</v>
      </c>
      <c r="AF431" s="203" t="s">
        <v>295</v>
      </c>
      <c r="AG431" s="203" t="s">
        <v>1848</v>
      </c>
      <c r="AH431" s="329">
        <f t="shared" ref="AH431" si="2036">IF(S431="No_existen",5*$AH$10,AI431*$AH$10)</f>
        <v>0.1</v>
      </c>
      <c r="AI431" s="325">
        <f t="shared" ref="AI431" si="2037">ROUND(AVERAGEIF(AJ431:AJ433,"&gt;0"),0)</f>
        <v>1</v>
      </c>
      <c r="AJ431" s="202">
        <f t="shared" si="1889"/>
        <v>1</v>
      </c>
      <c r="AK431" s="203" t="s">
        <v>292</v>
      </c>
      <c r="AL431" s="203" t="s">
        <v>307</v>
      </c>
      <c r="AM431" s="329">
        <f t="shared" ref="AM431" si="2038">IF(S431="No_existen",5*$AM$10,AN431*$AM$10)</f>
        <v>0.1</v>
      </c>
      <c r="AN431" s="325">
        <f t="shared" ref="AN431" si="2039">ROUND(AVERAGEIF(AO431:AO433,"&gt;0"),0)</f>
        <v>1</v>
      </c>
      <c r="AO431" s="202">
        <f t="shared" si="1890"/>
        <v>1</v>
      </c>
      <c r="AP431" s="203" t="s">
        <v>614</v>
      </c>
      <c r="AQ431" s="325">
        <f t="shared" ref="AQ431" si="2040">ROUND(AVERAGE(U431,Y431,AD431,AI431,AN431),0)</f>
        <v>1</v>
      </c>
      <c r="AR431" s="325" t="str">
        <f t="shared" ref="AR431" si="2041">IF(AQ431&lt;1.5,"FUERTE",IF(AND(AQ431&gt;=1.5,AQ431&lt;2.5),"ACEPTABLE",IF(AQ431&gt;=5,"INEXISTENTE","DÉBIL")))</f>
        <v>FUERTE</v>
      </c>
      <c r="AS431" s="327">
        <f t="shared" ref="AS431" si="2042">IF(R431=0,0,ROUND((R431*AQ431),0))</f>
        <v>9</v>
      </c>
      <c r="AT431" s="327" t="str">
        <f t="shared" ref="AT431" si="2043">IF(AS431&gt;=36,"GRAVE", IF(AS431&lt;=10, "LEVE", "MODERADO"))</f>
        <v>LEVE</v>
      </c>
      <c r="AU431" s="334" t="s">
        <v>1856</v>
      </c>
      <c r="AV431" s="335">
        <v>1</v>
      </c>
      <c r="AW431" s="203" t="s">
        <v>89</v>
      </c>
      <c r="AX431" s="203"/>
      <c r="AY431" s="130"/>
      <c r="AZ431" s="131"/>
      <c r="BA431" s="207"/>
      <c r="BB431" s="145"/>
      <c r="BC431" s="145"/>
      <c r="BD431" s="145"/>
      <c r="BE431" s="145"/>
      <c r="BF431" s="145"/>
      <c r="BG431" s="145"/>
      <c r="BH431" s="145"/>
    </row>
    <row r="432" spans="1:60" ht="63.75" hidden="1" customHeight="1" x14ac:dyDescent="0.2">
      <c r="A432" s="324"/>
      <c r="B432" s="324"/>
      <c r="C432" s="325"/>
      <c r="D432" s="336"/>
      <c r="E432" s="325"/>
      <c r="F432" s="324"/>
      <c r="G432" s="203" t="s">
        <v>260</v>
      </c>
      <c r="H432" s="203" t="s">
        <v>38</v>
      </c>
      <c r="I432" s="167" t="s">
        <v>1798</v>
      </c>
      <c r="J432" s="324"/>
      <c r="K432" s="324"/>
      <c r="L432" s="324"/>
      <c r="M432" s="324"/>
      <c r="N432" s="324"/>
      <c r="O432" s="332"/>
      <c r="P432" s="324"/>
      <c r="Q432" s="332"/>
      <c r="R432" s="332"/>
      <c r="S432" s="128" t="s">
        <v>315</v>
      </c>
      <c r="T432" s="129">
        <f t="shared" si="1886"/>
        <v>1</v>
      </c>
      <c r="U432" s="325"/>
      <c r="V432" s="325"/>
      <c r="W432" s="203" t="s">
        <v>1835</v>
      </c>
      <c r="X432" s="324"/>
      <c r="Y432" s="329"/>
      <c r="Z432" s="206">
        <f t="shared" si="1887"/>
        <v>4</v>
      </c>
      <c r="AA432" s="203" t="s">
        <v>318</v>
      </c>
      <c r="AB432" s="203"/>
      <c r="AC432" s="329"/>
      <c r="AD432" s="325"/>
      <c r="AE432" s="202">
        <f t="shared" si="1888"/>
        <v>1</v>
      </c>
      <c r="AF432" s="203" t="s">
        <v>295</v>
      </c>
      <c r="AG432" s="203" t="s">
        <v>1848</v>
      </c>
      <c r="AH432" s="329"/>
      <c r="AI432" s="325"/>
      <c r="AJ432" s="202">
        <f t="shared" si="1889"/>
        <v>1</v>
      </c>
      <c r="AK432" s="203" t="s">
        <v>292</v>
      </c>
      <c r="AL432" s="203" t="s">
        <v>307</v>
      </c>
      <c r="AM432" s="329"/>
      <c r="AN432" s="325"/>
      <c r="AO432" s="202">
        <f t="shared" si="1890"/>
        <v>1</v>
      </c>
      <c r="AP432" s="203" t="s">
        <v>614</v>
      </c>
      <c r="AQ432" s="325"/>
      <c r="AR432" s="325"/>
      <c r="AS432" s="327"/>
      <c r="AT432" s="327"/>
      <c r="AU432" s="334"/>
      <c r="AV432" s="334"/>
      <c r="AW432" s="203" t="s">
        <v>89</v>
      </c>
      <c r="AX432" s="203"/>
      <c r="AY432" s="130"/>
      <c r="AZ432" s="131"/>
      <c r="BA432" s="207"/>
      <c r="BB432" s="145"/>
      <c r="BC432" s="145"/>
      <c r="BD432" s="145"/>
      <c r="BE432" s="145"/>
      <c r="BF432" s="145"/>
      <c r="BG432" s="145"/>
      <c r="BH432" s="145"/>
    </row>
    <row r="433" spans="1:60" ht="63.75" hidden="1" customHeight="1" x14ac:dyDescent="0.2">
      <c r="A433" s="324"/>
      <c r="B433" s="324"/>
      <c r="C433" s="325"/>
      <c r="D433" s="336"/>
      <c r="E433" s="325"/>
      <c r="F433" s="324"/>
      <c r="G433" s="203" t="s">
        <v>261</v>
      </c>
      <c r="H433" s="203" t="s">
        <v>41</v>
      </c>
      <c r="I433" s="167" t="s">
        <v>1799</v>
      </c>
      <c r="J433" s="324"/>
      <c r="K433" s="324"/>
      <c r="L433" s="324"/>
      <c r="M433" s="324"/>
      <c r="N433" s="324"/>
      <c r="O433" s="332"/>
      <c r="P433" s="324"/>
      <c r="Q433" s="332"/>
      <c r="R433" s="332"/>
      <c r="S433" s="128" t="s">
        <v>315</v>
      </c>
      <c r="T433" s="129">
        <f t="shared" si="1886"/>
        <v>1</v>
      </c>
      <c r="U433" s="325"/>
      <c r="V433" s="325"/>
      <c r="W433" s="203" t="s">
        <v>1836</v>
      </c>
      <c r="X433" s="324"/>
      <c r="Y433" s="329"/>
      <c r="Z433" s="206">
        <f t="shared" si="1887"/>
        <v>4</v>
      </c>
      <c r="AA433" s="203" t="s">
        <v>318</v>
      </c>
      <c r="AB433" s="203"/>
      <c r="AC433" s="329"/>
      <c r="AD433" s="325"/>
      <c r="AE433" s="202">
        <f t="shared" si="1888"/>
        <v>1</v>
      </c>
      <c r="AF433" s="203" t="s">
        <v>295</v>
      </c>
      <c r="AG433" s="203" t="s">
        <v>1848</v>
      </c>
      <c r="AH433" s="329"/>
      <c r="AI433" s="325"/>
      <c r="AJ433" s="202">
        <f t="shared" si="1889"/>
        <v>1</v>
      </c>
      <c r="AK433" s="203" t="s">
        <v>292</v>
      </c>
      <c r="AL433" s="203" t="s">
        <v>307</v>
      </c>
      <c r="AM433" s="329"/>
      <c r="AN433" s="325"/>
      <c r="AO433" s="202">
        <f t="shared" si="1890"/>
        <v>1</v>
      </c>
      <c r="AP433" s="203" t="s">
        <v>614</v>
      </c>
      <c r="AQ433" s="325"/>
      <c r="AR433" s="325"/>
      <c r="AS433" s="327"/>
      <c r="AT433" s="327"/>
      <c r="AU433" s="334"/>
      <c r="AV433" s="334"/>
      <c r="AW433" s="203" t="s">
        <v>89</v>
      </c>
      <c r="AX433" s="203"/>
      <c r="AY433" s="130"/>
      <c r="AZ433" s="131"/>
      <c r="BA433" s="207"/>
      <c r="BB433" s="145"/>
      <c r="BC433" s="145"/>
      <c r="BD433" s="145"/>
      <c r="BE433" s="145"/>
      <c r="BF433" s="145"/>
      <c r="BG433" s="145"/>
      <c r="BH433" s="145"/>
    </row>
    <row r="434" spans="1:60" ht="63.75" hidden="1" customHeight="1" x14ac:dyDescent="0.2">
      <c r="A434" s="324">
        <v>142</v>
      </c>
      <c r="B434" s="324" t="s">
        <v>176</v>
      </c>
      <c r="C434" s="325" t="str">
        <f>+VLOOKUP(B434,$A$568:$B$606,2,0)</f>
        <v>CAROLINA CUARTAS</v>
      </c>
      <c r="D434" s="336" t="s">
        <v>151</v>
      </c>
      <c r="E434" s="325" t="str">
        <f>IF(D434=$D$538,$E$538,IF(D434=$D$539,$E$539,IF(D434=$D$540,$E$540,IF(D434=$D$541,$E$541,IF(D434=$D$542,$E$542,IF(D434=$D$543,$E$543,IF(D434=$D$544,$E$544,IF(D434=$D$545,$E$545,IF(D434=$D$546,$E$546,IF(D434=$D$547,$E$547,IF(D434=VICERRECTORÍA_ACADÉMICA_,BF901,IF(D434=PLANEACIÓN_,BF903, IF(D434=_VICERRECTORÍA_INVESTIGACIONES_INNOVACIÓN_Y_EXTENSIÓN_,BF902,IF(D434=VICERRECTORÍA_ADMINISTRATIVA_FINANCIERA_,BF904,IF(D434=_VICERRECTORÍA_RESPONSABILIDAD_SOCIAL_Y_BIENESTAR_UNIVERSITARIO_,BF905," ")))))))))))))))</f>
        <v>Transformar y fortalecer las funciones de investigación, docencia, extensión y proyección social para su articulación en un ambiente multicultural y globalizado, con excelencia académica.</v>
      </c>
      <c r="F434" s="324" t="s">
        <v>265</v>
      </c>
      <c r="G434" s="203" t="s">
        <v>260</v>
      </c>
      <c r="H434" s="203" t="s">
        <v>37</v>
      </c>
      <c r="I434" s="128" t="s">
        <v>1867</v>
      </c>
      <c r="J434" s="324" t="s">
        <v>111</v>
      </c>
      <c r="K434" s="337" t="s">
        <v>1869</v>
      </c>
      <c r="L434" s="324" t="s">
        <v>1870</v>
      </c>
      <c r="M434" s="324" t="s">
        <v>1871</v>
      </c>
      <c r="N434" s="324" t="s">
        <v>127</v>
      </c>
      <c r="O434" s="332">
        <f t="shared" ref="O434" si="2044">IF(N434="ALTA",5,IF(N434="MEDIO ALTA",4,IF(N434="MEDIA",3,IF(N434="MEDIO BAJA",2,IF(N434="BAJA",1,0)))))</f>
        <v>1</v>
      </c>
      <c r="P434" s="324" t="s">
        <v>140</v>
      </c>
      <c r="Q434" s="332">
        <f t="shared" ref="Q434" si="2045">IF(P434="ALTO",5,IF(P434="MEDIO-ALTO",4,IF(P434="MEDIO",3,IF(P434="MEDIO-BAJO",2,IF(P434="BAJO",1,0)))))</f>
        <v>3</v>
      </c>
      <c r="R434" s="332">
        <f t="shared" ref="R434" si="2046">Q434*O434</f>
        <v>3</v>
      </c>
      <c r="S434" s="128" t="s">
        <v>315</v>
      </c>
      <c r="T434" s="129">
        <f t="shared" si="1886"/>
        <v>1</v>
      </c>
      <c r="U434" s="325">
        <f t="shared" ref="U434" si="2047">ROUND(AVERAGEIF(T434:T436,"&gt;0"),0)</f>
        <v>1</v>
      </c>
      <c r="V434" s="325">
        <f t="shared" ref="V434" si="2048">U434*0.6</f>
        <v>0.6</v>
      </c>
      <c r="W434" s="203" t="s">
        <v>1872</v>
      </c>
      <c r="X434" s="324">
        <f t="shared" ref="X434" si="2049">IF(S434="No_existen",5*$X$10,Y434*$X$10)</f>
        <v>0.2</v>
      </c>
      <c r="Y434" s="329">
        <f t="shared" ref="Y434" si="2050">ROUND(AVERAGEIF(Z434:Z436,"&gt;0"),0)</f>
        <v>4</v>
      </c>
      <c r="Z434" s="206">
        <f t="shared" si="1887"/>
        <v>4</v>
      </c>
      <c r="AA434" s="203" t="s">
        <v>318</v>
      </c>
      <c r="AB434" s="203"/>
      <c r="AC434" s="329">
        <f t="shared" ref="AC434" si="2051">IF(S434="No_existen",5*$AC$10,AD434*$AC$10)</f>
        <v>0.15</v>
      </c>
      <c r="AD434" s="325">
        <f t="shared" ref="AD434" si="2052">ROUND(AVERAGEIF(AE434:AE436,"&gt;0"),0)</f>
        <v>1</v>
      </c>
      <c r="AE434" s="202">
        <f t="shared" si="1888"/>
        <v>1</v>
      </c>
      <c r="AF434" s="203" t="s">
        <v>295</v>
      </c>
      <c r="AG434" s="203" t="s">
        <v>1875</v>
      </c>
      <c r="AH434" s="329">
        <f t="shared" ref="AH434" si="2053">IF(S434="No_existen",5*$AH$10,AI434*$AH$10)</f>
        <v>0.1</v>
      </c>
      <c r="AI434" s="325">
        <f t="shared" ref="AI434" si="2054">ROUND(AVERAGEIF(AJ434:AJ436,"&gt;0"),0)</f>
        <v>1</v>
      </c>
      <c r="AJ434" s="202">
        <f t="shared" si="1889"/>
        <v>1</v>
      </c>
      <c r="AK434" s="203" t="s">
        <v>292</v>
      </c>
      <c r="AL434" s="203" t="s">
        <v>299</v>
      </c>
      <c r="AM434" s="329">
        <f t="shared" ref="AM434" si="2055">IF(S434="No_existen",5*$AM$10,AN434*$AM$10)</f>
        <v>0.1</v>
      </c>
      <c r="AN434" s="325">
        <f t="shared" ref="AN434" si="2056">ROUND(AVERAGEIF(AO434:AO436,"&gt;0"),0)</f>
        <v>1</v>
      </c>
      <c r="AO434" s="202">
        <f t="shared" si="1890"/>
        <v>1</v>
      </c>
      <c r="AP434" s="203" t="s">
        <v>614</v>
      </c>
      <c r="AQ434" s="325">
        <f t="shared" ref="AQ434" si="2057">ROUND(AVERAGE(U434,Y434,AD434,AI434,AN434),0)</f>
        <v>2</v>
      </c>
      <c r="AR434" s="325" t="str">
        <f t="shared" ref="AR434" si="2058">IF(AQ434&lt;1.5,"FUERTE",IF(AND(AQ434&gt;=1.5,AQ434&lt;2.5),"ACEPTABLE",IF(AQ434&gt;=5,"INEXISTENTE","DÉBIL")))</f>
        <v>ACEPTABLE</v>
      </c>
      <c r="AS434" s="327">
        <f t="shared" ref="AS434" si="2059">IF(R434=0,0,ROUND((R434*AQ434),0))</f>
        <v>6</v>
      </c>
      <c r="AT434" s="327" t="str">
        <f t="shared" ref="AT434" si="2060">IF(AS434&gt;=36,"GRAVE", IF(AS434&lt;=10, "LEVE", "MODERADO"))</f>
        <v>LEVE</v>
      </c>
      <c r="AU434" s="337" t="s">
        <v>1876</v>
      </c>
      <c r="AV434" s="338">
        <v>0</v>
      </c>
      <c r="AW434" s="203" t="s">
        <v>89</v>
      </c>
      <c r="AX434" s="203"/>
      <c r="AY434" s="130"/>
      <c r="AZ434" s="131"/>
      <c r="BA434" s="207"/>
      <c r="BB434" s="145"/>
      <c r="BC434" s="145"/>
      <c r="BD434" s="145"/>
      <c r="BE434" s="145"/>
      <c r="BF434" s="145"/>
      <c r="BG434" s="145"/>
      <c r="BH434" s="145"/>
    </row>
    <row r="435" spans="1:60" ht="63.75" hidden="1" customHeight="1" x14ac:dyDescent="0.2">
      <c r="A435" s="324"/>
      <c r="B435" s="324"/>
      <c r="C435" s="325"/>
      <c r="D435" s="336"/>
      <c r="E435" s="325"/>
      <c r="F435" s="324"/>
      <c r="G435" s="203" t="s">
        <v>260</v>
      </c>
      <c r="H435" s="203" t="s">
        <v>37</v>
      </c>
      <c r="I435" s="128" t="s">
        <v>1868</v>
      </c>
      <c r="J435" s="324"/>
      <c r="K435" s="337"/>
      <c r="L435" s="324"/>
      <c r="M435" s="324"/>
      <c r="N435" s="324"/>
      <c r="O435" s="332"/>
      <c r="P435" s="324"/>
      <c r="Q435" s="332"/>
      <c r="R435" s="332"/>
      <c r="S435" s="128" t="s">
        <v>315</v>
      </c>
      <c r="T435" s="129">
        <f t="shared" si="1886"/>
        <v>1</v>
      </c>
      <c r="U435" s="325"/>
      <c r="V435" s="325"/>
      <c r="W435" s="203" t="s">
        <v>1873</v>
      </c>
      <c r="X435" s="324"/>
      <c r="Y435" s="329"/>
      <c r="Z435" s="206">
        <f t="shared" si="1887"/>
        <v>4</v>
      </c>
      <c r="AA435" s="203" t="s">
        <v>318</v>
      </c>
      <c r="AB435" s="203"/>
      <c r="AC435" s="329"/>
      <c r="AD435" s="325"/>
      <c r="AE435" s="202">
        <f t="shared" si="1888"/>
        <v>1</v>
      </c>
      <c r="AF435" s="203" t="s">
        <v>295</v>
      </c>
      <c r="AG435" s="203" t="s">
        <v>1626</v>
      </c>
      <c r="AH435" s="329"/>
      <c r="AI435" s="325"/>
      <c r="AJ435" s="202">
        <f t="shared" si="1889"/>
        <v>1</v>
      </c>
      <c r="AK435" s="203" t="s">
        <v>292</v>
      </c>
      <c r="AL435" s="203" t="s">
        <v>303</v>
      </c>
      <c r="AM435" s="329"/>
      <c r="AN435" s="325"/>
      <c r="AO435" s="202">
        <f t="shared" si="1890"/>
        <v>1</v>
      </c>
      <c r="AP435" s="203" t="s">
        <v>614</v>
      </c>
      <c r="AQ435" s="325"/>
      <c r="AR435" s="325"/>
      <c r="AS435" s="327"/>
      <c r="AT435" s="327"/>
      <c r="AU435" s="337"/>
      <c r="AV435" s="337"/>
      <c r="AW435" s="203" t="s">
        <v>89</v>
      </c>
      <c r="AX435" s="203"/>
      <c r="AY435" s="130"/>
      <c r="AZ435" s="131"/>
      <c r="BA435" s="207"/>
      <c r="BB435" s="145"/>
      <c r="BC435" s="145"/>
      <c r="BD435" s="145"/>
      <c r="BE435" s="145"/>
      <c r="BF435" s="145"/>
      <c r="BG435" s="145"/>
      <c r="BH435" s="145"/>
    </row>
    <row r="436" spans="1:60" ht="63.75" hidden="1" customHeight="1" x14ac:dyDescent="0.2">
      <c r="A436" s="324"/>
      <c r="B436" s="324"/>
      <c r="C436" s="325"/>
      <c r="D436" s="336"/>
      <c r="E436" s="325"/>
      <c r="F436" s="324"/>
      <c r="G436" s="203"/>
      <c r="H436" s="203"/>
      <c r="I436" s="127"/>
      <c r="J436" s="324"/>
      <c r="K436" s="337"/>
      <c r="L436" s="324"/>
      <c r="M436" s="324"/>
      <c r="N436" s="324"/>
      <c r="O436" s="332"/>
      <c r="P436" s="324"/>
      <c r="Q436" s="332"/>
      <c r="R436" s="332"/>
      <c r="S436" s="128" t="s">
        <v>314</v>
      </c>
      <c r="T436" s="129">
        <f t="shared" si="1886"/>
        <v>2</v>
      </c>
      <c r="U436" s="325"/>
      <c r="V436" s="325"/>
      <c r="W436" s="203" t="s">
        <v>1874</v>
      </c>
      <c r="X436" s="324"/>
      <c r="Y436" s="329"/>
      <c r="Z436" s="206">
        <f t="shared" si="1887"/>
        <v>4</v>
      </c>
      <c r="AA436" s="203" t="s">
        <v>318</v>
      </c>
      <c r="AB436" s="203"/>
      <c r="AC436" s="329"/>
      <c r="AD436" s="325"/>
      <c r="AE436" s="202">
        <f t="shared" si="1888"/>
        <v>1</v>
      </c>
      <c r="AF436" s="203" t="s">
        <v>295</v>
      </c>
      <c r="AG436" s="203" t="s">
        <v>1626</v>
      </c>
      <c r="AH436" s="329"/>
      <c r="AI436" s="325"/>
      <c r="AJ436" s="202">
        <f t="shared" si="1889"/>
        <v>1</v>
      </c>
      <c r="AK436" s="203" t="s">
        <v>292</v>
      </c>
      <c r="AL436" s="203" t="s">
        <v>299</v>
      </c>
      <c r="AM436" s="329"/>
      <c r="AN436" s="325"/>
      <c r="AO436" s="202">
        <f t="shared" si="1890"/>
        <v>1</v>
      </c>
      <c r="AP436" s="203" t="s">
        <v>614</v>
      </c>
      <c r="AQ436" s="325"/>
      <c r="AR436" s="325"/>
      <c r="AS436" s="327"/>
      <c r="AT436" s="327"/>
      <c r="AU436" s="337"/>
      <c r="AV436" s="337"/>
      <c r="AW436" s="203" t="s">
        <v>89</v>
      </c>
      <c r="AX436" s="203"/>
      <c r="AY436" s="130"/>
      <c r="AZ436" s="131"/>
      <c r="BA436" s="207"/>
      <c r="BB436" s="145"/>
      <c r="BC436" s="145"/>
      <c r="BD436" s="145"/>
      <c r="BE436" s="145"/>
      <c r="BF436" s="145"/>
      <c r="BG436" s="145"/>
      <c r="BH436" s="145"/>
    </row>
    <row r="437" spans="1:60" ht="63.75" hidden="1" customHeight="1" x14ac:dyDescent="0.2">
      <c r="A437" s="324">
        <v>143</v>
      </c>
      <c r="B437" s="324" t="s">
        <v>177</v>
      </c>
      <c r="C437" s="325" t="str">
        <f>+VLOOKUP(B437,$A$568:$B$606,2,0)</f>
        <v>MARIA TERESA VELEZ ANGEL</v>
      </c>
      <c r="D437" s="336" t="s">
        <v>162</v>
      </c>
      <c r="E437" s="325" t="str">
        <f>IF(D437=$D$538,$E$538,IF(D437=$D$539,$E$539,IF(D437=$D$540,$E$540,IF(D437=$D$541,$E$541,IF(D437=$D$542,$E$542,IF(D437=$D$543,$E$543,IF(D437=$D$544,$E$544,IF(D437=$D$545,$E$545,IF(D437=$D$546,$E$546,IF(D437=$D$547,$E$547,IF(D437=VICERRECTORÍA_ACADÉMICA_,BF904,IF(D437=PLANEACIÓN_,BF906, IF(D437=_VICERRECTORÍA_INVESTIGACIONES_INNOVACIÓN_Y_EXTENSIÓN_,BF905,IF(D437=VICERRECTORÍA_ADMINISTRATIVA_FINANCIERA_,BF907,IF(D437=_VICERRECTORÍA_RESPONSABILIDAD_SOCIAL_Y_BIENESTAR_UNIVERSITARIO_,BF908," ")))))))))))))))</f>
        <v>Administrar y ejecutar los recursos de la institución generando en los procesos mayor eficiencia y eficacia para dar una respuesta oportuna a los servicios demandados en el cumplimiento de las funciones misionales.</v>
      </c>
      <c r="F437" s="324" t="s">
        <v>264</v>
      </c>
      <c r="G437" s="203" t="s">
        <v>260</v>
      </c>
      <c r="H437" s="208" t="s">
        <v>34</v>
      </c>
      <c r="I437" s="171" t="s">
        <v>1877</v>
      </c>
      <c r="J437" s="324" t="s">
        <v>105</v>
      </c>
      <c r="K437" s="369" t="s">
        <v>1888</v>
      </c>
      <c r="L437" s="370" t="s">
        <v>1889</v>
      </c>
      <c r="M437" s="370" t="s">
        <v>1890</v>
      </c>
      <c r="N437" s="324" t="s">
        <v>127</v>
      </c>
      <c r="O437" s="332">
        <f t="shared" ref="O437" si="2061">IF(N437="ALTA",5,IF(N437="MEDIO ALTA",4,IF(N437="MEDIA",3,IF(N437="MEDIO BAJA",2,IF(N437="BAJA",1,0)))))</f>
        <v>1</v>
      </c>
      <c r="P437" s="324" t="s">
        <v>140</v>
      </c>
      <c r="Q437" s="332">
        <f t="shared" ref="Q437" si="2062">IF(P437="ALTO",5,IF(P437="MEDIO-ALTO",4,IF(P437="MEDIO",3,IF(P437="MEDIO-BAJO",2,IF(P437="BAJO",1,0)))))</f>
        <v>3</v>
      </c>
      <c r="R437" s="332">
        <f t="shared" ref="R437" si="2063">Q437*O437</f>
        <v>3</v>
      </c>
      <c r="S437" s="172" t="s">
        <v>315</v>
      </c>
      <c r="T437" s="129">
        <f t="shared" ref="T437:T468" si="2064">IF(S437=$S$542,1,IF(S437=$S$538,5,IF(S437=$S$539,4,IF(S437=$S$540,3,IF(S437=$S$541,2,0)))))</f>
        <v>1</v>
      </c>
      <c r="U437" s="325">
        <f t="shared" ref="U437" si="2065">ROUND(AVERAGEIF(T437:T439,"&gt;0"),0)</f>
        <v>1</v>
      </c>
      <c r="V437" s="325">
        <f t="shared" ref="V437" si="2066">U437*0.6</f>
        <v>0.6</v>
      </c>
      <c r="W437" s="208" t="s">
        <v>1903</v>
      </c>
      <c r="X437" s="324">
        <f t="shared" ref="X437" si="2067">IF(S437="No_existen",5*$X$10,Y437*$X$10)</f>
        <v>0.05</v>
      </c>
      <c r="Y437" s="329">
        <f t="shared" ref="Y437" si="2068">ROUND(AVERAGEIF(Z437:Z439,"&gt;0"),0)</f>
        <v>1</v>
      </c>
      <c r="Z437" s="206">
        <f t="shared" ref="Z437:Z468" si="2069">IF(AA437=$AA$540,1,IF(AA437=$AA$539,2,IF(AA437=$AA$538,4,IF(S437="No_existen",5,0))))</f>
        <v>1</v>
      </c>
      <c r="AA437" s="203" t="s">
        <v>320</v>
      </c>
      <c r="AB437" s="208" t="s">
        <v>1920</v>
      </c>
      <c r="AC437" s="329">
        <f t="shared" ref="AC437" si="2070">IF(S437="No_existen",5*$AC$10,AD437*$AC$10)</f>
        <v>0.15</v>
      </c>
      <c r="AD437" s="325">
        <f t="shared" ref="AD437" si="2071">ROUND(AVERAGEIF(AE437:AE439,"&gt;0"),0)</f>
        <v>1</v>
      </c>
      <c r="AE437" s="202">
        <f t="shared" ref="AE437:AE468" si="2072">IF(AF437=$AG$539,1,IF(AF437=$AG$538,4,IF(S437="No_existen",5,0)))</f>
        <v>1</v>
      </c>
      <c r="AF437" s="203" t="s">
        <v>295</v>
      </c>
      <c r="AG437" s="208" t="s">
        <v>1921</v>
      </c>
      <c r="AH437" s="329">
        <f t="shared" ref="AH437" si="2073">IF(S437="No_existen",5*$AH$10,AI437*$AH$10)</f>
        <v>0.1</v>
      </c>
      <c r="AI437" s="325">
        <f t="shared" ref="AI437" si="2074">ROUND(AVERAGEIF(AJ437:AJ439,"&gt;0"),0)</f>
        <v>1</v>
      </c>
      <c r="AJ437" s="202">
        <f t="shared" ref="AJ437:AJ468" si="2075">IF(AK437=$AK$538,1,IF(AK437=$AK$539,4,IF(S437="No_existen",5,0)))</f>
        <v>1</v>
      </c>
      <c r="AK437" s="203" t="s">
        <v>292</v>
      </c>
      <c r="AL437" s="203" t="s">
        <v>307</v>
      </c>
      <c r="AM437" s="329">
        <f t="shared" ref="AM437" si="2076">IF(S437="No_existen",5*$AM$10,AN437*$AM$10)</f>
        <v>0.1</v>
      </c>
      <c r="AN437" s="325">
        <f t="shared" ref="AN437" si="2077">ROUND(AVERAGEIF(AO437:AO439,"&gt;0"),0)</f>
        <v>1</v>
      </c>
      <c r="AO437" s="202">
        <f t="shared" si="1890"/>
        <v>1</v>
      </c>
      <c r="AP437" s="203" t="s">
        <v>614</v>
      </c>
      <c r="AQ437" s="325">
        <f t="shared" ref="AQ437" si="2078">ROUND(AVERAGE(U437,Y437,AD437,AI437,AN437),0)</f>
        <v>1</v>
      </c>
      <c r="AR437" s="325" t="str">
        <f t="shared" ref="AR437" si="2079">IF(AQ437&lt;1.5,"FUERTE",IF(AND(AQ437&gt;=1.5,AQ437&lt;2.5),"ACEPTABLE",IF(AQ437&gt;=5,"INEXISTENTE","DÉBIL")))</f>
        <v>FUERTE</v>
      </c>
      <c r="AS437" s="327">
        <f t="shared" ref="AS437" si="2080">IF(R437=0,0,ROUND((R437*AQ437),0))</f>
        <v>3</v>
      </c>
      <c r="AT437" s="327" t="str">
        <f t="shared" ref="AT437" si="2081">IF(AS437&gt;=36,"GRAVE", IF(AS437&lt;=10, "LEVE", "MODERADO"))</f>
        <v>LEVE</v>
      </c>
      <c r="AU437" s="370" t="s">
        <v>1931</v>
      </c>
      <c r="AV437" s="371">
        <v>0</v>
      </c>
      <c r="AW437" s="203" t="s">
        <v>89</v>
      </c>
      <c r="AX437" s="203"/>
      <c r="AY437" s="130"/>
      <c r="AZ437" s="131"/>
      <c r="BA437" s="207"/>
      <c r="BB437" s="145"/>
      <c r="BC437" s="145"/>
      <c r="BD437" s="145"/>
      <c r="BE437" s="145"/>
      <c r="BF437" s="145"/>
      <c r="BG437" s="145"/>
      <c r="BH437" s="145"/>
    </row>
    <row r="438" spans="1:60" ht="63.75" hidden="1" customHeight="1" x14ac:dyDescent="0.2">
      <c r="A438" s="324"/>
      <c r="B438" s="324"/>
      <c r="C438" s="325"/>
      <c r="D438" s="336"/>
      <c r="E438" s="325"/>
      <c r="F438" s="324"/>
      <c r="G438" s="203" t="s">
        <v>260</v>
      </c>
      <c r="H438" s="208" t="s">
        <v>35</v>
      </c>
      <c r="I438" s="171" t="s">
        <v>1878</v>
      </c>
      <c r="J438" s="324"/>
      <c r="K438" s="369"/>
      <c r="L438" s="370"/>
      <c r="M438" s="370"/>
      <c r="N438" s="324"/>
      <c r="O438" s="332"/>
      <c r="P438" s="324"/>
      <c r="Q438" s="332"/>
      <c r="R438" s="332"/>
      <c r="S438" s="172" t="s">
        <v>315</v>
      </c>
      <c r="T438" s="129">
        <f t="shared" si="2064"/>
        <v>1</v>
      </c>
      <c r="U438" s="325"/>
      <c r="V438" s="325"/>
      <c r="W438" s="208" t="s">
        <v>1904</v>
      </c>
      <c r="X438" s="324"/>
      <c r="Y438" s="329"/>
      <c r="Z438" s="206">
        <f t="shared" si="2069"/>
        <v>2</v>
      </c>
      <c r="AA438" s="203" t="s">
        <v>319</v>
      </c>
      <c r="AB438" s="203"/>
      <c r="AC438" s="329"/>
      <c r="AD438" s="325"/>
      <c r="AE438" s="202">
        <f t="shared" si="2072"/>
        <v>1</v>
      </c>
      <c r="AF438" s="203" t="s">
        <v>295</v>
      </c>
      <c r="AG438" s="208" t="s">
        <v>1922</v>
      </c>
      <c r="AH438" s="329"/>
      <c r="AI438" s="325"/>
      <c r="AJ438" s="202">
        <f t="shared" si="2075"/>
        <v>1</v>
      </c>
      <c r="AK438" s="203" t="s">
        <v>292</v>
      </c>
      <c r="AL438" s="203" t="s">
        <v>307</v>
      </c>
      <c r="AM438" s="329"/>
      <c r="AN438" s="325"/>
      <c r="AO438" s="202">
        <f t="shared" si="1890"/>
        <v>1</v>
      </c>
      <c r="AP438" s="203" t="s">
        <v>614</v>
      </c>
      <c r="AQ438" s="325"/>
      <c r="AR438" s="325"/>
      <c r="AS438" s="327"/>
      <c r="AT438" s="327"/>
      <c r="AU438" s="370"/>
      <c r="AV438" s="370"/>
      <c r="AW438" s="203" t="s">
        <v>89</v>
      </c>
      <c r="AX438" s="203"/>
      <c r="AY438" s="130"/>
      <c r="AZ438" s="131"/>
      <c r="BA438" s="207"/>
      <c r="BB438" s="145"/>
      <c r="BC438" s="145"/>
      <c r="BD438" s="145"/>
      <c r="BE438" s="145"/>
      <c r="BF438" s="145"/>
      <c r="BG438" s="145"/>
      <c r="BH438" s="145"/>
    </row>
    <row r="439" spans="1:60" ht="63.75" hidden="1" customHeight="1" x14ac:dyDescent="0.2">
      <c r="A439" s="324"/>
      <c r="B439" s="324"/>
      <c r="C439" s="325"/>
      <c r="D439" s="336"/>
      <c r="E439" s="325"/>
      <c r="F439" s="324"/>
      <c r="G439" s="203" t="s">
        <v>260</v>
      </c>
      <c r="H439" s="208" t="s">
        <v>38</v>
      </c>
      <c r="I439" s="172" t="s">
        <v>1879</v>
      </c>
      <c r="J439" s="324"/>
      <c r="K439" s="369"/>
      <c r="L439" s="370"/>
      <c r="M439" s="370"/>
      <c r="N439" s="324"/>
      <c r="O439" s="332"/>
      <c r="P439" s="324"/>
      <c r="Q439" s="332"/>
      <c r="R439" s="332"/>
      <c r="S439" s="172" t="s">
        <v>315</v>
      </c>
      <c r="T439" s="129">
        <f t="shared" si="2064"/>
        <v>1</v>
      </c>
      <c r="U439" s="325"/>
      <c r="V439" s="325"/>
      <c r="W439" s="208" t="s">
        <v>1905</v>
      </c>
      <c r="X439" s="324"/>
      <c r="Y439" s="329"/>
      <c r="Z439" s="206">
        <f t="shared" si="2069"/>
        <v>1</v>
      </c>
      <c r="AA439" s="203" t="s">
        <v>320</v>
      </c>
      <c r="AB439" s="208" t="s">
        <v>1919</v>
      </c>
      <c r="AC439" s="329"/>
      <c r="AD439" s="325"/>
      <c r="AE439" s="202">
        <f t="shared" si="2072"/>
        <v>1</v>
      </c>
      <c r="AF439" s="203" t="s">
        <v>295</v>
      </c>
      <c r="AG439" s="208" t="s">
        <v>1923</v>
      </c>
      <c r="AH439" s="329"/>
      <c r="AI439" s="325"/>
      <c r="AJ439" s="202">
        <f t="shared" si="2075"/>
        <v>1</v>
      </c>
      <c r="AK439" s="203" t="s">
        <v>292</v>
      </c>
      <c r="AL439" s="203" t="s">
        <v>307</v>
      </c>
      <c r="AM439" s="329"/>
      <c r="AN439" s="325"/>
      <c r="AO439" s="202">
        <f t="shared" si="1890"/>
        <v>1</v>
      </c>
      <c r="AP439" s="203" t="s">
        <v>614</v>
      </c>
      <c r="AQ439" s="325"/>
      <c r="AR439" s="325"/>
      <c r="AS439" s="327"/>
      <c r="AT439" s="327"/>
      <c r="AU439" s="370"/>
      <c r="AV439" s="370"/>
      <c r="AW439" s="203" t="s">
        <v>89</v>
      </c>
      <c r="AX439" s="203"/>
      <c r="AY439" s="130"/>
      <c r="AZ439" s="131"/>
      <c r="BA439" s="207"/>
      <c r="BB439" s="145"/>
      <c r="BC439" s="145"/>
      <c r="BD439" s="145"/>
      <c r="BE439" s="145"/>
      <c r="BF439" s="145"/>
      <c r="BG439" s="145"/>
      <c r="BH439" s="145"/>
    </row>
    <row r="440" spans="1:60" ht="63.75" hidden="1" customHeight="1" x14ac:dyDescent="0.2">
      <c r="A440" s="324">
        <v>144</v>
      </c>
      <c r="B440" s="324" t="s">
        <v>177</v>
      </c>
      <c r="C440" s="325" t="str">
        <f>+VLOOKUP(B440,$A$568:$B$606,2,0)</f>
        <v>MARIA TERESA VELEZ ANGEL</v>
      </c>
      <c r="D440" s="336" t="s">
        <v>162</v>
      </c>
      <c r="E440" s="325" t="str">
        <f>IF(D440=$D$538,$E$538,IF(D440=$D$539,$E$539,IF(D440=$D$540,$E$540,IF(D440=$D$541,$E$541,IF(D440=$D$542,$E$542,IF(D440=$D$543,$E$543,IF(D440=$D$544,$E$544,IF(D440=$D$545,$E$545,IF(D440=$D$546,$E$546,IF(D440=$D$547,$E$547,IF(D440=VICERRECTORÍA_ACADÉMICA_,BF907,IF(D440=PLANEACIÓN_,BF909, IF(D440=_VICERRECTORÍA_INVESTIGACIONES_INNOVACIÓN_Y_EXTENSIÓN_,BF908,IF(D440=VICERRECTORÍA_ADMINISTRATIVA_FINANCIERA_,BF910,IF(D440=_VICERRECTORÍA_RESPONSABILIDAD_SOCIAL_Y_BIENESTAR_UNIVERSITARIO_,BF911," ")))))))))))))))</f>
        <v>Administrar y ejecutar los recursos de la institución generando en los procesos mayor eficiencia y eficacia para dar una respuesta oportuna a los servicios demandados en el cumplimiento de las funciones misionales.</v>
      </c>
      <c r="F440" s="324" t="s">
        <v>264</v>
      </c>
      <c r="G440" s="203" t="s">
        <v>260</v>
      </c>
      <c r="H440" s="208" t="s">
        <v>34</v>
      </c>
      <c r="I440" s="172" t="s">
        <v>1880</v>
      </c>
      <c r="J440" s="324" t="s">
        <v>111</v>
      </c>
      <c r="K440" s="369" t="s">
        <v>1891</v>
      </c>
      <c r="L440" s="369" t="s">
        <v>1892</v>
      </c>
      <c r="M440" s="369" t="s">
        <v>1893</v>
      </c>
      <c r="N440" s="324" t="s">
        <v>127</v>
      </c>
      <c r="O440" s="332">
        <f t="shared" ref="O440" si="2082">IF(N440="ALTA",5,IF(N440="MEDIO ALTA",4,IF(N440="MEDIA",3,IF(N440="MEDIO BAJA",2,IF(N440="BAJA",1,0)))))</f>
        <v>1</v>
      </c>
      <c r="P440" s="324" t="s">
        <v>209</v>
      </c>
      <c r="Q440" s="332">
        <f t="shared" ref="Q440" si="2083">IF(P440="ALTO",5,IF(P440="MEDIO-ALTO",4,IF(P440="MEDIO",3,IF(P440="MEDIO-BAJO",2,IF(P440="BAJO",1,0)))))</f>
        <v>4</v>
      </c>
      <c r="R440" s="332">
        <f t="shared" ref="R440" si="2084">Q440*O440</f>
        <v>4</v>
      </c>
      <c r="S440" s="172" t="s">
        <v>315</v>
      </c>
      <c r="T440" s="129">
        <f t="shared" si="2064"/>
        <v>1</v>
      </c>
      <c r="U440" s="325">
        <f t="shared" ref="U440" si="2085">ROUND(AVERAGEIF(T440:T442,"&gt;0"),0)</f>
        <v>1</v>
      </c>
      <c r="V440" s="325">
        <f t="shared" ref="V440" si="2086">U440*0.6</f>
        <v>0.6</v>
      </c>
      <c r="W440" s="208" t="s">
        <v>1906</v>
      </c>
      <c r="X440" s="324">
        <f t="shared" ref="X440" si="2087">IF(S440="No_existen",5*$X$10,Y440*$X$10)</f>
        <v>0.1</v>
      </c>
      <c r="Y440" s="329">
        <f t="shared" ref="Y440" si="2088">ROUND(AVERAGEIF(Z440:Z442,"&gt;0"),0)</f>
        <v>2</v>
      </c>
      <c r="Z440" s="206">
        <f t="shared" si="2069"/>
        <v>2</v>
      </c>
      <c r="AA440" s="203" t="s">
        <v>319</v>
      </c>
      <c r="AB440" s="203"/>
      <c r="AC440" s="329">
        <f t="shared" ref="AC440" si="2089">IF(S440="No_existen",5*$AC$10,AD440*$AC$10)</f>
        <v>0.15</v>
      </c>
      <c r="AD440" s="325">
        <f t="shared" ref="AD440" si="2090">ROUND(AVERAGEIF(AE440:AE442,"&gt;0"),0)</f>
        <v>1</v>
      </c>
      <c r="AE440" s="202">
        <f t="shared" si="2072"/>
        <v>1</v>
      </c>
      <c r="AF440" s="203" t="s">
        <v>295</v>
      </c>
      <c r="AG440" s="208" t="s">
        <v>1924</v>
      </c>
      <c r="AH440" s="329">
        <f t="shared" ref="AH440" si="2091">IF(S440="No_existen",5*$AH$10,AI440*$AH$10)</f>
        <v>0.1</v>
      </c>
      <c r="AI440" s="325">
        <f t="shared" ref="AI440" si="2092">ROUND(AVERAGEIF(AJ440:AJ442,"&gt;0"),0)</f>
        <v>1</v>
      </c>
      <c r="AJ440" s="202">
        <f t="shared" si="2075"/>
        <v>1</v>
      </c>
      <c r="AK440" s="203" t="s">
        <v>292</v>
      </c>
      <c r="AL440" s="203" t="s">
        <v>307</v>
      </c>
      <c r="AM440" s="329">
        <f t="shared" ref="AM440" si="2093">IF(S440="No_existen",5*$AM$10,AN440*$AM$10)</f>
        <v>0.1</v>
      </c>
      <c r="AN440" s="325">
        <f t="shared" ref="AN440" si="2094">ROUND(AVERAGEIF(AO440:AO442,"&gt;0"),0)</f>
        <v>1</v>
      </c>
      <c r="AO440" s="202">
        <f t="shared" si="1890"/>
        <v>1</v>
      </c>
      <c r="AP440" s="203" t="s">
        <v>614</v>
      </c>
      <c r="AQ440" s="325">
        <f t="shared" ref="AQ440" si="2095">ROUND(AVERAGE(U440,Y440,AD440,AI440,AN440),0)</f>
        <v>1</v>
      </c>
      <c r="AR440" s="325" t="str">
        <f t="shared" ref="AR440" si="2096">IF(AQ440&lt;1.5,"FUERTE",IF(AND(AQ440&gt;=1.5,AQ440&lt;2.5),"ACEPTABLE",IF(AQ440&gt;=5,"INEXISTENTE","DÉBIL")))</f>
        <v>FUERTE</v>
      </c>
      <c r="AS440" s="327">
        <f t="shared" ref="AS440" si="2097">IF(R440=0,0,ROUND((R440*AQ440),0))</f>
        <v>4</v>
      </c>
      <c r="AT440" s="327" t="str">
        <f t="shared" ref="AT440" si="2098">IF(AS440&gt;=36,"GRAVE", IF(AS440&lt;=10, "LEVE", "MODERADO"))</f>
        <v>LEVE</v>
      </c>
      <c r="AU440" s="372" t="s">
        <v>1932</v>
      </c>
      <c r="AV440" s="371">
        <v>0</v>
      </c>
      <c r="AW440" s="203" t="s">
        <v>89</v>
      </c>
      <c r="AX440" s="203"/>
      <c r="AY440" s="130"/>
      <c r="AZ440" s="131"/>
      <c r="BA440" s="207"/>
      <c r="BB440" s="145"/>
      <c r="BC440" s="145"/>
      <c r="BD440" s="145"/>
      <c r="BE440" s="145"/>
      <c r="BF440" s="145"/>
      <c r="BG440" s="145"/>
      <c r="BH440" s="145"/>
    </row>
    <row r="441" spans="1:60" ht="63.75" hidden="1" customHeight="1" x14ac:dyDescent="0.2">
      <c r="A441" s="324"/>
      <c r="B441" s="324"/>
      <c r="C441" s="325"/>
      <c r="D441" s="336"/>
      <c r="E441" s="325"/>
      <c r="F441" s="324"/>
      <c r="G441" s="203" t="s">
        <v>261</v>
      </c>
      <c r="H441" s="208" t="s">
        <v>41</v>
      </c>
      <c r="I441" s="172" t="s">
        <v>1881</v>
      </c>
      <c r="J441" s="324"/>
      <c r="K441" s="369"/>
      <c r="L441" s="369"/>
      <c r="M441" s="369"/>
      <c r="N441" s="324"/>
      <c r="O441" s="332"/>
      <c r="P441" s="324"/>
      <c r="Q441" s="332"/>
      <c r="R441" s="332"/>
      <c r="S441" s="172" t="s">
        <v>315</v>
      </c>
      <c r="T441" s="129">
        <f t="shared" si="2064"/>
        <v>1</v>
      </c>
      <c r="U441" s="325"/>
      <c r="V441" s="325"/>
      <c r="W441" s="208" t="s">
        <v>1907</v>
      </c>
      <c r="X441" s="324"/>
      <c r="Y441" s="329"/>
      <c r="Z441" s="206">
        <f t="shared" si="2069"/>
        <v>4</v>
      </c>
      <c r="AA441" s="203" t="s">
        <v>318</v>
      </c>
      <c r="AB441" s="203"/>
      <c r="AC441" s="329"/>
      <c r="AD441" s="325"/>
      <c r="AE441" s="202">
        <f t="shared" si="2072"/>
        <v>1</v>
      </c>
      <c r="AF441" s="203" t="s">
        <v>295</v>
      </c>
      <c r="AG441" s="208" t="s">
        <v>1925</v>
      </c>
      <c r="AH441" s="329"/>
      <c r="AI441" s="325"/>
      <c r="AJ441" s="202">
        <f t="shared" si="2075"/>
        <v>1</v>
      </c>
      <c r="AK441" s="203" t="s">
        <v>292</v>
      </c>
      <c r="AL441" s="203" t="s">
        <v>307</v>
      </c>
      <c r="AM441" s="329"/>
      <c r="AN441" s="325"/>
      <c r="AO441" s="202">
        <f t="shared" si="1890"/>
        <v>1</v>
      </c>
      <c r="AP441" s="203" t="s">
        <v>614</v>
      </c>
      <c r="AQ441" s="325"/>
      <c r="AR441" s="325"/>
      <c r="AS441" s="327"/>
      <c r="AT441" s="327"/>
      <c r="AU441" s="372"/>
      <c r="AV441" s="370"/>
      <c r="AW441" s="203" t="s">
        <v>89</v>
      </c>
      <c r="AX441" s="203"/>
      <c r="AY441" s="130"/>
      <c r="AZ441" s="131"/>
      <c r="BA441" s="207"/>
      <c r="BB441" s="145"/>
      <c r="BC441" s="145"/>
      <c r="BD441" s="145"/>
      <c r="BE441" s="145"/>
      <c r="BF441" s="145"/>
      <c r="BG441" s="145"/>
      <c r="BH441" s="145"/>
    </row>
    <row r="442" spans="1:60" ht="63.75" hidden="1" customHeight="1" x14ac:dyDescent="0.2">
      <c r="A442" s="324"/>
      <c r="B442" s="324"/>
      <c r="C442" s="325"/>
      <c r="D442" s="336"/>
      <c r="E442" s="325"/>
      <c r="F442" s="324"/>
      <c r="G442" s="203"/>
      <c r="H442" s="208"/>
      <c r="I442" s="172"/>
      <c r="J442" s="324"/>
      <c r="K442" s="369"/>
      <c r="L442" s="369"/>
      <c r="M442" s="369"/>
      <c r="N442" s="324"/>
      <c r="O442" s="332"/>
      <c r="P442" s="324"/>
      <c r="Q442" s="332"/>
      <c r="R442" s="332"/>
      <c r="S442" s="172" t="s">
        <v>315</v>
      </c>
      <c r="T442" s="129">
        <f t="shared" si="2064"/>
        <v>1</v>
      </c>
      <c r="U442" s="325"/>
      <c r="V442" s="325"/>
      <c r="W442" s="208" t="s">
        <v>1908</v>
      </c>
      <c r="X442" s="324"/>
      <c r="Y442" s="329"/>
      <c r="Z442" s="206">
        <f t="shared" si="2069"/>
        <v>1</v>
      </c>
      <c r="AA442" s="203" t="s">
        <v>320</v>
      </c>
      <c r="AB442" s="208" t="s">
        <v>1917</v>
      </c>
      <c r="AC442" s="329"/>
      <c r="AD442" s="325"/>
      <c r="AE442" s="202">
        <f t="shared" si="2072"/>
        <v>1</v>
      </c>
      <c r="AF442" s="203" t="s">
        <v>295</v>
      </c>
      <c r="AG442" s="208" t="s">
        <v>1926</v>
      </c>
      <c r="AH442" s="329"/>
      <c r="AI442" s="325"/>
      <c r="AJ442" s="202">
        <f t="shared" si="2075"/>
        <v>1</v>
      </c>
      <c r="AK442" s="203" t="s">
        <v>292</v>
      </c>
      <c r="AL442" s="203" t="s">
        <v>307</v>
      </c>
      <c r="AM442" s="329"/>
      <c r="AN442" s="325"/>
      <c r="AO442" s="202">
        <f t="shared" si="1890"/>
        <v>1</v>
      </c>
      <c r="AP442" s="203" t="s">
        <v>614</v>
      </c>
      <c r="AQ442" s="325"/>
      <c r="AR442" s="325"/>
      <c r="AS442" s="327"/>
      <c r="AT442" s="327"/>
      <c r="AU442" s="372"/>
      <c r="AV442" s="370"/>
      <c r="AW442" s="203" t="s">
        <v>89</v>
      </c>
      <c r="AX442" s="203"/>
      <c r="AY442" s="130"/>
      <c r="AZ442" s="131"/>
      <c r="BA442" s="207"/>
      <c r="BB442" s="145"/>
      <c r="BC442" s="145"/>
      <c r="BD442" s="145"/>
      <c r="BE442" s="145"/>
      <c r="BF442" s="145"/>
      <c r="BG442" s="145"/>
      <c r="BH442" s="145"/>
    </row>
    <row r="443" spans="1:60" ht="63.75" hidden="1" customHeight="1" x14ac:dyDescent="0.2">
      <c r="A443" s="324">
        <v>145</v>
      </c>
      <c r="B443" s="324" t="s">
        <v>177</v>
      </c>
      <c r="C443" s="325" t="str">
        <f>+VLOOKUP(B443,$A$568:$B$606,2,0)</f>
        <v>MARIA TERESA VELEZ ANGEL</v>
      </c>
      <c r="D443" s="336" t="s">
        <v>162</v>
      </c>
      <c r="E443" s="325" t="str">
        <f>IF(D443=$D$538,$E$538,IF(D443=$D$539,$E$539,IF(D443=$D$540,$E$540,IF(D443=$D$541,$E$541,IF(D443=$D$542,$E$542,IF(D443=$D$543,$E$543,IF(D443=$D$544,$E$544,IF(D443=$D$545,$E$545,IF(D443=$D$546,$E$546,IF(D443=$D$547,$E$547,IF(D443=VICERRECTORÍA_ACADÉMICA_,BF910,IF(D443=PLANEACIÓN_,BF912, IF(D443=_VICERRECTORÍA_INVESTIGACIONES_INNOVACIÓN_Y_EXTENSIÓN_,BF911,IF(D443=VICERRECTORÍA_ADMINISTRATIVA_FINANCIERA_,BF913,IF(D443=_VICERRECTORÍA_RESPONSABILIDAD_SOCIAL_Y_BIENESTAR_UNIVERSITARIO_,BF914," ")))))))))))))))</f>
        <v>Administrar y ejecutar los recursos de la institución generando en los procesos mayor eficiencia y eficacia para dar una respuesta oportuna a los servicios demandados en el cumplimiento de las funciones misionales.</v>
      </c>
      <c r="F443" s="324" t="s">
        <v>265</v>
      </c>
      <c r="G443" s="203" t="s">
        <v>260</v>
      </c>
      <c r="H443" s="208" t="s">
        <v>37</v>
      </c>
      <c r="I443" s="172" t="s">
        <v>1882</v>
      </c>
      <c r="J443" s="324" t="s">
        <v>111</v>
      </c>
      <c r="K443" s="369" t="s">
        <v>1894</v>
      </c>
      <c r="L443" s="369" t="s">
        <v>1895</v>
      </c>
      <c r="M443" s="369" t="s">
        <v>1896</v>
      </c>
      <c r="N443" s="324" t="s">
        <v>127</v>
      </c>
      <c r="O443" s="332">
        <f t="shared" ref="O443" si="2099">IF(N443="ALTA",5,IF(N443="MEDIO ALTA",4,IF(N443="MEDIA",3,IF(N443="MEDIO BAJA",2,IF(N443="BAJA",1,0)))))</f>
        <v>1</v>
      </c>
      <c r="P443" s="324" t="s">
        <v>209</v>
      </c>
      <c r="Q443" s="332">
        <f t="shared" ref="Q443" si="2100">IF(P443="ALTO",5,IF(P443="MEDIO-ALTO",4,IF(P443="MEDIO",3,IF(P443="MEDIO-BAJO",2,IF(P443="BAJO",1,0)))))</f>
        <v>4</v>
      </c>
      <c r="R443" s="332">
        <f t="shared" ref="R443" si="2101">Q443*O443</f>
        <v>4</v>
      </c>
      <c r="S443" s="172" t="s">
        <v>315</v>
      </c>
      <c r="T443" s="129">
        <f t="shared" si="2064"/>
        <v>1</v>
      </c>
      <c r="U443" s="325">
        <f t="shared" ref="U443" si="2102">ROUND(AVERAGEIF(T443:T445,"&gt;0"),0)</f>
        <v>1</v>
      </c>
      <c r="V443" s="325">
        <f t="shared" ref="V443" si="2103">U443*0.6</f>
        <v>0.6</v>
      </c>
      <c r="W443" s="208" t="s">
        <v>1909</v>
      </c>
      <c r="X443" s="324">
        <f t="shared" ref="X443" si="2104">IF(S443="No_existen",5*$X$10,Y443*$X$10)</f>
        <v>0.15000000000000002</v>
      </c>
      <c r="Y443" s="329">
        <f t="shared" ref="Y443" si="2105">ROUND(AVERAGEIF(Z443:Z445,"&gt;0"),0)</f>
        <v>3</v>
      </c>
      <c r="Z443" s="206">
        <f t="shared" si="2069"/>
        <v>1</v>
      </c>
      <c r="AA443" s="203" t="s">
        <v>320</v>
      </c>
      <c r="AB443" s="208" t="s">
        <v>1918</v>
      </c>
      <c r="AC443" s="329">
        <f t="shared" ref="AC443" si="2106">IF(S443="No_existen",5*$AC$10,AD443*$AC$10)</f>
        <v>0.15</v>
      </c>
      <c r="AD443" s="325">
        <f t="shared" ref="AD443" si="2107">ROUND(AVERAGEIF(AE443:AE445,"&gt;0"),0)</f>
        <v>1</v>
      </c>
      <c r="AE443" s="202">
        <f t="shared" si="2072"/>
        <v>1</v>
      </c>
      <c r="AF443" s="203" t="s">
        <v>295</v>
      </c>
      <c r="AG443" s="208" t="s">
        <v>1925</v>
      </c>
      <c r="AH443" s="329">
        <f t="shared" ref="AH443" si="2108">IF(S443="No_existen",5*$AH$10,AI443*$AH$10)</f>
        <v>0.1</v>
      </c>
      <c r="AI443" s="325">
        <f t="shared" ref="AI443" si="2109">ROUND(AVERAGEIF(AJ443:AJ445,"&gt;0"),0)</f>
        <v>1</v>
      </c>
      <c r="AJ443" s="202">
        <f t="shared" si="2075"/>
        <v>1</v>
      </c>
      <c r="AK443" s="203" t="s">
        <v>292</v>
      </c>
      <c r="AL443" s="203" t="s">
        <v>303</v>
      </c>
      <c r="AM443" s="329">
        <f t="shared" ref="AM443" si="2110">IF(S443="No_existen",5*$AM$10,AN443*$AM$10)</f>
        <v>0.1</v>
      </c>
      <c r="AN443" s="325">
        <f t="shared" ref="AN443" si="2111">ROUND(AVERAGEIF(AO443:AO445,"&gt;0"),0)</f>
        <v>1</v>
      </c>
      <c r="AO443" s="202">
        <f t="shared" si="1890"/>
        <v>1</v>
      </c>
      <c r="AP443" s="203" t="s">
        <v>614</v>
      </c>
      <c r="AQ443" s="325">
        <f t="shared" ref="AQ443" si="2112">ROUND(AVERAGE(U443,Y443,AD443,AI443,AN443),0)</f>
        <v>1</v>
      </c>
      <c r="AR443" s="325" t="str">
        <f t="shared" ref="AR443" si="2113">IF(AQ443&lt;1.5,"FUERTE",IF(AND(AQ443&gt;=1.5,AQ443&lt;2.5),"ACEPTABLE",IF(AQ443&gt;=5,"INEXISTENTE","DÉBIL")))</f>
        <v>FUERTE</v>
      </c>
      <c r="AS443" s="327">
        <f t="shared" ref="AS443" si="2114">IF(R443=0,0,ROUND((R443*AQ443),0))</f>
        <v>4</v>
      </c>
      <c r="AT443" s="327" t="str">
        <f t="shared" ref="AT443" si="2115">IF(AS443&gt;=36,"GRAVE", IF(AS443&lt;=10, "LEVE", "MODERADO"))</f>
        <v>LEVE</v>
      </c>
      <c r="AU443" s="372" t="s">
        <v>1933</v>
      </c>
      <c r="AV443" s="371">
        <v>0</v>
      </c>
      <c r="AW443" s="203" t="s">
        <v>89</v>
      </c>
      <c r="AX443" s="203"/>
      <c r="AY443" s="130"/>
      <c r="AZ443" s="131"/>
      <c r="BA443" s="207"/>
      <c r="BB443" s="145"/>
      <c r="BC443" s="145"/>
      <c r="BD443" s="145"/>
      <c r="BE443" s="145"/>
      <c r="BF443" s="145"/>
      <c r="BG443" s="145"/>
      <c r="BH443" s="145"/>
    </row>
    <row r="444" spans="1:60" ht="63.75" hidden="1" customHeight="1" x14ac:dyDescent="0.2">
      <c r="A444" s="324"/>
      <c r="B444" s="324"/>
      <c r="C444" s="325"/>
      <c r="D444" s="336"/>
      <c r="E444" s="325"/>
      <c r="F444" s="324"/>
      <c r="G444" s="203" t="s">
        <v>261</v>
      </c>
      <c r="H444" s="208" t="s">
        <v>41</v>
      </c>
      <c r="I444" s="172" t="s">
        <v>1883</v>
      </c>
      <c r="J444" s="324"/>
      <c r="K444" s="369"/>
      <c r="L444" s="369"/>
      <c r="M444" s="369"/>
      <c r="N444" s="324"/>
      <c r="O444" s="332"/>
      <c r="P444" s="324"/>
      <c r="Q444" s="332"/>
      <c r="R444" s="332"/>
      <c r="S444" s="172" t="s">
        <v>315</v>
      </c>
      <c r="T444" s="129">
        <f t="shared" si="2064"/>
        <v>1</v>
      </c>
      <c r="U444" s="325"/>
      <c r="V444" s="325"/>
      <c r="W444" s="208" t="s">
        <v>1910</v>
      </c>
      <c r="X444" s="324"/>
      <c r="Y444" s="329"/>
      <c r="Z444" s="206">
        <f t="shared" si="2069"/>
        <v>4</v>
      </c>
      <c r="AA444" s="203" t="s">
        <v>318</v>
      </c>
      <c r="AB444" s="203"/>
      <c r="AC444" s="329"/>
      <c r="AD444" s="325"/>
      <c r="AE444" s="202">
        <f t="shared" si="2072"/>
        <v>1</v>
      </c>
      <c r="AF444" s="203" t="s">
        <v>295</v>
      </c>
      <c r="AG444" s="208" t="s">
        <v>1925</v>
      </c>
      <c r="AH444" s="329"/>
      <c r="AI444" s="325"/>
      <c r="AJ444" s="202">
        <f t="shared" si="2075"/>
        <v>1</v>
      </c>
      <c r="AK444" s="203" t="s">
        <v>292</v>
      </c>
      <c r="AL444" s="203" t="s">
        <v>300</v>
      </c>
      <c r="AM444" s="329"/>
      <c r="AN444" s="325"/>
      <c r="AO444" s="202">
        <f t="shared" si="1890"/>
        <v>1</v>
      </c>
      <c r="AP444" s="203" t="s">
        <v>614</v>
      </c>
      <c r="AQ444" s="325"/>
      <c r="AR444" s="325"/>
      <c r="AS444" s="327"/>
      <c r="AT444" s="327"/>
      <c r="AU444" s="372"/>
      <c r="AV444" s="370"/>
      <c r="AW444" s="203" t="s">
        <v>89</v>
      </c>
      <c r="AX444" s="203"/>
      <c r="AY444" s="130"/>
      <c r="AZ444" s="131"/>
      <c r="BA444" s="207"/>
      <c r="BB444" s="145"/>
      <c r="BC444" s="145"/>
      <c r="BD444" s="145"/>
      <c r="BE444" s="145"/>
      <c r="BF444" s="145"/>
      <c r="BG444" s="145"/>
      <c r="BH444" s="145"/>
    </row>
    <row r="445" spans="1:60" ht="63.75" hidden="1" customHeight="1" x14ac:dyDescent="0.2">
      <c r="A445" s="324"/>
      <c r="B445" s="324"/>
      <c r="C445" s="325"/>
      <c r="D445" s="336"/>
      <c r="E445" s="325"/>
      <c r="F445" s="324"/>
      <c r="G445" s="203"/>
      <c r="H445" s="208"/>
      <c r="I445" s="172"/>
      <c r="J445" s="324"/>
      <c r="K445" s="369"/>
      <c r="L445" s="369"/>
      <c r="M445" s="369"/>
      <c r="N445" s="324"/>
      <c r="O445" s="332"/>
      <c r="P445" s="324"/>
      <c r="Q445" s="332"/>
      <c r="R445" s="332"/>
      <c r="S445" s="172"/>
      <c r="T445" s="129">
        <f t="shared" si="2064"/>
        <v>0</v>
      </c>
      <c r="U445" s="325"/>
      <c r="V445" s="325"/>
      <c r="W445" s="208"/>
      <c r="X445" s="324"/>
      <c r="Y445" s="329"/>
      <c r="Z445" s="206">
        <f t="shared" si="2069"/>
        <v>0</v>
      </c>
      <c r="AA445" s="203"/>
      <c r="AB445" s="203"/>
      <c r="AC445" s="329"/>
      <c r="AD445" s="325"/>
      <c r="AE445" s="202">
        <f t="shared" si="2072"/>
        <v>0</v>
      </c>
      <c r="AF445" s="203"/>
      <c r="AG445" s="208"/>
      <c r="AH445" s="329"/>
      <c r="AI445" s="325"/>
      <c r="AJ445" s="202">
        <f t="shared" si="2075"/>
        <v>0</v>
      </c>
      <c r="AK445" s="203"/>
      <c r="AL445" s="203"/>
      <c r="AM445" s="329"/>
      <c r="AN445" s="325"/>
      <c r="AO445" s="202">
        <f t="shared" si="1890"/>
        <v>0</v>
      </c>
      <c r="AP445" s="203"/>
      <c r="AQ445" s="325"/>
      <c r="AR445" s="325"/>
      <c r="AS445" s="327"/>
      <c r="AT445" s="327"/>
      <c r="AU445" s="372"/>
      <c r="AV445" s="370"/>
      <c r="AW445" s="203" t="s">
        <v>89</v>
      </c>
      <c r="AX445" s="203"/>
      <c r="AY445" s="130"/>
      <c r="AZ445" s="131"/>
      <c r="BA445" s="207"/>
      <c r="BB445" s="145"/>
      <c r="BC445" s="145"/>
      <c r="BD445" s="145"/>
      <c r="BE445" s="145"/>
      <c r="BF445" s="145"/>
      <c r="BG445" s="145"/>
      <c r="BH445" s="145"/>
    </row>
    <row r="446" spans="1:60" ht="63.75" hidden="1" customHeight="1" x14ac:dyDescent="0.2">
      <c r="A446" s="324">
        <v>146</v>
      </c>
      <c r="B446" s="324" t="s">
        <v>177</v>
      </c>
      <c r="C446" s="325" t="str">
        <f>+VLOOKUP(B446,$A$568:$B$606,2,0)</f>
        <v>MARIA TERESA VELEZ ANGEL</v>
      </c>
      <c r="D446" s="336" t="s">
        <v>162</v>
      </c>
      <c r="E446" s="325" t="str">
        <f>IF(D446=$D$538,$E$538,IF(D446=$D$539,$E$539,IF(D446=$D$540,$E$540,IF(D446=$D$541,$E$541,IF(D446=$D$542,$E$542,IF(D446=$D$543,$E$543,IF(D446=$D$544,$E$544,IF(D446=$D$545,$E$545,IF(D446=$D$546,$E$546,IF(D446=$D$547,$E$547,IF(D446=VICERRECTORÍA_ACADÉMICA_,BF913,IF(D446=PLANEACIÓN_,BF915, IF(D446=_VICERRECTORÍA_INVESTIGACIONES_INNOVACIÓN_Y_EXTENSIÓN_,BF914,IF(D446=VICERRECTORÍA_ADMINISTRATIVA_FINANCIERA_,BF916,IF(D446=_VICERRECTORÍA_RESPONSABILIDAD_SOCIAL_Y_BIENESTAR_UNIVERSITARIO_,BF917," ")))))))))))))))</f>
        <v>Administrar y ejecutar los recursos de la institución generando en los procesos mayor eficiencia y eficacia para dar una respuesta oportuna a los servicios demandados en el cumplimiento de las funciones misionales.</v>
      </c>
      <c r="F446" s="324" t="s">
        <v>265</v>
      </c>
      <c r="G446" s="203" t="s">
        <v>260</v>
      </c>
      <c r="H446" s="208" t="s">
        <v>37</v>
      </c>
      <c r="I446" s="173" t="s">
        <v>1884</v>
      </c>
      <c r="J446" s="324" t="s">
        <v>107</v>
      </c>
      <c r="K446" s="370" t="s">
        <v>1897</v>
      </c>
      <c r="L446" s="370" t="s">
        <v>1898</v>
      </c>
      <c r="M446" s="370" t="s">
        <v>1899</v>
      </c>
      <c r="N446" s="324" t="s">
        <v>127</v>
      </c>
      <c r="O446" s="332">
        <f t="shared" ref="O446" si="2116">IF(N446="ALTA",5,IF(N446="MEDIO ALTA",4,IF(N446="MEDIA",3,IF(N446="MEDIO BAJA",2,IF(N446="BAJA",1,0)))))</f>
        <v>1</v>
      </c>
      <c r="P446" s="324" t="s">
        <v>139</v>
      </c>
      <c r="Q446" s="332">
        <f t="shared" ref="Q446" si="2117">IF(P446="ALTO",5,IF(P446="MEDIO-ALTO",4,IF(P446="MEDIO",3,IF(P446="MEDIO-BAJO",2,IF(P446="BAJO",1,0)))))</f>
        <v>5</v>
      </c>
      <c r="R446" s="332">
        <f t="shared" ref="R446" si="2118">Q446*O446</f>
        <v>5</v>
      </c>
      <c r="S446" s="172" t="s">
        <v>315</v>
      </c>
      <c r="T446" s="129">
        <f t="shared" si="2064"/>
        <v>1</v>
      </c>
      <c r="U446" s="325">
        <f t="shared" ref="U446" si="2119">ROUND(AVERAGEIF(T446:T448,"&gt;0"),0)</f>
        <v>1</v>
      </c>
      <c r="V446" s="325">
        <f t="shared" ref="V446" si="2120">U446*0.6</f>
        <v>0.6</v>
      </c>
      <c r="W446" s="208" t="s">
        <v>1911</v>
      </c>
      <c r="X446" s="324">
        <f t="shared" ref="X446" si="2121">IF(S446="No_existen",5*$X$10,Y446*$X$10)</f>
        <v>0.2</v>
      </c>
      <c r="Y446" s="329">
        <f t="shared" ref="Y446" si="2122">ROUND(AVERAGEIF(Z446:Z448,"&gt;0"),0)</f>
        <v>4</v>
      </c>
      <c r="Z446" s="206">
        <f t="shared" si="2069"/>
        <v>4</v>
      </c>
      <c r="AA446" s="203" t="s">
        <v>318</v>
      </c>
      <c r="AB446" s="203"/>
      <c r="AC446" s="329">
        <f t="shared" ref="AC446" si="2123">IF(S446="No_existen",5*$AC$10,AD446*$AC$10)</f>
        <v>0.15</v>
      </c>
      <c r="AD446" s="325">
        <f t="shared" ref="AD446" si="2124">ROUND(AVERAGEIF(AE446:AE448,"&gt;0"),0)</f>
        <v>1</v>
      </c>
      <c r="AE446" s="202">
        <f t="shared" si="2072"/>
        <v>1</v>
      </c>
      <c r="AF446" s="203" t="s">
        <v>295</v>
      </c>
      <c r="AG446" s="208" t="s">
        <v>1927</v>
      </c>
      <c r="AH446" s="329">
        <f t="shared" ref="AH446" si="2125">IF(S446="No_existen",5*$AH$10,AI446*$AH$10)</f>
        <v>0.1</v>
      </c>
      <c r="AI446" s="325">
        <f t="shared" ref="AI446" si="2126">ROUND(AVERAGEIF(AJ446:AJ448,"&gt;0"),0)</f>
        <v>1</v>
      </c>
      <c r="AJ446" s="202">
        <f t="shared" si="2075"/>
        <v>1</v>
      </c>
      <c r="AK446" s="203" t="s">
        <v>292</v>
      </c>
      <c r="AL446" s="203" t="s">
        <v>299</v>
      </c>
      <c r="AM446" s="329">
        <f t="shared" ref="AM446" si="2127">IF(S446="No_existen",5*$AM$10,AN446*$AM$10)</f>
        <v>0.1</v>
      </c>
      <c r="AN446" s="325">
        <f t="shared" ref="AN446" si="2128">ROUND(AVERAGEIF(AO446:AO448,"&gt;0"),0)</f>
        <v>1</v>
      </c>
      <c r="AO446" s="202">
        <f t="shared" si="1890"/>
        <v>1</v>
      </c>
      <c r="AP446" s="203" t="s">
        <v>614</v>
      </c>
      <c r="AQ446" s="325">
        <f t="shared" ref="AQ446" si="2129">ROUND(AVERAGE(U446,Y446,AD446,AI446,AN446),0)</f>
        <v>2</v>
      </c>
      <c r="AR446" s="325" t="str">
        <f t="shared" ref="AR446" si="2130">IF(AQ446&lt;1.5,"FUERTE",IF(AND(AQ446&gt;=1.5,AQ446&lt;2.5),"ACEPTABLE",IF(AQ446&gt;=5,"INEXISTENTE","DÉBIL")))</f>
        <v>ACEPTABLE</v>
      </c>
      <c r="AS446" s="327">
        <f t="shared" ref="AS446" si="2131">IF(R446=0,0,ROUND((R446*AQ446),0))</f>
        <v>10</v>
      </c>
      <c r="AT446" s="327" t="str">
        <f t="shared" ref="AT446" si="2132">IF(AS446&gt;=36,"GRAVE", IF(AS446&lt;=10, "LEVE", "MODERADO"))</f>
        <v>LEVE</v>
      </c>
      <c r="AU446" s="372" t="s">
        <v>1934</v>
      </c>
      <c r="AV446" s="372" t="s">
        <v>1935</v>
      </c>
      <c r="AW446" s="203" t="s">
        <v>89</v>
      </c>
      <c r="AX446" s="203"/>
      <c r="AY446" s="130"/>
      <c r="AZ446" s="131"/>
      <c r="BA446" s="207"/>
      <c r="BB446" s="145"/>
      <c r="BC446" s="145"/>
      <c r="BD446" s="145"/>
      <c r="BE446" s="145"/>
      <c r="BF446" s="145"/>
      <c r="BG446" s="145"/>
      <c r="BH446" s="145"/>
    </row>
    <row r="447" spans="1:60" ht="63.75" hidden="1" customHeight="1" x14ac:dyDescent="0.2">
      <c r="A447" s="324"/>
      <c r="B447" s="324"/>
      <c r="C447" s="325"/>
      <c r="D447" s="336"/>
      <c r="E447" s="325"/>
      <c r="F447" s="324"/>
      <c r="G447" s="203" t="s">
        <v>260</v>
      </c>
      <c r="H447" s="208" t="s">
        <v>38</v>
      </c>
      <c r="I447" s="173" t="s">
        <v>1885</v>
      </c>
      <c r="J447" s="324"/>
      <c r="K447" s="370"/>
      <c r="L447" s="370"/>
      <c r="M447" s="370"/>
      <c r="N447" s="324"/>
      <c r="O447" s="332"/>
      <c r="P447" s="324"/>
      <c r="Q447" s="332"/>
      <c r="R447" s="332"/>
      <c r="S447" s="172" t="s">
        <v>315</v>
      </c>
      <c r="T447" s="129">
        <f t="shared" si="2064"/>
        <v>1</v>
      </c>
      <c r="U447" s="325"/>
      <c r="V447" s="325"/>
      <c r="W447" s="208" t="s">
        <v>1912</v>
      </c>
      <c r="X447" s="324"/>
      <c r="Y447" s="329"/>
      <c r="Z447" s="206">
        <f t="shared" si="2069"/>
        <v>4</v>
      </c>
      <c r="AA447" s="203" t="s">
        <v>318</v>
      </c>
      <c r="AB447" s="203"/>
      <c r="AC447" s="329"/>
      <c r="AD447" s="325"/>
      <c r="AE447" s="202">
        <f t="shared" si="2072"/>
        <v>1</v>
      </c>
      <c r="AF447" s="203" t="s">
        <v>295</v>
      </c>
      <c r="AG447" s="208" t="s">
        <v>1928</v>
      </c>
      <c r="AH447" s="329"/>
      <c r="AI447" s="325"/>
      <c r="AJ447" s="202">
        <f t="shared" si="2075"/>
        <v>1</v>
      </c>
      <c r="AK447" s="203" t="s">
        <v>292</v>
      </c>
      <c r="AL447" s="203" t="s">
        <v>303</v>
      </c>
      <c r="AM447" s="329"/>
      <c r="AN447" s="325"/>
      <c r="AO447" s="202">
        <f t="shared" si="1890"/>
        <v>1</v>
      </c>
      <c r="AP447" s="203" t="s">
        <v>614</v>
      </c>
      <c r="AQ447" s="325"/>
      <c r="AR447" s="325"/>
      <c r="AS447" s="327"/>
      <c r="AT447" s="327"/>
      <c r="AU447" s="372"/>
      <c r="AV447" s="372"/>
      <c r="AW447" s="203" t="s">
        <v>89</v>
      </c>
      <c r="AX447" s="203"/>
      <c r="AY447" s="130"/>
      <c r="AZ447" s="131"/>
      <c r="BA447" s="207"/>
      <c r="BB447" s="145"/>
      <c r="BC447" s="145"/>
      <c r="BD447" s="145"/>
      <c r="BE447" s="145"/>
      <c r="BF447" s="145"/>
      <c r="BG447" s="145"/>
      <c r="BH447" s="145"/>
    </row>
    <row r="448" spans="1:60" ht="63.75" hidden="1" customHeight="1" x14ac:dyDescent="0.2">
      <c r="A448" s="324"/>
      <c r="B448" s="324"/>
      <c r="C448" s="325"/>
      <c r="D448" s="336"/>
      <c r="E448" s="325"/>
      <c r="F448" s="324"/>
      <c r="G448" s="203"/>
      <c r="H448" s="208"/>
      <c r="I448" s="208"/>
      <c r="J448" s="324"/>
      <c r="K448" s="370"/>
      <c r="L448" s="370"/>
      <c r="M448" s="370"/>
      <c r="N448" s="324"/>
      <c r="O448" s="332"/>
      <c r="P448" s="324"/>
      <c r="Q448" s="332"/>
      <c r="R448" s="332"/>
      <c r="S448" s="172" t="s">
        <v>315</v>
      </c>
      <c r="T448" s="129">
        <f t="shared" si="2064"/>
        <v>1</v>
      </c>
      <c r="U448" s="325"/>
      <c r="V448" s="325"/>
      <c r="W448" s="208" t="s">
        <v>1913</v>
      </c>
      <c r="X448" s="324"/>
      <c r="Y448" s="329"/>
      <c r="Z448" s="206">
        <f t="shared" si="2069"/>
        <v>4</v>
      </c>
      <c r="AA448" s="203" t="s">
        <v>318</v>
      </c>
      <c r="AB448" s="203"/>
      <c r="AC448" s="329"/>
      <c r="AD448" s="325"/>
      <c r="AE448" s="202">
        <f t="shared" si="2072"/>
        <v>1</v>
      </c>
      <c r="AF448" s="203" t="s">
        <v>295</v>
      </c>
      <c r="AG448" s="208" t="s">
        <v>1925</v>
      </c>
      <c r="AH448" s="329"/>
      <c r="AI448" s="325"/>
      <c r="AJ448" s="202">
        <f t="shared" si="2075"/>
        <v>1</v>
      </c>
      <c r="AK448" s="203" t="s">
        <v>292</v>
      </c>
      <c r="AL448" s="203" t="s">
        <v>307</v>
      </c>
      <c r="AM448" s="329"/>
      <c r="AN448" s="325"/>
      <c r="AO448" s="202">
        <f t="shared" si="1890"/>
        <v>1</v>
      </c>
      <c r="AP448" s="203" t="s">
        <v>614</v>
      </c>
      <c r="AQ448" s="325"/>
      <c r="AR448" s="325"/>
      <c r="AS448" s="327"/>
      <c r="AT448" s="327"/>
      <c r="AU448" s="372"/>
      <c r="AV448" s="372"/>
      <c r="AW448" s="203" t="s">
        <v>89</v>
      </c>
      <c r="AX448" s="203"/>
      <c r="AY448" s="130"/>
      <c r="AZ448" s="131"/>
      <c r="BA448" s="207"/>
      <c r="BB448" s="145"/>
      <c r="BC448" s="145"/>
      <c r="BD448" s="145"/>
      <c r="BE448" s="145"/>
      <c r="BF448" s="145"/>
      <c r="BG448" s="145"/>
      <c r="BH448" s="145"/>
    </row>
    <row r="449" spans="1:60" ht="63.75" hidden="1" customHeight="1" x14ac:dyDescent="0.2">
      <c r="A449" s="324">
        <v>147</v>
      </c>
      <c r="B449" s="324" t="s">
        <v>177</v>
      </c>
      <c r="C449" s="325" t="str">
        <f>+VLOOKUP(B449,$A$568:$B$606,2,0)</f>
        <v>MARIA TERESA VELEZ ANGEL</v>
      </c>
      <c r="D449" s="336" t="s">
        <v>162</v>
      </c>
      <c r="E449" s="325" t="str">
        <f>IF(D449=$D$538,$E$538,IF(D449=$D$539,$E$539,IF(D449=$D$540,$E$540,IF(D449=$D$541,$E$541,IF(D449=$D$542,$E$542,IF(D449=$D$543,$E$543,IF(D449=$D$544,$E$544,IF(D449=$D$545,$E$545,IF(D449=$D$546,$E$546,IF(D449=$D$547,$E$547,IF(D449=VICERRECTORÍA_ACADÉMICA_,BF916,IF(D449=PLANEACIÓN_,BF918, IF(D449=_VICERRECTORÍA_INVESTIGACIONES_INNOVACIÓN_Y_EXTENSIÓN_,BF917,IF(D449=VICERRECTORÍA_ADMINISTRATIVA_FINANCIERA_,BF919,IF(D449=_VICERRECTORÍA_RESPONSABILIDAD_SOCIAL_Y_BIENESTAR_UNIVERSITARIO_,BF920," ")))))))))))))))</f>
        <v>Administrar y ejecutar los recursos de la institución generando en los procesos mayor eficiencia y eficacia para dar una respuesta oportuna a los servicios demandados en el cumplimiento de las funciones misionales.</v>
      </c>
      <c r="F449" s="324" t="s">
        <v>265</v>
      </c>
      <c r="G449" s="203" t="s">
        <v>260</v>
      </c>
      <c r="H449" s="208" t="s">
        <v>37</v>
      </c>
      <c r="I449" s="172" t="s">
        <v>1886</v>
      </c>
      <c r="J449" s="324" t="s">
        <v>111</v>
      </c>
      <c r="K449" s="369" t="s">
        <v>1900</v>
      </c>
      <c r="L449" s="369" t="s">
        <v>1901</v>
      </c>
      <c r="M449" s="369" t="s">
        <v>1902</v>
      </c>
      <c r="N449" s="324" t="s">
        <v>104</v>
      </c>
      <c r="O449" s="332">
        <f t="shared" ref="O449" si="2133">IF(N449="ALTA",5,IF(N449="MEDIO ALTA",4,IF(N449="MEDIA",3,IF(N449="MEDIO BAJA",2,IF(N449="BAJA",1,0)))))</f>
        <v>3</v>
      </c>
      <c r="P449" s="324" t="s">
        <v>141</v>
      </c>
      <c r="Q449" s="332">
        <f t="shared" ref="Q449" si="2134">IF(P449="ALTO",5,IF(P449="MEDIO-ALTO",4,IF(P449="MEDIO",3,IF(P449="MEDIO-BAJO",2,IF(P449="BAJO",1,0)))))</f>
        <v>1</v>
      </c>
      <c r="R449" s="332">
        <f t="shared" ref="R449" si="2135">Q449*O449</f>
        <v>3</v>
      </c>
      <c r="S449" s="172" t="s">
        <v>315</v>
      </c>
      <c r="T449" s="129">
        <f t="shared" si="2064"/>
        <v>1</v>
      </c>
      <c r="U449" s="325">
        <f t="shared" ref="U449" si="2136">ROUND(AVERAGEIF(T449:T451,"&gt;0"),0)</f>
        <v>1</v>
      </c>
      <c r="V449" s="325">
        <f t="shared" ref="V449" si="2137">U449*0.6</f>
        <v>0.6</v>
      </c>
      <c r="W449" s="208" t="s">
        <v>1914</v>
      </c>
      <c r="X449" s="324">
        <f t="shared" ref="X449" si="2138">IF(S449="No_existen",5*$X$10,Y449*$X$10)</f>
        <v>0.2</v>
      </c>
      <c r="Y449" s="329">
        <f t="shared" ref="Y449" si="2139">ROUND(AVERAGEIF(Z449:Z451,"&gt;0"),0)</f>
        <v>4</v>
      </c>
      <c r="Z449" s="206">
        <f t="shared" si="2069"/>
        <v>4</v>
      </c>
      <c r="AA449" s="203" t="s">
        <v>318</v>
      </c>
      <c r="AB449" s="203"/>
      <c r="AC449" s="329">
        <f t="shared" ref="AC449" si="2140">IF(S449="No_existen",5*$AC$10,AD449*$AC$10)</f>
        <v>0.15</v>
      </c>
      <c r="AD449" s="325">
        <f t="shared" ref="AD449" si="2141">ROUND(AVERAGEIF(AE449:AE451,"&gt;0"),0)</f>
        <v>1</v>
      </c>
      <c r="AE449" s="202">
        <f t="shared" si="2072"/>
        <v>1</v>
      </c>
      <c r="AF449" s="203" t="s">
        <v>295</v>
      </c>
      <c r="AG449" s="208" t="s">
        <v>1925</v>
      </c>
      <c r="AH449" s="329">
        <f t="shared" ref="AH449" si="2142">IF(S449="No_existen",5*$AH$10,AI449*$AH$10)</f>
        <v>0.1</v>
      </c>
      <c r="AI449" s="325">
        <f t="shared" ref="AI449" si="2143">ROUND(AVERAGEIF(AJ449:AJ451,"&gt;0"),0)</f>
        <v>1</v>
      </c>
      <c r="AJ449" s="202">
        <f t="shared" si="2075"/>
        <v>1</v>
      </c>
      <c r="AK449" s="203" t="s">
        <v>292</v>
      </c>
      <c r="AL449" s="203" t="s">
        <v>307</v>
      </c>
      <c r="AM449" s="329">
        <f t="shared" ref="AM449" si="2144">IF(S449="No_existen",5*$AM$10,AN449*$AM$10)</f>
        <v>0.1</v>
      </c>
      <c r="AN449" s="325">
        <f t="shared" ref="AN449" si="2145">ROUND(AVERAGEIF(AO449:AO451,"&gt;0"),0)</f>
        <v>1</v>
      </c>
      <c r="AO449" s="202">
        <f t="shared" si="1890"/>
        <v>1</v>
      </c>
      <c r="AP449" s="203" t="s">
        <v>614</v>
      </c>
      <c r="AQ449" s="325">
        <f t="shared" ref="AQ449" si="2146">ROUND(AVERAGE(U449,Y449,AD449,AI449,AN449),0)</f>
        <v>2</v>
      </c>
      <c r="AR449" s="325" t="str">
        <f t="shared" ref="AR449" si="2147">IF(AQ449&lt;1.5,"FUERTE",IF(AND(AQ449&gt;=1.5,AQ449&lt;2.5),"ACEPTABLE",IF(AQ449&gt;=5,"INEXISTENTE","DÉBIL")))</f>
        <v>ACEPTABLE</v>
      </c>
      <c r="AS449" s="327">
        <f t="shared" ref="AS449" si="2148">IF(R449=0,0,ROUND((R449*AQ449),0))</f>
        <v>6</v>
      </c>
      <c r="AT449" s="327" t="str">
        <f t="shared" ref="AT449" si="2149">IF(AS449&gt;=36,"GRAVE", IF(AS449&lt;=10, "LEVE", "MODERADO"))</f>
        <v>LEVE</v>
      </c>
      <c r="AU449" s="372" t="s">
        <v>1936</v>
      </c>
      <c r="AV449" s="372">
        <v>4</v>
      </c>
      <c r="AW449" s="203" t="s">
        <v>89</v>
      </c>
      <c r="AX449" s="203"/>
      <c r="AY449" s="130"/>
      <c r="AZ449" s="131"/>
      <c r="BA449" s="207"/>
      <c r="BB449" s="145"/>
      <c r="BC449" s="145"/>
      <c r="BD449" s="145"/>
      <c r="BE449" s="145"/>
      <c r="BF449" s="145"/>
      <c r="BG449" s="145"/>
      <c r="BH449" s="145"/>
    </row>
    <row r="450" spans="1:60" ht="63.75" hidden="1" customHeight="1" x14ac:dyDescent="0.2">
      <c r="A450" s="324"/>
      <c r="B450" s="324"/>
      <c r="C450" s="325"/>
      <c r="D450" s="336"/>
      <c r="E450" s="325"/>
      <c r="F450" s="324"/>
      <c r="G450" s="203" t="s">
        <v>260</v>
      </c>
      <c r="H450" s="208" t="s">
        <v>37</v>
      </c>
      <c r="I450" s="172" t="s">
        <v>1887</v>
      </c>
      <c r="J450" s="324"/>
      <c r="K450" s="369"/>
      <c r="L450" s="369"/>
      <c r="M450" s="369"/>
      <c r="N450" s="324"/>
      <c r="O450" s="332"/>
      <c r="P450" s="324"/>
      <c r="Q450" s="332"/>
      <c r="R450" s="332"/>
      <c r="S450" s="172" t="s">
        <v>315</v>
      </c>
      <c r="T450" s="129">
        <f t="shared" si="2064"/>
        <v>1</v>
      </c>
      <c r="U450" s="325"/>
      <c r="V450" s="325"/>
      <c r="W450" s="208" t="s">
        <v>1915</v>
      </c>
      <c r="X450" s="324"/>
      <c r="Y450" s="329"/>
      <c r="Z450" s="206">
        <f t="shared" si="2069"/>
        <v>4</v>
      </c>
      <c r="AA450" s="203" t="s">
        <v>318</v>
      </c>
      <c r="AB450" s="203"/>
      <c r="AC450" s="329"/>
      <c r="AD450" s="325"/>
      <c r="AE450" s="202">
        <f t="shared" si="2072"/>
        <v>1</v>
      </c>
      <c r="AF450" s="203" t="s">
        <v>295</v>
      </c>
      <c r="AG450" s="208" t="s">
        <v>1929</v>
      </c>
      <c r="AH450" s="329"/>
      <c r="AI450" s="325"/>
      <c r="AJ450" s="202">
        <f t="shared" si="2075"/>
        <v>1</v>
      </c>
      <c r="AK450" s="203" t="s">
        <v>292</v>
      </c>
      <c r="AL450" s="203" t="s">
        <v>307</v>
      </c>
      <c r="AM450" s="329"/>
      <c r="AN450" s="325"/>
      <c r="AO450" s="202">
        <f t="shared" si="1890"/>
        <v>1</v>
      </c>
      <c r="AP450" s="203" t="s">
        <v>614</v>
      </c>
      <c r="AQ450" s="325"/>
      <c r="AR450" s="325"/>
      <c r="AS450" s="327"/>
      <c r="AT450" s="327"/>
      <c r="AU450" s="372"/>
      <c r="AV450" s="372"/>
      <c r="AW450" s="203" t="s">
        <v>89</v>
      </c>
      <c r="AX450" s="203"/>
      <c r="AY450" s="130"/>
      <c r="AZ450" s="131"/>
      <c r="BA450" s="207"/>
      <c r="BB450" s="145"/>
      <c r="BC450" s="145"/>
      <c r="BD450" s="145"/>
      <c r="BE450" s="145"/>
      <c r="BF450" s="145"/>
      <c r="BG450" s="145"/>
      <c r="BH450" s="145"/>
    </row>
    <row r="451" spans="1:60" ht="63.75" hidden="1" customHeight="1" x14ac:dyDescent="0.2">
      <c r="A451" s="324"/>
      <c r="B451" s="324"/>
      <c r="C451" s="325"/>
      <c r="D451" s="336"/>
      <c r="E451" s="325"/>
      <c r="F451" s="324"/>
      <c r="G451" s="203"/>
      <c r="H451" s="203"/>
      <c r="I451" s="127"/>
      <c r="J451" s="324"/>
      <c r="K451" s="369"/>
      <c r="L451" s="369"/>
      <c r="M451" s="369"/>
      <c r="N451" s="324"/>
      <c r="O451" s="332"/>
      <c r="P451" s="324"/>
      <c r="Q451" s="332"/>
      <c r="R451" s="332"/>
      <c r="S451" s="172" t="s">
        <v>315</v>
      </c>
      <c r="T451" s="129">
        <f t="shared" si="2064"/>
        <v>1</v>
      </c>
      <c r="U451" s="325"/>
      <c r="V451" s="325"/>
      <c r="W451" s="208" t="s">
        <v>1916</v>
      </c>
      <c r="X451" s="324"/>
      <c r="Y451" s="329"/>
      <c r="Z451" s="206">
        <f t="shared" si="2069"/>
        <v>4</v>
      </c>
      <c r="AA451" s="203" t="s">
        <v>318</v>
      </c>
      <c r="AB451" s="203"/>
      <c r="AC451" s="329"/>
      <c r="AD451" s="325"/>
      <c r="AE451" s="202">
        <f t="shared" si="2072"/>
        <v>1</v>
      </c>
      <c r="AF451" s="203" t="s">
        <v>295</v>
      </c>
      <c r="AG451" s="208" t="s">
        <v>1930</v>
      </c>
      <c r="AH451" s="329"/>
      <c r="AI451" s="325"/>
      <c r="AJ451" s="202">
        <f t="shared" si="2075"/>
        <v>1</v>
      </c>
      <c r="AK451" s="203" t="s">
        <v>292</v>
      </c>
      <c r="AL451" s="203" t="s">
        <v>307</v>
      </c>
      <c r="AM451" s="329"/>
      <c r="AN451" s="325"/>
      <c r="AO451" s="202">
        <f t="shared" si="1890"/>
        <v>1</v>
      </c>
      <c r="AP451" s="203" t="s">
        <v>614</v>
      </c>
      <c r="AQ451" s="325"/>
      <c r="AR451" s="325"/>
      <c r="AS451" s="327"/>
      <c r="AT451" s="327"/>
      <c r="AU451" s="372"/>
      <c r="AV451" s="372"/>
      <c r="AW451" s="203" t="s">
        <v>89</v>
      </c>
      <c r="AX451" s="203"/>
      <c r="AY451" s="130"/>
      <c r="AZ451" s="131"/>
      <c r="BA451" s="207"/>
      <c r="BB451" s="145"/>
      <c r="BC451" s="145"/>
      <c r="BD451" s="145"/>
      <c r="BE451" s="145"/>
      <c r="BF451" s="145"/>
      <c r="BG451" s="145"/>
      <c r="BH451" s="145"/>
    </row>
    <row r="452" spans="1:60" ht="63.75" hidden="1" customHeight="1" x14ac:dyDescent="0.2">
      <c r="A452" s="324">
        <v>148</v>
      </c>
      <c r="B452" s="324" t="s">
        <v>178</v>
      </c>
      <c r="C452" s="325" t="str">
        <f>+VLOOKUP(B452,$A$568:$B$606,2,0)</f>
        <v>WILSON ARENAS VALENCIA</v>
      </c>
      <c r="D452" s="336" t="s">
        <v>152</v>
      </c>
      <c r="E452" s="325" t="str">
        <f>IF(D452=$D$538,$E$538,IF(D452=$D$539,$E$539,IF(D452=$D$540,$E$540,IF(D452=$D$541,$E$541,IF(D452=$D$542,$E$542,IF(D452=$D$543,$E$543,IF(D452=$D$544,$E$544,IF(D452=$D$545,$E$545,IF(D452=$D$546,$E$546,IF(D452=$D$547,$E$547,IF(D452=VICERRECTORÍA_ACADÉMICA_,BF919,IF(D452=PLANEACIÓN_,BF921, IF(D452=_VICERRECTORÍA_INVESTIGACIONES_INNOVACIÓN_Y_EXTENSIÓN_,BF920,IF(D452=VICERRECTORÍA_ADMINISTRATIVA_FINANCIERA_,BF922,IF(D452=_VICERRECTORÍA_RESPONSABILIDAD_SOCIAL_Y_BIENESTAR_UNIVERSITARIO_,BF923,"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52" s="324" t="s">
        <v>265</v>
      </c>
      <c r="G452" s="203" t="s">
        <v>261</v>
      </c>
      <c r="H452" s="203" t="s">
        <v>39</v>
      </c>
      <c r="I452" s="203" t="s">
        <v>1937</v>
      </c>
      <c r="J452" s="324" t="s">
        <v>107</v>
      </c>
      <c r="K452" s="324" t="s">
        <v>1954</v>
      </c>
      <c r="L452" s="324" t="s">
        <v>1955</v>
      </c>
      <c r="M452" s="324" t="s">
        <v>1956</v>
      </c>
      <c r="N452" s="324" t="s">
        <v>104</v>
      </c>
      <c r="O452" s="332">
        <f t="shared" ref="O452" si="2150">IF(N452="ALTA",5,IF(N452="MEDIO ALTA",4,IF(N452="MEDIA",3,IF(N452="MEDIO BAJA",2,IF(N452="BAJA",1,0)))))</f>
        <v>3</v>
      </c>
      <c r="P452" s="324" t="s">
        <v>209</v>
      </c>
      <c r="Q452" s="332">
        <f t="shared" ref="Q452" si="2151">IF(P452="ALTO",5,IF(P452="MEDIO-ALTO",4,IF(P452="MEDIO",3,IF(P452="MEDIO-BAJO",2,IF(P452="BAJO",1,0)))))</f>
        <v>4</v>
      </c>
      <c r="R452" s="332">
        <f t="shared" ref="R452" si="2152">Q452*O452</f>
        <v>12</v>
      </c>
      <c r="S452" s="128" t="s">
        <v>315</v>
      </c>
      <c r="T452" s="129">
        <f t="shared" si="2064"/>
        <v>1</v>
      </c>
      <c r="U452" s="325">
        <f t="shared" ref="U452" si="2153">ROUND(AVERAGEIF(T452:T454,"&gt;0"),0)</f>
        <v>1</v>
      </c>
      <c r="V452" s="325">
        <f t="shared" ref="V452" si="2154">U452*0.6</f>
        <v>0.6</v>
      </c>
      <c r="W452" s="203" t="s">
        <v>1973</v>
      </c>
      <c r="X452" s="324">
        <f t="shared" ref="X452" si="2155">IF(S452="No_existen",5*$X$10,Y452*$X$10)</f>
        <v>0.15000000000000002</v>
      </c>
      <c r="Y452" s="329">
        <f t="shared" ref="Y452" si="2156">ROUND(AVERAGEIF(Z452:Z454,"&gt;0"),0)</f>
        <v>3</v>
      </c>
      <c r="Z452" s="206">
        <f t="shared" si="2069"/>
        <v>4</v>
      </c>
      <c r="AA452" s="203" t="s">
        <v>318</v>
      </c>
      <c r="AB452" s="203"/>
      <c r="AC452" s="329">
        <f t="shared" ref="AC452" si="2157">IF(S452="No_existen",5*$AC$10,AD452*$AC$10)</f>
        <v>0.15</v>
      </c>
      <c r="AD452" s="325">
        <f t="shared" ref="AD452" si="2158">ROUND(AVERAGEIF(AE452:AE454,"&gt;0"),0)</f>
        <v>1</v>
      </c>
      <c r="AE452" s="202">
        <f t="shared" si="2072"/>
        <v>1</v>
      </c>
      <c r="AF452" s="203" t="s">
        <v>295</v>
      </c>
      <c r="AG452" s="203" t="s">
        <v>1988</v>
      </c>
      <c r="AH452" s="329">
        <f t="shared" ref="AH452" si="2159">IF(S452="No_existen",5*$AH$10,AI452*$AH$10)</f>
        <v>0.1</v>
      </c>
      <c r="AI452" s="325">
        <f t="shared" ref="AI452" si="2160">ROUND(AVERAGEIF(AJ452:AJ454,"&gt;0"),0)</f>
        <v>1</v>
      </c>
      <c r="AJ452" s="202">
        <f t="shared" si="2075"/>
        <v>1</v>
      </c>
      <c r="AK452" s="203" t="s">
        <v>292</v>
      </c>
      <c r="AL452" s="203" t="s">
        <v>300</v>
      </c>
      <c r="AM452" s="329">
        <f t="shared" ref="AM452" si="2161">IF(S452="No_existen",5*$AM$10,AN452*$AM$10)</f>
        <v>0.30000000000000004</v>
      </c>
      <c r="AN452" s="325">
        <f t="shared" ref="AN452" si="2162">ROUND(AVERAGEIF(AO452:AO454,"&gt;0"),0)</f>
        <v>3</v>
      </c>
      <c r="AO452" s="202">
        <f t="shared" si="1890"/>
        <v>4</v>
      </c>
      <c r="AP452" s="203" t="s">
        <v>613</v>
      </c>
      <c r="AQ452" s="325">
        <f t="shared" ref="AQ452" si="2163">ROUND(AVERAGE(U452,Y452,AD452,AI452,AN452),0)</f>
        <v>2</v>
      </c>
      <c r="AR452" s="325" t="str">
        <f t="shared" ref="AR452" si="2164">IF(AQ452&lt;1.5,"FUERTE",IF(AND(AQ452&gt;=1.5,AQ452&lt;2.5),"ACEPTABLE",IF(AQ452&gt;=5,"INEXISTENTE","DÉBIL")))</f>
        <v>ACEPTABLE</v>
      </c>
      <c r="AS452" s="327">
        <f t="shared" ref="AS452" si="2165">IF(R452=0,0,ROUND((R452*AQ452),0))</f>
        <v>24</v>
      </c>
      <c r="AT452" s="327" t="str">
        <f t="shared" ref="AT452" si="2166">IF(AS452&gt;=36,"GRAVE", IF(AS452&lt;=10, "LEVE", "MODERADO"))</f>
        <v>MODERADO</v>
      </c>
      <c r="AU452" s="336" t="s">
        <v>1999</v>
      </c>
      <c r="AV452" s="336" t="s">
        <v>2000</v>
      </c>
      <c r="AW452" s="203" t="s">
        <v>92</v>
      </c>
      <c r="AX452" s="203" t="s">
        <v>2008</v>
      </c>
      <c r="AY452" s="131">
        <v>45291</v>
      </c>
      <c r="AZ452" s="131"/>
      <c r="BA452" s="207" t="s">
        <v>2009</v>
      </c>
      <c r="BB452" s="145"/>
      <c r="BC452" s="145"/>
      <c r="BD452" s="145"/>
      <c r="BE452" s="145"/>
      <c r="BF452" s="145"/>
      <c r="BG452" s="145"/>
      <c r="BH452" s="145"/>
    </row>
    <row r="453" spans="1:60" ht="63.75" hidden="1" customHeight="1" x14ac:dyDescent="0.2">
      <c r="A453" s="324"/>
      <c r="B453" s="324"/>
      <c r="C453" s="325"/>
      <c r="D453" s="336"/>
      <c r="E453" s="325"/>
      <c r="F453" s="324"/>
      <c r="G453" s="203" t="s">
        <v>260</v>
      </c>
      <c r="H453" s="203" t="s">
        <v>226</v>
      </c>
      <c r="I453" s="203" t="s">
        <v>1938</v>
      </c>
      <c r="J453" s="324"/>
      <c r="K453" s="324"/>
      <c r="L453" s="324"/>
      <c r="M453" s="324"/>
      <c r="N453" s="324"/>
      <c r="O453" s="332"/>
      <c r="P453" s="324"/>
      <c r="Q453" s="332"/>
      <c r="R453" s="332"/>
      <c r="S453" s="128" t="s">
        <v>315</v>
      </c>
      <c r="T453" s="129">
        <f t="shared" si="2064"/>
        <v>1</v>
      </c>
      <c r="U453" s="325"/>
      <c r="V453" s="325"/>
      <c r="W453" s="203" t="s">
        <v>1974</v>
      </c>
      <c r="X453" s="324"/>
      <c r="Y453" s="329"/>
      <c r="Z453" s="206">
        <f t="shared" si="2069"/>
        <v>2</v>
      </c>
      <c r="AA453" s="203" t="s">
        <v>319</v>
      </c>
      <c r="AB453" s="203"/>
      <c r="AC453" s="329"/>
      <c r="AD453" s="325"/>
      <c r="AE453" s="202">
        <f t="shared" si="2072"/>
        <v>1</v>
      </c>
      <c r="AF453" s="203" t="s">
        <v>295</v>
      </c>
      <c r="AG453" s="203" t="s">
        <v>1989</v>
      </c>
      <c r="AH453" s="329"/>
      <c r="AI453" s="325"/>
      <c r="AJ453" s="202">
        <f t="shared" si="2075"/>
        <v>1</v>
      </c>
      <c r="AK453" s="203" t="s">
        <v>292</v>
      </c>
      <c r="AL453" s="203" t="s">
        <v>303</v>
      </c>
      <c r="AM453" s="329"/>
      <c r="AN453" s="325"/>
      <c r="AO453" s="202">
        <f t="shared" si="1890"/>
        <v>1</v>
      </c>
      <c r="AP453" s="203" t="s">
        <v>614</v>
      </c>
      <c r="AQ453" s="325"/>
      <c r="AR453" s="325"/>
      <c r="AS453" s="327"/>
      <c r="AT453" s="327"/>
      <c r="AU453" s="336"/>
      <c r="AV453" s="336"/>
      <c r="AW453" s="203" t="s">
        <v>90</v>
      </c>
      <c r="AX453" s="203" t="s">
        <v>2010</v>
      </c>
      <c r="AY453" s="131">
        <v>45291</v>
      </c>
      <c r="AZ453" s="131"/>
      <c r="BA453" s="207"/>
      <c r="BB453" s="145"/>
      <c r="BC453" s="145"/>
      <c r="BD453" s="145"/>
      <c r="BE453" s="145"/>
      <c r="BF453" s="145"/>
      <c r="BG453" s="145"/>
      <c r="BH453" s="145"/>
    </row>
    <row r="454" spans="1:60" ht="63.75" hidden="1" customHeight="1" x14ac:dyDescent="0.2">
      <c r="A454" s="324"/>
      <c r="B454" s="324"/>
      <c r="C454" s="325"/>
      <c r="D454" s="336"/>
      <c r="E454" s="325"/>
      <c r="F454" s="324"/>
      <c r="G454" s="203" t="s">
        <v>260</v>
      </c>
      <c r="H454" s="203" t="s">
        <v>37</v>
      </c>
      <c r="I454" s="203" t="s">
        <v>1939</v>
      </c>
      <c r="J454" s="324"/>
      <c r="K454" s="324"/>
      <c r="L454" s="324"/>
      <c r="M454" s="324"/>
      <c r="N454" s="324"/>
      <c r="O454" s="332"/>
      <c r="P454" s="324"/>
      <c r="Q454" s="332"/>
      <c r="R454" s="332"/>
      <c r="S454" s="128" t="s">
        <v>315</v>
      </c>
      <c r="T454" s="129">
        <f t="shared" si="2064"/>
        <v>1</v>
      </c>
      <c r="U454" s="325"/>
      <c r="V454" s="325"/>
      <c r="W454" s="203" t="s">
        <v>1975</v>
      </c>
      <c r="X454" s="324"/>
      <c r="Y454" s="329"/>
      <c r="Z454" s="206">
        <f t="shared" si="2069"/>
        <v>4</v>
      </c>
      <c r="AA454" s="203" t="s">
        <v>318</v>
      </c>
      <c r="AB454" s="203"/>
      <c r="AC454" s="329"/>
      <c r="AD454" s="325"/>
      <c r="AE454" s="202">
        <f t="shared" si="2072"/>
        <v>1</v>
      </c>
      <c r="AF454" s="203" t="s">
        <v>295</v>
      </c>
      <c r="AG454" s="203" t="s">
        <v>1988</v>
      </c>
      <c r="AH454" s="329"/>
      <c r="AI454" s="325"/>
      <c r="AJ454" s="202">
        <f t="shared" si="2075"/>
        <v>1</v>
      </c>
      <c r="AK454" s="203" t="s">
        <v>292</v>
      </c>
      <c r="AL454" s="203" t="s">
        <v>300</v>
      </c>
      <c r="AM454" s="329"/>
      <c r="AN454" s="325"/>
      <c r="AO454" s="202">
        <f t="shared" si="1890"/>
        <v>4</v>
      </c>
      <c r="AP454" s="203" t="s">
        <v>613</v>
      </c>
      <c r="AQ454" s="325"/>
      <c r="AR454" s="325"/>
      <c r="AS454" s="327"/>
      <c r="AT454" s="327"/>
      <c r="AU454" s="336"/>
      <c r="AV454" s="336"/>
      <c r="AW454" s="203" t="s">
        <v>90</v>
      </c>
      <c r="AX454" s="203" t="s">
        <v>2011</v>
      </c>
      <c r="AY454" s="131">
        <v>45291</v>
      </c>
      <c r="AZ454" s="131"/>
      <c r="BA454" s="207"/>
      <c r="BB454" s="145"/>
      <c r="BC454" s="145"/>
      <c r="BD454" s="145"/>
      <c r="BE454" s="145"/>
      <c r="BF454" s="145"/>
      <c r="BG454" s="145"/>
      <c r="BH454" s="145"/>
    </row>
    <row r="455" spans="1:60" ht="63.75" hidden="1" customHeight="1" x14ac:dyDescent="0.2">
      <c r="A455" s="324">
        <v>149</v>
      </c>
      <c r="B455" s="324" t="s">
        <v>178</v>
      </c>
      <c r="C455" s="325" t="str">
        <f>+VLOOKUP(B455,$A$568:$B$606,2,0)</f>
        <v>WILSON ARENAS VALENCIA</v>
      </c>
      <c r="D455" s="336" t="s">
        <v>152</v>
      </c>
      <c r="E455" s="325" t="str">
        <f>IF(D455=$D$538,$E$538,IF(D455=$D$539,$E$539,IF(D455=$D$540,$E$540,IF(D455=$D$541,$E$541,IF(D455=$D$542,$E$542,IF(D455=$D$543,$E$543,IF(D455=$D$544,$E$544,IF(D455=$D$545,$E$545,IF(D455=$D$546,$E$546,IF(D455=$D$547,$E$547,IF(D455=VICERRECTORÍA_ACADÉMICA_,BF922,IF(D455=PLANEACIÓN_,BF924, IF(D455=_VICERRECTORÍA_INVESTIGACIONES_INNOVACIÓN_Y_EXTENSIÓN_,BF923,IF(D455=VICERRECTORÍA_ADMINISTRATIVA_FINANCIERA_,BF925,IF(D455=_VICERRECTORÍA_RESPONSABILIDAD_SOCIAL_Y_BIENESTAR_UNIVERSITARIO_,BF926,"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55" s="324" t="s">
        <v>265</v>
      </c>
      <c r="G455" s="203" t="s">
        <v>260</v>
      </c>
      <c r="H455" s="203" t="s">
        <v>37</v>
      </c>
      <c r="I455" s="128" t="s">
        <v>1940</v>
      </c>
      <c r="J455" s="324" t="s">
        <v>108</v>
      </c>
      <c r="K455" s="324" t="s">
        <v>1957</v>
      </c>
      <c r="L455" s="324" t="s">
        <v>1958</v>
      </c>
      <c r="M455" s="324" t="s">
        <v>1959</v>
      </c>
      <c r="N455" s="324" t="s">
        <v>147</v>
      </c>
      <c r="O455" s="332">
        <f t="shared" ref="O455" si="2167">IF(N455="ALTA",5,IF(N455="MEDIO ALTA",4,IF(N455="MEDIA",3,IF(N455="MEDIO BAJA",2,IF(N455="BAJA",1,0)))))</f>
        <v>2</v>
      </c>
      <c r="P455" s="324" t="s">
        <v>209</v>
      </c>
      <c r="Q455" s="332">
        <f t="shared" ref="Q455" si="2168">IF(P455="ALTO",5,IF(P455="MEDIO-ALTO",4,IF(P455="MEDIO",3,IF(P455="MEDIO-BAJO",2,IF(P455="BAJO",1,0)))))</f>
        <v>4</v>
      </c>
      <c r="R455" s="332">
        <f t="shared" ref="R455" si="2169">Q455*O455</f>
        <v>8</v>
      </c>
      <c r="S455" s="128" t="s">
        <v>315</v>
      </c>
      <c r="T455" s="129">
        <f t="shared" si="2064"/>
        <v>1</v>
      </c>
      <c r="U455" s="325">
        <f t="shared" ref="U455" si="2170">ROUND(AVERAGEIF(T455:T457,"&gt;0"),0)</f>
        <v>1</v>
      </c>
      <c r="V455" s="325">
        <f t="shared" ref="V455" si="2171">U455*0.6</f>
        <v>0.6</v>
      </c>
      <c r="W455" s="203" t="s">
        <v>1973</v>
      </c>
      <c r="X455" s="324">
        <f t="shared" ref="X455" si="2172">IF(S455="No_existen",5*$X$10,Y455*$X$10)</f>
        <v>0.2</v>
      </c>
      <c r="Y455" s="329">
        <f t="shared" ref="Y455" si="2173">ROUND(AVERAGEIF(Z455:Z457,"&gt;0"),0)</f>
        <v>4</v>
      </c>
      <c r="Z455" s="206">
        <f t="shared" si="2069"/>
        <v>4</v>
      </c>
      <c r="AA455" s="203" t="s">
        <v>318</v>
      </c>
      <c r="AB455" s="203"/>
      <c r="AC455" s="329">
        <f t="shared" ref="AC455" si="2174">IF(S455="No_existen",5*$AC$10,AD455*$AC$10)</f>
        <v>0.15</v>
      </c>
      <c r="AD455" s="325">
        <f t="shared" ref="AD455" si="2175">ROUND(AVERAGEIF(AE455:AE457,"&gt;0"),0)</f>
        <v>1</v>
      </c>
      <c r="AE455" s="202">
        <f t="shared" si="2072"/>
        <v>1</v>
      </c>
      <c r="AF455" s="203" t="s">
        <v>295</v>
      </c>
      <c r="AG455" s="203" t="s">
        <v>1988</v>
      </c>
      <c r="AH455" s="329">
        <f t="shared" ref="AH455" si="2176">IF(S455="No_existen",5*$AH$10,AI455*$AH$10)</f>
        <v>0.1</v>
      </c>
      <c r="AI455" s="325">
        <f t="shared" ref="AI455" si="2177">ROUND(AVERAGEIF(AJ455:AJ457,"&gt;0"),0)</f>
        <v>1</v>
      </c>
      <c r="AJ455" s="202">
        <f t="shared" si="2075"/>
        <v>1</v>
      </c>
      <c r="AK455" s="203" t="s">
        <v>292</v>
      </c>
      <c r="AL455" s="203" t="s">
        <v>301</v>
      </c>
      <c r="AM455" s="329">
        <f t="shared" ref="AM455" si="2178">IF(S455="No_existen",5*$AM$10,AN455*$AM$10)</f>
        <v>0.4</v>
      </c>
      <c r="AN455" s="325">
        <f t="shared" ref="AN455" si="2179">ROUND(AVERAGEIF(AO455:AO457,"&gt;0"),0)</f>
        <v>4</v>
      </c>
      <c r="AO455" s="202">
        <f t="shared" si="1890"/>
        <v>4</v>
      </c>
      <c r="AP455" s="203" t="s">
        <v>613</v>
      </c>
      <c r="AQ455" s="325">
        <f t="shared" ref="AQ455" si="2180">ROUND(AVERAGE(U455,Y455,AD455,AI455,AN455),0)</f>
        <v>2</v>
      </c>
      <c r="AR455" s="325" t="str">
        <f t="shared" ref="AR455" si="2181">IF(AQ455&lt;1.5,"FUERTE",IF(AND(AQ455&gt;=1.5,AQ455&lt;2.5),"ACEPTABLE",IF(AQ455&gt;=5,"INEXISTENTE","DÉBIL")))</f>
        <v>ACEPTABLE</v>
      </c>
      <c r="AS455" s="327">
        <f t="shared" ref="AS455" si="2182">IF(R455=0,0,ROUND((R455*AQ455),0))</f>
        <v>16</v>
      </c>
      <c r="AT455" s="327" t="str">
        <f t="shared" ref="AT455" si="2183">IF(AS455&gt;=36,"GRAVE", IF(AS455&lt;=10, "LEVE", "MODERADO"))</f>
        <v>MODERADO</v>
      </c>
      <c r="AU455" s="336" t="s">
        <v>2001</v>
      </c>
      <c r="AV455" s="336" t="s">
        <v>2002</v>
      </c>
      <c r="AW455" s="203" t="s">
        <v>90</v>
      </c>
      <c r="AX455" s="203" t="s">
        <v>2012</v>
      </c>
      <c r="AY455" s="131">
        <v>45291</v>
      </c>
      <c r="AZ455" s="131"/>
      <c r="BA455" s="207"/>
      <c r="BB455" s="145"/>
      <c r="BC455" s="145"/>
      <c r="BD455" s="145"/>
      <c r="BE455" s="145"/>
      <c r="BF455" s="145"/>
      <c r="BG455" s="145"/>
      <c r="BH455" s="145"/>
    </row>
    <row r="456" spans="1:60" ht="63.75" hidden="1" customHeight="1" x14ac:dyDescent="0.2">
      <c r="A456" s="324"/>
      <c r="B456" s="324"/>
      <c r="C456" s="325"/>
      <c r="D456" s="336"/>
      <c r="E456" s="325"/>
      <c r="F456" s="324"/>
      <c r="G456" s="203" t="s">
        <v>260</v>
      </c>
      <c r="H456" s="203" t="s">
        <v>226</v>
      </c>
      <c r="I456" s="128" t="s">
        <v>1941</v>
      </c>
      <c r="J456" s="324"/>
      <c r="K456" s="324"/>
      <c r="L456" s="324"/>
      <c r="M456" s="324"/>
      <c r="N456" s="324"/>
      <c r="O456" s="332"/>
      <c r="P456" s="324"/>
      <c r="Q456" s="332"/>
      <c r="R456" s="332"/>
      <c r="S456" s="128" t="s">
        <v>315</v>
      </c>
      <c r="T456" s="129">
        <f t="shared" si="2064"/>
        <v>1</v>
      </c>
      <c r="U456" s="325"/>
      <c r="V456" s="325"/>
      <c r="W456" s="203" t="s">
        <v>1976</v>
      </c>
      <c r="X456" s="324"/>
      <c r="Y456" s="329"/>
      <c r="Z456" s="206">
        <f t="shared" si="2069"/>
        <v>4</v>
      </c>
      <c r="AA456" s="203" t="s">
        <v>318</v>
      </c>
      <c r="AB456" s="203"/>
      <c r="AC456" s="329"/>
      <c r="AD456" s="325"/>
      <c r="AE456" s="202">
        <f t="shared" si="2072"/>
        <v>1</v>
      </c>
      <c r="AF456" s="203" t="s">
        <v>295</v>
      </c>
      <c r="AG456" s="203" t="s">
        <v>1990</v>
      </c>
      <c r="AH456" s="329"/>
      <c r="AI456" s="325"/>
      <c r="AJ456" s="202">
        <f t="shared" si="2075"/>
        <v>1</v>
      </c>
      <c r="AK456" s="203" t="s">
        <v>292</v>
      </c>
      <c r="AL456" s="203" t="s">
        <v>301</v>
      </c>
      <c r="AM456" s="329"/>
      <c r="AN456" s="325"/>
      <c r="AO456" s="202">
        <f t="shared" si="1890"/>
        <v>4</v>
      </c>
      <c r="AP456" s="203" t="s">
        <v>613</v>
      </c>
      <c r="AQ456" s="325"/>
      <c r="AR456" s="325"/>
      <c r="AS456" s="327"/>
      <c r="AT456" s="327"/>
      <c r="AU456" s="336"/>
      <c r="AV456" s="336"/>
      <c r="AW456" s="203" t="s">
        <v>93</v>
      </c>
      <c r="AX456" s="203" t="s">
        <v>2013</v>
      </c>
      <c r="AY456" s="131">
        <v>45291</v>
      </c>
      <c r="AZ456" s="131"/>
      <c r="BA456" s="207"/>
      <c r="BB456" s="145"/>
      <c r="BC456" s="145"/>
      <c r="BD456" s="145"/>
      <c r="BE456" s="145"/>
      <c r="BF456" s="145"/>
      <c r="BG456" s="145"/>
      <c r="BH456" s="145"/>
    </row>
    <row r="457" spans="1:60" ht="63.75" hidden="1" customHeight="1" x14ac:dyDescent="0.2">
      <c r="A457" s="324"/>
      <c r="B457" s="324"/>
      <c r="C457" s="325"/>
      <c r="D457" s="336"/>
      <c r="E457" s="325"/>
      <c r="F457" s="324"/>
      <c r="G457" s="203"/>
      <c r="H457" s="203"/>
      <c r="I457" s="127"/>
      <c r="J457" s="324"/>
      <c r="K457" s="324"/>
      <c r="L457" s="324"/>
      <c r="M457" s="324"/>
      <c r="N457" s="324"/>
      <c r="O457" s="332"/>
      <c r="P457" s="324"/>
      <c r="Q457" s="332"/>
      <c r="R457" s="332"/>
      <c r="S457" s="128"/>
      <c r="T457" s="129">
        <f t="shared" si="2064"/>
        <v>0</v>
      </c>
      <c r="U457" s="325"/>
      <c r="V457" s="325"/>
      <c r="W457" s="203"/>
      <c r="X457" s="324"/>
      <c r="Y457" s="329"/>
      <c r="Z457" s="206">
        <f t="shared" si="2069"/>
        <v>0</v>
      </c>
      <c r="AA457" s="203"/>
      <c r="AB457" s="203"/>
      <c r="AC457" s="329"/>
      <c r="AD457" s="325"/>
      <c r="AE457" s="202">
        <f t="shared" si="2072"/>
        <v>0</v>
      </c>
      <c r="AF457" s="203"/>
      <c r="AG457" s="203"/>
      <c r="AH457" s="329"/>
      <c r="AI457" s="325"/>
      <c r="AJ457" s="202">
        <f t="shared" si="2075"/>
        <v>0</v>
      </c>
      <c r="AK457" s="203"/>
      <c r="AL457" s="203"/>
      <c r="AM457" s="329"/>
      <c r="AN457" s="325"/>
      <c r="AO457" s="202">
        <f t="shared" si="1890"/>
        <v>0</v>
      </c>
      <c r="AP457" s="203"/>
      <c r="AQ457" s="325"/>
      <c r="AR457" s="325"/>
      <c r="AS457" s="327"/>
      <c r="AT457" s="327"/>
      <c r="AU457" s="336"/>
      <c r="AV457" s="336"/>
      <c r="AW457" s="203"/>
      <c r="AX457" s="203"/>
      <c r="AY457" s="130"/>
      <c r="AZ457" s="131"/>
      <c r="BA457" s="207"/>
      <c r="BB457" s="145"/>
      <c r="BC457" s="145"/>
      <c r="BD457" s="145"/>
      <c r="BE457" s="145"/>
      <c r="BF457" s="145"/>
      <c r="BG457" s="145"/>
      <c r="BH457" s="145"/>
    </row>
    <row r="458" spans="1:60" ht="63.75" customHeight="1" x14ac:dyDescent="0.2">
      <c r="A458" s="324">
        <v>150</v>
      </c>
      <c r="B458" s="324" t="s">
        <v>178</v>
      </c>
      <c r="C458" s="325" t="str">
        <f>+VLOOKUP(B458,$A$568:$B$606,2,0)</f>
        <v>WILSON ARENAS VALENCIA</v>
      </c>
      <c r="D458" s="336" t="s">
        <v>150</v>
      </c>
      <c r="E458" s="325" t="str">
        <f>IF(D458=$D$538,$E$538,IF(D458=$D$539,$E$539,IF(D458=$D$540,$E$540,IF(D458=$D$541,$E$541,IF(D458=$D$542,$E$542,IF(D458=$D$543,$E$543,IF(D458=$D$544,$E$544,IF(D458=$D$545,$E$545,IF(D458=$D$546,$E$546,IF(D458=$D$547,$E$547,IF(D458=VICERRECTORÍA_ACADÉMICA_,BF925,IF(D458=PLANEACIÓN_,BF927, IF(D458=_VICERRECTORÍA_INVESTIGACIONES_INNOVACIÓN_Y_EXTENSIÓN_,BF926,IF(D458=VICERRECTORÍA_ADMINISTRATIVA_FINANCIERA_,BF928,IF(D458=_VICERRECTORÍA_RESPONSABILIDAD_SOCIAL_Y_BIENESTAR_UNIVERSITARIO_,BF929," ")))))))))))))))</f>
        <v>Promover la calidad educativa de la Institución, mediante la administración de los programas de formación que ofrece la universidad en sus diferentes niveles, con el fin de permitir al egresado desempeñarse con idoneidad, ética y compromiso social.</v>
      </c>
      <c r="F458" s="324" t="s">
        <v>265</v>
      </c>
      <c r="G458" s="203" t="s">
        <v>261</v>
      </c>
      <c r="H458" s="203" t="s">
        <v>41</v>
      </c>
      <c r="I458" s="127" t="s">
        <v>1942</v>
      </c>
      <c r="J458" s="324" t="s">
        <v>105</v>
      </c>
      <c r="K458" s="337" t="s">
        <v>1960</v>
      </c>
      <c r="L458" s="337" t="s">
        <v>1961</v>
      </c>
      <c r="M458" s="337" t="s">
        <v>1962</v>
      </c>
      <c r="N458" s="324" t="s">
        <v>127</v>
      </c>
      <c r="O458" s="332">
        <f t="shared" ref="O458" si="2184">IF(N458="ALTA",5,IF(N458="MEDIO ALTA",4,IF(N458="MEDIA",3,IF(N458="MEDIO BAJA",2,IF(N458="BAJA",1,0)))))</f>
        <v>1</v>
      </c>
      <c r="P458" s="324" t="s">
        <v>140</v>
      </c>
      <c r="Q458" s="332">
        <f t="shared" ref="Q458" si="2185">IF(P458="ALTO",5,IF(P458="MEDIO-ALTO",4,IF(P458="MEDIO",3,IF(P458="MEDIO-BAJO",2,IF(P458="BAJO",1,0)))))</f>
        <v>3</v>
      </c>
      <c r="R458" s="332">
        <f t="shared" ref="R458" si="2186">Q458*O458</f>
        <v>3</v>
      </c>
      <c r="S458" s="128" t="s">
        <v>315</v>
      </c>
      <c r="T458" s="129">
        <f t="shared" si="2064"/>
        <v>1</v>
      </c>
      <c r="U458" s="325">
        <f t="shared" ref="U458" si="2187">ROUND(AVERAGEIF(T458:T460,"&gt;0"),0)</f>
        <v>1</v>
      </c>
      <c r="V458" s="325">
        <f t="shared" ref="V458" si="2188">U458*0.6</f>
        <v>0.6</v>
      </c>
      <c r="W458" s="203" t="s">
        <v>1977</v>
      </c>
      <c r="X458" s="324">
        <f t="shared" ref="X458" si="2189">IF(S458="No_existen",5*$X$10,Y458*$X$10)</f>
        <v>0.2</v>
      </c>
      <c r="Y458" s="329">
        <f t="shared" ref="Y458" si="2190">ROUND(AVERAGEIF(Z458:Z460,"&gt;0"),0)</f>
        <v>4</v>
      </c>
      <c r="Z458" s="206">
        <f t="shared" si="2069"/>
        <v>4</v>
      </c>
      <c r="AA458" s="203" t="s">
        <v>318</v>
      </c>
      <c r="AB458" s="203"/>
      <c r="AC458" s="329">
        <f t="shared" ref="AC458" si="2191">IF(S458="No_existen",5*$AC$10,AD458*$AC$10)</f>
        <v>0.15</v>
      </c>
      <c r="AD458" s="325">
        <f t="shared" ref="AD458" si="2192">ROUND(AVERAGEIF(AE458:AE460,"&gt;0"),0)</f>
        <v>1</v>
      </c>
      <c r="AE458" s="202">
        <f t="shared" si="2072"/>
        <v>1</v>
      </c>
      <c r="AF458" s="203" t="s">
        <v>295</v>
      </c>
      <c r="AG458" s="203" t="s">
        <v>1991</v>
      </c>
      <c r="AH458" s="329">
        <f t="shared" ref="AH458" si="2193">IF(S458="No_existen",5*$AH$10,AI458*$AH$10)</f>
        <v>0.1</v>
      </c>
      <c r="AI458" s="325">
        <f t="shared" ref="AI458" si="2194">ROUND(AVERAGEIF(AJ458:AJ460,"&gt;0"),0)</f>
        <v>1</v>
      </c>
      <c r="AJ458" s="202">
        <f t="shared" si="2075"/>
        <v>1</v>
      </c>
      <c r="AK458" s="203" t="s">
        <v>292</v>
      </c>
      <c r="AL458" s="203" t="s">
        <v>306</v>
      </c>
      <c r="AM458" s="329">
        <f t="shared" ref="AM458" si="2195">IF(S458="No_existen",5*$AM$10,AN458*$AM$10)</f>
        <v>0.1</v>
      </c>
      <c r="AN458" s="325">
        <f t="shared" ref="AN458" si="2196">ROUND(AVERAGEIF(AO458:AO460,"&gt;0"),0)</f>
        <v>1</v>
      </c>
      <c r="AO458" s="202">
        <f t="shared" si="1890"/>
        <v>1</v>
      </c>
      <c r="AP458" s="203" t="s">
        <v>614</v>
      </c>
      <c r="AQ458" s="325">
        <f t="shared" ref="AQ458" si="2197">ROUND(AVERAGE(U458,Y458,AD458,AI458,AN458),0)</f>
        <v>2</v>
      </c>
      <c r="AR458" s="325" t="str">
        <f t="shared" ref="AR458" si="2198">IF(AQ458&lt;1.5,"FUERTE",IF(AND(AQ458&gt;=1.5,AQ458&lt;2.5),"ACEPTABLE",IF(AQ458&gt;=5,"INEXISTENTE","DÉBIL")))</f>
        <v>ACEPTABLE</v>
      </c>
      <c r="AS458" s="327">
        <f t="shared" ref="AS458" si="2199">IF(R458=0,0,ROUND((R458*AQ458),0))</f>
        <v>6</v>
      </c>
      <c r="AT458" s="327" t="str">
        <f t="shared" ref="AT458" si="2200">IF(AS458&gt;=36,"GRAVE", IF(AS458&lt;=10, "LEVE", "MODERADO"))</f>
        <v>LEVE</v>
      </c>
      <c r="AU458" s="337" t="s">
        <v>2003</v>
      </c>
      <c r="AV458" s="344">
        <v>0</v>
      </c>
      <c r="AW458" s="203" t="s">
        <v>89</v>
      </c>
      <c r="AX458" s="203"/>
      <c r="AY458" s="130"/>
      <c r="AZ458" s="131"/>
      <c r="BA458" s="207"/>
      <c r="BB458" s="145"/>
      <c r="BC458" s="145"/>
      <c r="BD458" s="145"/>
      <c r="BE458" s="145"/>
      <c r="BF458" s="145"/>
      <c r="BG458" s="145"/>
      <c r="BH458" s="145"/>
    </row>
    <row r="459" spans="1:60" ht="63.75" hidden="1" customHeight="1" x14ac:dyDescent="0.2">
      <c r="A459" s="324"/>
      <c r="B459" s="324"/>
      <c r="C459" s="325"/>
      <c r="D459" s="336"/>
      <c r="E459" s="325"/>
      <c r="F459" s="324"/>
      <c r="G459" s="203" t="s">
        <v>260</v>
      </c>
      <c r="H459" s="203" t="s">
        <v>34</v>
      </c>
      <c r="I459" s="127" t="s">
        <v>1943</v>
      </c>
      <c r="J459" s="324"/>
      <c r="K459" s="337"/>
      <c r="L459" s="337"/>
      <c r="M459" s="337"/>
      <c r="N459" s="324"/>
      <c r="O459" s="332"/>
      <c r="P459" s="324"/>
      <c r="Q459" s="332"/>
      <c r="R459" s="332"/>
      <c r="S459" s="128" t="s">
        <v>315</v>
      </c>
      <c r="T459" s="129">
        <f t="shared" si="2064"/>
        <v>1</v>
      </c>
      <c r="U459" s="325"/>
      <c r="V459" s="325"/>
      <c r="W459" s="203" t="s">
        <v>1978</v>
      </c>
      <c r="X459" s="324"/>
      <c r="Y459" s="329"/>
      <c r="Z459" s="206">
        <f t="shared" si="2069"/>
        <v>4</v>
      </c>
      <c r="AA459" s="203" t="s">
        <v>318</v>
      </c>
      <c r="AB459" s="203"/>
      <c r="AC459" s="329"/>
      <c r="AD459" s="325"/>
      <c r="AE459" s="202">
        <f t="shared" si="2072"/>
        <v>1</v>
      </c>
      <c r="AF459" s="203" t="s">
        <v>295</v>
      </c>
      <c r="AG459" s="203" t="s">
        <v>1992</v>
      </c>
      <c r="AH459" s="329"/>
      <c r="AI459" s="325"/>
      <c r="AJ459" s="202">
        <f t="shared" si="2075"/>
        <v>1</v>
      </c>
      <c r="AK459" s="203" t="s">
        <v>292</v>
      </c>
      <c r="AL459" s="203" t="s">
        <v>304</v>
      </c>
      <c r="AM459" s="329"/>
      <c r="AN459" s="325"/>
      <c r="AO459" s="202">
        <f t="shared" si="1890"/>
        <v>1</v>
      </c>
      <c r="AP459" s="203" t="s">
        <v>614</v>
      </c>
      <c r="AQ459" s="325"/>
      <c r="AR459" s="325"/>
      <c r="AS459" s="327"/>
      <c r="AT459" s="327"/>
      <c r="AU459" s="337"/>
      <c r="AV459" s="344"/>
      <c r="AW459" s="203" t="s">
        <v>89</v>
      </c>
      <c r="AX459" s="203"/>
      <c r="AY459" s="130"/>
      <c r="AZ459" s="131"/>
      <c r="BA459" s="207"/>
      <c r="BB459" s="145"/>
      <c r="BC459" s="145"/>
      <c r="BD459" s="145"/>
      <c r="BE459" s="145"/>
      <c r="BF459" s="145"/>
      <c r="BG459" s="145"/>
      <c r="BH459" s="145"/>
    </row>
    <row r="460" spans="1:60" ht="63.75" hidden="1" customHeight="1" x14ac:dyDescent="0.2">
      <c r="A460" s="324"/>
      <c r="B460" s="324"/>
      <c r="C460" s="325"/>
      <c r="D460" s="336"/>
      <c r="E460" s="325"/>
      <c r="F460" s="324"/>
      <c r="G460" s="203" t="s">
        <v>260</v>
      </c>
      <c r="H460" s="203" t="s">
        <v>35</v>
      </c>
      <c r="I460" s="128" t="s">
        <v>1944</v>
      </c>
      <c r="J460" s="324"/>
      <c r="K460" s="337"/>
      <c r="L460" s="337"/>
      <c r="M460" s="337"/>
      <c r="N460" s="324"/>
      <c r="O460" s="332"/>
      <c r="P460" s="324"/>
      <c r="Q460" s="332"/>
      <c r="R460" s="332"/>
      <c r="S460" s="128" t="s">
        <v>315</v>
      </c>
      <c r="T460" s="129">
        <f t="shared" si="2064"/>
        <v>1</v>
      </c>
      <c r="U460" s="325"/>
      <c r="V460" s="325"/>
      <c r="W460" s="203" t="s">
        <v>1979</v>
      </c>
      <c r="X460" s="324"/>
      <c r="Y460" s="329"/>
      <c r="Z460" s="206">
        <f t="shared" si="2069"/>
        <v>4</v>
      </c>
      <c r="AA460" s="203" t="s">
        <v>318</v>
      </c>
      <c r="AB460" s="203"/>
      <c r="AC460" s="329"/>
      <c r="AD460" s="325"/>
      <c r="AE460" s="202">
        <f t="shared" si="2072"/>
        <v>1</v>
      </c>
      <c r="AF460" s="203" t="s">
        <v>295</v>
      </c>
      <c r="AG460" s="203" t="s">
        <v>1993</v>
      </c>
      <c r="AH460" s="329"/>
      <c r="AI460" s="325"/>
      <c r="AJ460" s="202">
        <f t="shared" si="2075"/>
        <v>1</v>
      </c>
      <c r="AK460" s="203" t="s">
        <v>292</v>
      </c>
      <c r="AL460" s="203" t="s">
        <v>303</v>
      </c>
      <c r="AM460" s="329"/>
      <c r="AN460" s="325"/>
      <c r="AO460" s="202">
        <f t="shared" si="1890"/>
        <v>1</v>
      </c>
      <c r="AP460" s="203" t="s">
        <v>614</v>
      </c>
      <c r="AQ460" s="325"/>
      <c r="AR460" s="325"/>
      <c r="AS460" s="327"/>
      <c r="AT460" s="327"/>
      <c r="AU460" s="337"/>
      <c r="AV460" s="344"/>
      <c r="AW460" s="203" t="s">
        <v>89</v>
      </c>
      <c r="AX460" s="203"/>
      <c r="AY460" s="130"/>
      <c r="AZ460" s="131"/>
      <c r="BA460" s="207"/>
      <c r="BB460" s="145"/>
      <c r="BC460" s="145"/>
      <c r="BD460" s="145"/>
      <c r="BE460" s="145"/>
      <c r="BF460" s="145"/>
      <c r="BG460" s="145"/>
      <c r="BH460" s="145"/>
    </row>
    <row r="461" spans="1:60" ht="63.75" hidden="1" customHeight="1" x14ac:dyDescent="0.2">
      <c r="A461" s="324">
        <v>151</v>
      </c>
      <c r="B461" s="324" t="s">
        <v>178</v>
      </c>
      <c r="C461" s="325" t="str">
        <f>+VLOOKUP(B461,$A$568:$B$606,2,0)</f>
        <v>WILSON ARENAS VALENCIA</v>
      </c>
      <c r="D461" s="336" t="s">
        <v>161</v>
      </c>
      <c r="E461" s="325" t="str">
        <f>IF(D461=$D$538,$E$538,IF(D461=$D$539,$E$539,IF(D461=$D$540,$E$540,IF(D461=$D$541,$E$541,IF(D461=$D$542,$E$542,IF(D461=$D$543,$E$543,IF(D461=$D$544,$E$544,IF(D461=$D$545,$E$545,IF(D461=$D$546,$E$546,IF(D461=$D$547,$E$547,IF(D461=VICERRECTORÍA_ACADÉMICA_,BF928,IF(D461=PLANEACIÓN_,BF930, IF(D461=_VICERRECTORÍA_INVESTIGACIONES_INNOVACIÓN_Y_EXTENSIÓN_,BF929,IF(D461=VICERRECTORÍA_ADMINISTRATIVA_FINANCIERA_,BF931,IF(D461=_VICERRECTORÍA_RESPONSABILIDAD_SOCIAL_Y_BIENESTAR_UNIVERSITARIO_,BF932," ")))))))))))))))</f>
        <v>Promover el bienestar de la comunidad universitaria, contribuyendo al desarrollo humano, social e intercultural de sus integrantes, en concordancia con la misión Institucional.</v>
      </c>
      <c r="F461" s="324" t="s">
        <v>265</v>
      </c>
      <c r="G461" s="203" t="s">
        <v>260</v>
      </c>
      <c r="H461" s="203" t="s">
        <v>36</v>
      </c>
      <c r="I461" s="128" t="s">
        <v>1945</v>
      </c>
      <c r="J461" s="324" t="s">
        <v>109</v>
      </c>
      <c r="K461" s="324" t="s">
        <v>1963</v>
      </c>
      <c r="L461" s="324" t="s">
        <v>1963</v>
      </c>
      <c r="M461" s="324" t="s">
        <v>1964</v>
      </c>
      <c r="N461" s="324" t="s">
        <v>127</v>
      </c>
      <c r="O461" s="332">
        <f t="shared" ref="O461" si="2201">IF(N461="ALTA",5,IF(N461="MEDIO ALTA",4,IF(N461="MEDIA",3,IF(N461="MEDIO BAJA",2,IF(N461="BAJA",1,0)))))</f>
        <v>1</v>
      </c>
      <c r="P461" s="324" t="s">
        <v>141</v>
      </c>
      <c r="Q461" s="332">
        <f t="shared" ref="Q461" si="2202">IF(P461="ALTO",5,IF(P461="MEDIO-ALTO",4,IF(P461="MEDIO",3,IF(P461="MEDIO-BAJO",2,IF(P461="BAJO",1,0)))))</f>
        <v>1</v>
      </c>
      <c r="R461" s="332">
        <f t="shared" ref="R461" si="2203">Q461*O461</f>
        <v>1</v>
      </c>
      <c r="S461" s="128" t="s">
        <v>315</v>
      </c>
      <c r="T461" s="129">
        <f t="shared" si="2064"/>
        <v>1</v>
      </c>
      <c r="U461" s="325">
        <f t="shared" ref="U461" si="2204">ROUND(AVERAGEIF(T461:T463,"&gt;0"),0)</f>
        <v>1</v>
      </c>
      <c r="V461" s="325">
        <f t="shared" ref="V461" si="2205">U461*0.6</f>
        <v>0.6</v>
      </c>
      <c r="W461" s="203" t="s">
        <v>1980</v>
      </c>
      <c r="X461" s="324">
        <f t="shared" ref="X461" si="2206">IF(S461="No_existen",5*$X$10,Y461*$X$10)</f>
        <v>0.2</v>
      </c>
      <c r="Y461" s="329">
        <f t="shared" ref="Y461" si="2207">ROUND(AVERAGEIF(Z461:Z463,"&gt;0"),0)</f>
        <v>4</v>
      </c>
      <c r="Z461" s="206">
        <f t="shared" si="2069"/>
        <v>4</v>
      </c>
      <c r="AA461" s="203" t="s">
        <v>318</v>
      </c>
      <c r="AB461" s="203"/>
      <c r="AC461" s="329">
        <f t="shared" ref="AC461" si="2208">IF(S461="No_existen",5*$AC$10,AD461*$AC$10)</f>
        <v>0.15</v>
      </c>
      <c r="AD461" s="325">
        <f t="shared" ref="AD461" si="2209">ROUND(AVERAGEIF(AE461:AE463,"&gt;0"),0)</f>
        <v>1</v>
      </c>
      <c r="AE461" s="202">
        <f t="shared" si="2072"/>
        <v>1</v>
      </c>
      <c r="AF461" s="203" t="s">
        <v>295</v>
      </c>
      <c r="AG461" s="203" t="s">
        <v>1994</v>
      </c>
      <c r="AH461" s="329">
        <f t="shared" ref="AH461" si="2210">IF(S461="No_existen",5*$AH$10,AI461*$AH$10)</f>
        <v>0.1</v>
      </c>
      <c r="AI461" s="325">
        <f t="shared" ref="AI461" si="2211">ROUND(AVERAGEIF(AJ461:AJ463,"&gt;0"),0)</f>
        <v>1</v>
      </c>
      <c r="AJ461" s="202">
        <f t="shared" si="2075"/>
        <v>1</v>
      </c>
      <c r="AK461" s="203" t="s">
        <v>292</v>
      </c>
      <c r="AL461" s="203" t="s">
        <v>299</v>
      </c>
      <c r="AM461" s="329">
        <f t="shared" ref="AM461" si="2212">IF(S461="No_existen",5*$AM$10,AN461*$AM$10)</f>
        <v>0.1</v>
      </c>
      <c r="AN461" s="325">
        <f t="shared" ref="AN461" si="2213">ROUND(AVERAGEIF(AO461:AO463,"&gt;0"),0)</f>
        <v>1</v>
      </c>
      <c r="AO461" s="202">
        <f t="shared" si="1890"/>
        <v>1</v>
      </c>
      <c r="AP461" s="203" t="s">
        <v>614</v>
      </c>
      <c r="AQ461" s="325">
        <f t="shared" ref="AQ461" si="2214">ROUND(AVERAGE(U461,Y461,AD461,AI461,AN461),0)</f>
        <v>2</v>
      </c>
      <c r="AR461" s="325" t="str">
        <f t="shared" ref="AR461" si="2215">IF(AQ461&lt;1.5,"FUERTE",IF(AND(AQ461&gt;=1.5,AQ461&lt;2.5),"ACEPTABLE",IF(AQ461&gt;=5,"INEXISTENTE","DÉBIL")))</f>
        <v>ACEPTABLE</v>
      </c>
      <c r="AS461" s="327">
        <f t="shared" ref="AS461" si="2216">IF(R461=0,0,ROUND((R461*AQ461),0))</f>
        <v>2</v>
      </c>
      <c r="AT461" s="327" t="str">
        <f t="shared" ref="AT461" si="2217">IF(AS461&gt;=36,"GRAVE", IF(AS461&lt;=10, "LEVE", "MODERADO"))</f>
        <v>LEVE</v>
      </c>
      <c r="AU461" s="334" t="s">
        <v>2004</v>
      </c>
      <c r="AV461" s="335">
        <v>0</v>
      </c>
      <c r="AW461" s="203" t="s">
        <v>89</v>
      </c>
      <c r="AX461" s="203"/>
      <c r="AY461" s="130"/>
      <c r="AZ461" s="131"/>
      <c r="BA461" s="207"/>
      <c r="BB461" s="145"/>
      <c r="BC461" s="145"/>
      <c r="BD461" s="145"/>
      <c r="BE461" s="145"/>
      <c r="BF461" s="145"/>
      <c r="BG461" s="145"/>
      <c r="BH461" s="145"/>
    </row>
    <row r="462" spans="1:60" ht="63.75" hidden="1" customHeight="1" x14ac:dyDescent="0.2">
      <c r="A462" s="324"/>
      <c r="B462" s="324"/>
      <c r="C462" s="325"/>
      <c r="D462" s="336"/>
      <c r="E462" s="325"/>
      <c r="F462" s="324"/>
      <c r="G462" s="203" t="s">
        <v>260</v>
      </c>
      <c r="H462" s="203" t="s">
        <v>36</v>
      </c>
      <c r="I462" s="128" t="s">
        <v>1946</v>
      </c>
      <c r="J462" s="324"/>
      <c r="K462" s="324"/>
      <c r="L462" s="324"/>
      <c r="M462" s="324"/>
      <c r="N462" s="324"/>
      <c r="O462" s="332"/>
      <c r="P462" s="324"/>
      <c r="Q462" s="332"/>
      <c r="R462" s="332"/>
      <c r="S462" s="128" t="s">
        <v>315</v>
      </c>
      <c r="T462" s="129">
        <f t="shared" si="2064"/>
        <v>1</v>
      </c>
      <c r="U462" s="325"/>
      <c r="V462" s="325"/>
      <c r="W462" s="203" t="s">
        <v>1980</v>
      </c>
      <c r="X462" s="324"/>
      <c r="Y462" s="329"/>
      <c r="Z462" s="206">
        <f t="shared" si="2069"/>
        <v>4</v>
      </c>
      <c r="AA462" s="203" t="s">
        <v>318</v>
      </c>
      <c r="AB462" s="203"/>
      <c r="AC462" s="329"/>
      <c r="AD462" s="325"/>
      <c r="AE462" s="202">
        <f t="shared" si="2072"/>
        <v>1</v>
      </c>
      <c r="AF462" s="203" t="s">
        <v>295</v>
      </c>
      <c r="AG462" s="203" t="s">
        <v>1995</v>
      </c>
      <c r="AH462" s="329"/>
      <c r="AI462" s="325"/>
      <c r="AJ462" s="202">
        <f t="shared" si="2075"/>
        <v>1</v>
      </c>
      <c r="AK462" s="203" t="s">
        <v>292</v>
      </c>
      <c r="AL462" s="203" t="s">
        <v>299</v>
      </c>
      <c r="AM462" s="329"/>
      <c r="AN462" s="325"/>
      <c r="AO462" s="202">
        <f t="shared" si="1890"/>
        <v>1</v>
      </c>
      <c r="AP462" s="203" t="s">
        <v>614</v>
      </c>
      <c r="AQ462" s="325"/>
      <c r="AR462" s="325"/>
      <c r="AS462" s="327"/>
      <c r="AT462" s="327"/>
      <c r="AU462" s="334"/>
      <c r="AV462" s="334"/>
      <c r="AW462" s="203" t="s">
        <v>89</v>
      </c>
      <c r="AX462" s="203"/>
      <c r="AY462" s="130"/>
      <c r="AZ462" s="131"/>
      <c r="BA462" s="207"/>
      <c r="BB462" s="145"/>
      <c r="BC462" s="145"/>
      <c r="BD462" s="145"/>
      <c r="BE462" s="145"/>
      <c r="BF462" s="145"/>
      <c r="BG462" s="145"/>
      <c r="BH462" s="145"/>
    </row>
    <row r="463" spans="1:60" ht="63.75" hidden="1" customHeight="1" x14ac:dyDescent="0.2">
      <c r="A463" s="324"/>
      <c r="B463" s="324"/>
      <c r="C463" s="325"/>
      <c r="D463" s="336"/>
      <c r="E463" s="325"/>
      <c r="F463" s="324"/>
      <c r="G463" s="203"/>
      <c r="H463" s="203"/>
      <c r="I463" s="128"/>
      <c r="J463" s="324"/>
      <c r="K463" s="324"/>
      <c r="L463" s="324"/>
      <c r="M463" s="324"/>
      <c r="N463" s="324"/>
      <c r="O463" s="332"/>
      <c r="P463" s="324"/>
      <c r="Q463" s="332"/>
      <c r="R463" s="332"/>
      <c r="S463" s="128"/>
      <c r="T463" s="129">
        <f t="shared" si="2064"/>
        <v>0</v>
      </c>
      <c r="U463" s="325"/>
      <c r="V463" s="325"/>
      <c r="W463" s="203"/>
      <c r="X463" s="324"/>
      <c r="Y463" s="329"/>
      <c r="Z463" s="206">
        <f t="shared" si="2069"/>
        <v>0</v>
      </c>
      <c r="AA463" s="203"/>
      <c r="AB463" s="203"/>
      <c r="AC463" s="329"/>
      <c r="AD463" s="325"/>
      <c r="AE463" s="202">
        <f t="shared" si="2072"/>
        <v>0</v>
      </c>
      <c r="AF463" s="203"/>
      <c r="AG463" s="203"/>
      <c r="AH463" s="329"/>
      <c r="AI463" s="325"/>
      <c r="AJ463" s="202">
        <f t="shared" si="2075"/>
        <v>0</v>
      </c>
      <c r="AK463" s="203"/>
      <c r="AL463" s="203"/>
      <c r="AM463" s="329"/>
      <c r="AN463" s="325"/>
      <c r="AO463" s="202">
        <f t="shared" si="1890"/>
        <v>0</v>
      </c>
      <c r="AP463" s="203"/>
      <c r="AQ463" s="325"/>
      <c r="AR463" s="325"/>
      <c r="AS463" s="327"/>
      <c r="AT463" s="327"/>
      <c r="AU463" s="334"/>
      <c r="AV463" s="334"/>
      <c r="AW463" s="203" t="s">
        <v>89</v>
      </c>
      <c r="AX463" s="203"/>
      <c r="AY463" s="130"/>
      <c r="AZ463" s="131"/>
      <c r="BA463" s="207"/>
      <c r="BB463" s="145"/>
      <c r="BC463" s="145"/>
      <c r="BD463" s="145"/>
      <c r="BE463" s="145"/>
      <c r="BF463" s="145"/>
      <c r="BG463" s="145"/>
      <c r="BH463" s="145"/>
    </row>
    <row r="464" spans="1:60" ht="63.75" hidden="1" customHeight="1" x14ac:dyDescent="0.2">
      <c r="A464" s="324">
        <v>152</v>
      </c>
      <c r="B464" s="324" t="s">
        <v>178</v>
      </c>
      <c r="C464" s="325" t="str">
        <f>+VLOOKUP(B464,$A$568:$B$606,2,0)</f>
        <v>WILSON ARENAS VALENCIA</v>
      </c>
      <c r="D464" s="336" t="s">
        <v>163</v>
      </c>
      <c r="E464" s="325" t="str">
        <f>IF(D464=$D$538,$E$538,IF(D464=$D$539,$E$539,IF(D464=$D$540,$E$540,IF(D464=$D$541,$E$541,IF(D464=$D$542,$E$542,IF(D464=$D$543,$E$543,IF(D464=$D$544,$E$544,IF(D464=$D$545,$E$545,IF(D464=$D$546,$E$546,IF(D464=$D$547,$E$547,IF(D464=VICERRECTORÍA_ACADÉMICA_,BF931,IF(D464=PLANEACIÓN_,BF933, IF(D464=_VICERRECTORÍA_INVESTIGACIONES_INNOVACIÓN_Y_EXTENSIÓN_,BF932,IF(D464=VICERRECTORÍA_ADMINISTRATIVA_FINANCIERA_,BF934,IF(D464=_VICERRECTORÍA_RESPONSABILIDAD_SOCIAL_Y_BIENESTAR_UNIVERSITARIO_,BF935," ")))))))))))))))</f>
        <v>Orientar el desarrollo de la Universidad mediante el direccionamiento estratégico y visión compartida de la comunidad universitaria, a fin de lograr los objetivos misionales.</v>
      </c>
      <c r="F464" s="324" t="s">
        <v>264</v>
      </c>
      <c r="G464" s="203" t="s">
        <v>260</v>
      </c>
      <c r="H464" s="203" t="s">
        <v>37</v>
      </c>
      <c r="I464" s="128" t="s">
        <v>1947</v>
      </c>
      <c r="J464" s="324" t="s">
        <v>107</v>
      </c>
      <c r="K464" s="324" t="s">
        <v>1965</v>
      </c>
      <c r="L464" s="324" t="s">
        <v>1966</v>
      </c>
      <c r="M464" s="324" t="s">
        <v>1967</v>
      </c>
      <c r="N464" s="324" t="s">
        <v>147</v>
      </c>
      <c r="O464" s="332">
        <f t="shared" ref="O464" si="2218">IF(N464="ALTA",5,IF(N464="MEDIO ALTA",4,IF(N464="MEDIA",3,IF(N464="MEDIO BAJA",2,IF(N464="BAJA",1,0)))))</f>
        <v>2</v>
      </c>
      <c r="P464" s="324" t="s">
        <v>140</v>
      </c>
      <c r="Q464" s="332">
        <f t="shared" ref="Q464" si="2219">IF(P464="ALTO",5,IF(P464="MEDIO-ALTO",4,IF(P464="MEDIO",3,IF(P464="MEDIO-BAJO",2,IF(P464="BAJO",1,0)))))</f>
        <v>3</v>
      </c>
      <c r="R464" s="332">
        <f t="shared" ref="R464" si="2220">Q464*O464</f>
        <v>6</v>
      </c>
      <c r="S464" s="128" t="s">
        <v>315</v>
      </c>
      <c r="T464" s="129">
        <f t="shared" si="2064"/>
        <v>1</v>
      </c>
      <c r="U464" s="325">
        <f t="shared" ref="U464" si="2221">ROUND(AVERAGEIF(T464:T466,"&gt;0"),0)</f>
        <v>1</v>
      </c>
      <c r="V464" s="325">
        <f t="shared" ref="V464" si="2222">U464*0.6</f>
        <v>0.6</v>
      </c>
      <c r="W464" s="203" t="s">
        <v>1981</v>
      </c>
      <c r="X464" s="324">
        <f t="shared" ref="X464" si="2223">IF(S464="No_existen",5*$X$10,Y464*$X$10)</f>
        <v>0.2</v>
      </c>
      <c r="Y464" s="329">
        <f t="shared" ref="Y464" si="2224">ROUND(AVERAGEIF(Z464:Z466,"&gt;0"),0)</f>
        <v>4</v>
      </c>
      <c r="Z464" s="206">
        <f t="shared" si="2069"/>
        <v>4</v>
      </c>
      <c r="AA464" s="203" t="s">
        <v>318</v>
      </c>
      <c r="AB464" s="203"/>
      <c r="AC464" s="329">
        <f t="shared" ref="AC464" si="2225">IF(S464="No_existen",5*$AC$10,AD464*$AC$10)</f>
        <v>0.15</v>
      </c>
      <c r="AD464" s="325">
        <f t="shared" ref="AD464" si="2226">ROUND(AVERAGEIF(AE464:AE466,"&gt;0"),0)</f>
        <v>1</v>
      </c>
      <c r="AE464" s="202">
        <f t="shared" si="2072"/>
        <v>1</v>
      </c>
      <c r="AF464" s="203" t="s">
        <v>295</v>
      </c>
      <c r="AG464" s="203" t="s">
        <v>1996</v>
      </c>
      <c r="AH464" s="329">
        <f t="shared" ref="AH464" si="2227">IF(S464="No_existen",5*$AH$10,AI464*$AH$10)</f>
        <v>0.1</v>
      </c>
      <c r="AI464" s="325">
        <f t="shared" ref="AI464" si="2228">ROUND(AVERAGEIF(AJ464:AJ466,"&gt;0"),0)</f>
        <v>1</v>
      </c>
      <c r="AJ464" s="202">
        <f t="shared" si="2075"/>
        <v>1</v>
      </c>
      <c r="AK464" s="203" t="s">
        <v>292</v>
      </c>
      <c r="AL464" s="203" t="s">
        <v>299</v>
      </c>
      <c r="AM464" s="329">
        <f t="shared" ref="AM464" si="2229">IF(S464="No_existen",5*$AM$10,AN464*$AM$10)</f>
        <v>0.1</v>
      </c>
      <c r="AN464" s="325">
        <f t="shared" ref="AN464" si="2230">ROUND(AVERAGEIF(AO464:AO466,"&gt;0"),0)</f>
        <v>1</v>
      </c>
      <c r="AO464" s="202">
        <f t="shared" ref="AO464:AO478" si="2231">IF(AP464="Preventivo",1,IF(AP464="Detectivo",4, IF(S464="No_existen",5,0)))</f>
        <v>1</v>
      </c>
      <c r="AP464" s="203" t="s">
        <v>614</v>
      </c>
      <c r="AQ464" s="325">
        <f t="shared" ref="AQ464" si="2232">ROUND(AVERAGE(U464,Y464,AD464,AI464,AN464),0)</f>
        <v>2</v>
      </c>
      <c r="AR464" s="325" t="str">
        <f t="shared" ref="AR464" si="2233">IF(AQ464&lt;1.5,"FUERTE",IF(AND(AQ464&gt;=1.5,AQ464&lt;2.5),"ACEPTABLE",IF(AQ464&gt;=5,"INEXISTENTE","DÉBIL")))</f>
        <v>ACEPTABLE</v>
      </c>
      <c r="AS464" s="327">
        <f t="shared" ref="AS464" si="2234">IF(R464=0,0,ROUND((R464*AQ464),0))</f>
        <v>12</v>
      </c>
      <c r="AT464" s="327" t="str">
        <f t="shared" ref="AT464" si="2235">IF(AS464&gt;=36,"GRAVE", IF(AS464&lt;=10, "LEVE", "MODERADO"))</f>
        <v>MODERADO</v>
      </c>
      <c r="AU464" s="334" t="s">
        <v>2005</v>
      </c>
      <c r="AV464" s="335">
        <v>1</v>
      </c>
      <c r="AW464" s="203" t="s">
        <v>92</v>
      </c>
      <c r="AX464" s="203" t="s">
        <v>2014</v>
      </c>
      <c r="AY464" s="131">
        <v>45641</v>
      </c>
      <c r="AZ464" s="131"/>
      <c r="BA464" s="207" t="s">
        <v>2015</v>
      </c>
      <c r="BB464" s="145"/>
      <c r="BC464" s="145"/>
      <c r="BD464" s="145"/>
      <c r="BE464" s="145"/>
      <c r="BF464" s="145"/>
      <c r="BG464" s="145"/>
      <c r="BH464" s="145"/>
    </row>
    <row r="465" spans="1:60" ht="63.75" hidden="1" customHeight="1" x14ac:dyDescent="0.2">
      <c r="A465" s="324"/>
      <c r="B465" s="324"/>
      <c r="C465" s="325"/>
      <c r="D465" s="336"/>
      <c r="E465" s="325"/>
      <c r="F465" s="324"/>
      <c r="G465" s="203" t="s">
        <v>260</v>
      </c>
      <c r="H465" s="203" t="s">
        <v>34</v>
      </c>
      <c r="I465" s="128" t="s">
        <v>1948</v>
      </c>
      <c r="J465" s="324"/>
      <c r="K465" s="324"/>
      <c r="L465" s="324"/>
      <c r="M465" s="324"/>
      <c r="N465" s="324"/>
      <c r="O465" s="332"/>
      <c r="P465" s="324"/>
      <c r="Q465" s="332"/>
      <c r="R465" s="332"/>
      <c r="S465" s="128" t="s">
        <v>315</v>
      </c>
      <c r="T465" s="129">
        <f t="shared" si="2064"/>
        <v>1</v>
      </c>
      <c r="U465" s="325"/>
      <c r="V465" s="325"/>
      <c r="W465" s="203" t="s">
        <v>1982</v>
      </c>
      <c r="X465" s="324"/>
      <c r="Y465" s="329"/>
      <c r="Z465" s="206">
        <f t="shared" si="2069"/>
        <v>4</v>
      </c>
      <c r="AA465" s="203" t="s">
        <v>318</v>
      </c>
      <c r="AB465" s="203"/>
      <c r="AC465" s="329"/>
      <c r="AD465" s="325"/>
      <c r="AE465" s="202">
        <f t="shared" si="2072"/>
        <v>1</v>
      </c>
      <c r="AF465" s="203" t="s">
        <v>295</v>
      </c>
      <c r="AG465" s="203" t="s">
        <v>1996</v>
      </c>
      <c r="AH465" s="329"/>
      <c r="AI465" s="325"/>
      <c r="AJ465" s="202">
        <f t="shared" si="2075"/>
        <v>1</v>
      </c>
      <c r="AK465" s="203" t="s">
        <v>292</v>
      </c>
      <c r="AL465" s="203" t="s">
        <v>299</v>
      </c>
      <c r="AM465" s="329"/>
      <c r="AN465" s="325"/>
      <c r="AO465" s="202">
        <f t="shared" si="2231"/>
        <v>1</v>
      </c>
      <c r="AP465" s="203" t="s">
        <v>614</v>
      </c>
      <c r="AQ465" s="325"/>
      <c r="AR465" s="325"/>
      <c r="AS465" s="327"/>
      <c r="AT465" s="327"/>
      <c r="AU465" s="334"/>
      <c r="AV465" s="334"/>
      <c r="AW465" s="203" t="s">
        <v>92</v>
      </c>
      <c r="AX465" s="203" t="s">
        <v>2014</v>
      </c>
      <c r="AY465" s="131">
        <v>45641</v>
      </c>
      <c r="AZ465" s="131"/>
      <c r="BA465" s="207" t="s">
        <v>2015</v>
      </c>
      <c r="BB465" s="145"/>
      <c r="BC465" s="145"/>
      <c r="BD465" s="145"/>
      <c r="BE465" s="145"/>
      <c r="BF465" s="145"/>
      <c r="BG465" s="145"/>
      <c r="BH465" s="145"/>
    </row>
    <row r="466" spans="1:60" ht="63.75" hidden="1" customHeight="1" x14ac:dyDescent="0.2">
      <c r="A466" s="324"/>
      <c r="B466" s="324"/>
      <c r="C466" s="325"/>
      <c r="D466" s="336"/>
      <c r="E466" s="325"/>
      <c r="F466" s="324"/>
      <c r="G466" s="203" t="s">
        <v>260</v>
      </c>
      <c r="H466" s="203" t="s">
        <v>36</v>
      </c>
      <c r="I466" s="128" t="s">
        <v>1948</v>
      </c>
      <c r="J466" s="324"/>
      <c r="K466" s="324"/>
      <c r="L466" s="324"/>
      <c r="M466" s="324"/>
      <c r="N466" s="324"/>
      <c r="O466" s="332"/>
      <c r="P466" s="324"/>
      <c r="Q466" s="332"/>
      <c r="R466" s="332"/>
      <c r="S466" s="128"/>
      <c r="T466" s="129">
        <f t="shared" si="2064"/>
        <v>0</v>
      </c>
      <c r="U466" s="325"/>
      <c r="V466" s="325"/>
      <c r="W466" s="203"/>
      <c r="X466" s="324"/>
      <c r="Y466" s="329"/>
      <c r="Z466" s="206">
        <f t="shared" si="2069"/>
        <v>0</v>
      </c>
      <c r="AA466" s="203"/>
      <c r="AB466" s="203"/>
      <c r="AC466" s="329"/>
      <c r="AD466" s="325"/>
      <c r="AE466" s="202">
        <f t="shared" si="2072"/>
        <v>0</v>
      </c>
      <c r="AF466" s="203"/>
      <c r="AG466" s="203"/>
      <c r="AH466" s="329"/>
      <c r="AI466" s="325"/>
      <c r="AJ466" s="202">
        <f t="shared" si="2075"/>
        <v>0</v>
      </c>
      <c r="AK466" s="203"/>
      <c r="AL466" s="203"/>
      <c r="AM466" s="329"/>
      <c r="AN466" s="325"/>
      <c r="AO466" s="202">
        <f t="shared" si="2231"/>
        <v>0</v>
      </c>
      <c r="AP466" s="203"/>
      <c r="AQ466" s="325"/>
      <c r="AR466" s="325"/>
      <c r="AS466" s="327"/>
      <c r="AT466" s="327"/>
      <c r="AU466" s="334"/>
      <c r="AV466" s="334"/>
      <c r="AW466" s="203" t="s">
        <v>89</v>
      </c>
      <c r="AX466" s="203"/>
      <c r="AY466" s="130"/>
      <c r="AZ466" s="131"/>
      <c r="BA466" s="207"/>
      <c r="BB466" s="145"/>
      <c r="BC466" s="145"/>
      <c r="BD466" s="145"/>
      <c r="BE466" s="145"/>
      <c r="BF466" s="145"/>
      <c r="BG466" s="145"/>
      <c r="BH466" s="145"/>
    </row>
    <row r="467" spans="1:60" ht="63.75" customHeight="1" x14ac:dyDescent="0.2">
      <c r="A467" s="324">
        <v>153</v>
      </c>
      <c r="B467" s="324" t="s">
        <v>178</v>
      </c>
      <c r="C467" s="325" t="str">
        <f>+VLOOKUP(B467,$A$568:$B$606,2,0)</f>
        <v>WILSON ARENAS VALENCIA</v>
      </c>
      <c r="D467" s="336" t="s">
        <v>150</v>
      </c>
      <c r="E467" s="325" t="str">
        <f>IF(D467=$D$538,$E$538,IF(D467=$D$539,$E$539,IF(D467=$D$540,$E$540,IF(D467=$D$541,$E$541,IF(D467=$D$542,$E$542,IF(D467=$D$543,$E$543,IF(D467=$D$544,$E$544,IF(D467=$D$545,$E$545,IF(D467=$D$546,$E$546,IF(D467=$D$547,$E$547,IF(D467=VICERRECTORÍA_ACADÉMICA_,BF934,IF(D467=PLANEACIÓN_,BF936, IF(D467=_VICERRECTORÍA_INVESTIGACIONES_INNOVACIÓN_Y_EXTENSIÓN_,BF935,IF(D467=VICERRECTORÍA_ADMINISTRATIVA_FINANCIERA_,BF937,IF(D467=_VICERRECTORÍA_RESPONSABILIDAD_SOCIAL_Y_BIENESTAR_UNIVERSITARIO_,BF938," ")))))))))))))))</f>
        <v>Promover la calidad educativa de la Institución, mediante la administración de los programas de formación que ofrece la universidad en sus diferentes niveles, con el fin de permitir al egresado desempeñarse con idoneidad, ética y compromiso social.</v>
      </c>
      <c r="F467" s="324" t="s">
        <v>265</v>
      </c>
      <c r="G467" s="203" t="s">
        <v>260</v>
      </c>
      <c r="H467" s="203" t="s">
        <v>34</v>
      </c>
      <c r="I467" s="209" t="s">
        <v>1949</v>
      </c>
      <c r="J467" s="324" t="s">
        <v>107</v>
      </c>
      <c r="K467" s="337" t="s">
        <v>1968</v>
      </c>
      <c r="L467" s="337" t="s">
        <v>579</v>
      </c>
      <c r="M467" s="337" t="s">
        <v>1969</v>
      </c>
      <c r="N467" s="324" t="s">
        <v>127</v>
      </c>
      <c r="O467" s="332">
        <f t="shared" ref="O467" si="2236">IF(N467="ALTA",5,IF(N467="MEDIO ALTA",4,IF(N467="MEDIA",3,IF(N467="MEDIO BAJA",2,IF(N467="BAJA",1,0)))))</f>
        <v>1</v>
      </c>
      <c r="P467" s="324" t="s">
        <v>209</v>
      </c>
      <c r="Q467" s="332">
        <f t="shared" ref="Q467" si="2237">IF(P467="ALTO",5,IF(P467="MEDIO-ALTO",4,IF(P467="MEDIO",3,IF(P467="MEDIO-BAJO",2,IF(P467="BAJO",1,0)))))</f>
        <v>4</v>
      </c>
      <c r="R467" s="332">
        <f t="shared" ref="R467" si="2238">Q467*O467</f>
        <v>4</v>
      </c>
      <c r="S467" s="128" t="s">
        <v>315</v>
      </c>
      <c r="T467" s="129">
        <f t="shared" si="2064"/>
        <v>1</v>
      </c>
      <c r="U467" s="325">
        <f t="shared" ref="U467" si="2239">ROUND(AVERAGEIF(T467:T469,"&gt;0"),0)</f>
        <v>1</v>
      </c>
      <c r="V467" s="325">
        <f t="shared" ref="V467" si="2240">U467*0.6</f>
        <v>0.6</v>
      </c>
      <c r="W467" s="203" t="s">
        <v>1983</v>
      </c>
      <c r="X467" s="324">
        <f t="shared" ref="X467" si="2241">IF(S467="No_existen",5*$X$10,Y467*$X$10)</f>
        <v>0.2</v>
      </c>
      <c r="Y467" s="329">
        <f t="shared" ref="Y467" si="2242">ROUND(AVERAGEIF(Z467:Z469,"&gt;0"),0)</f>
        <v>4</v>
      </c>
      <c r="Z467" s="206">
        <f t="shared" si="2069"/>
        <v>4</v>
      </c>
      <c r="AA467" s="203" t="s">
        <v>318</v>
      </c>
      <c r="AB467" s="203"/>
      <c r="AC467" s="329">
        <f t="shared" ref="AC467" si="2243">IF(S467="No_existen",5*$AC$10,AD467*$AC$10)</f>
        <v>0.15</v>
      </c>
      <c r="AD467" s="325">
        <f t="shared" ref="AD467" si="2244">ROUND(AVERAGEIF(AE467:AE469,"&gt;0"),0)</f>
        <v>1</v>
      </c>
      <c r="AE467" s="202">
        <f t="shared" si="2072"/>
        <v>1</v>
      </c>
      <c r="AF467" s="203" t="s">
        <v>295</v>
      </c>
      <c r="AG467" s="203" t="s">
        <v>1997</v>
      </c>
      <c r="AH467" s="329">
        <f t="shared" ref="AH467" si="2245">IF(S467="No_existen",5*$AH$10,AI467*$AH$10)</f>
        <v>0.1</v>
      </c>
      <c r="AI467" s="325">
        <f t="shared" ref="AI467" si="2246">ROUND(AVERAGEIF(AJ467:AJ469,"&gt;0"),0)</f>
        <v>1</v>
      </c>
      <c r="AJ467" s="202">
        <f t="shared" si="2075"/>
        <v>1</v>
      </c>
      <c r="AK467" s="203" t="s">
        <v>292</v>
      </c>
      <c r="AL467" s="203" t="s">
        <v>303</v>
      </c>
      <c r="AM467" s="329">
        <f t="shared" ref="AM467" si="2247">IF(S467="No_existen",5*$AM$10,AN467*$AM$10)</f>
        <v>0.1</v>
      </c>
      <c r="AN467" s="325">
        <f t="shared" ref="AN467" si="2248">ROUND(AVERAGEIF(AO467:AO469,"&gt;0"),0)</f>
        <v>1</v>
      </c>
      <c r="AO467" s="202">
        <f t="shared" si="2231"/>
        <v>1</v>
      </c>
      <c r="AP467" s="203" t="s">
        <v>614</v>
      </c>
      <c r="AQ467" s="325">
        <f t="shared" ref="AQ467" si="2249">ROUND(AVERAGE(U467,Y467,AD467,AI467,AN467),0)</f>
        <v>2</v>
      </c>
      <c r="AR467" s="325" t="str">
        <f t="shared" ref="AR467" si="2250">IF(AQ467&lt;1.5,"FUERTE",IF(AND(AQ467&gt;=1.5,AQ467&lt;2.5),"ACEPTABLE",IF(AQ467&gt;=5,"INEXISTENTE","DÉBIL")))</f>
        <v>ACEPTABLE</v>
      </c>
      <c r="AS467" s="327">
        <f t="shared" ref="AS467" si="2251">IF(R467=0,0,ROUND((R467*AQ467),0))</f>
        <v>8</v>
      </c>
      <c r="AT467" s="327" t="str">
        <f t="shared" ref="AT467" si="2252">IF(AS467&gt;=36,"GRAVE", IF(AS467&lt;=10, "LEVE", "MODERADO"))</f>
        <v>LEVE</v>
      </c>
      <c r="AU467" s="334" t="s">
        <v>2006</v>
      </c>
      <c r="AV467" s="334">
        <v>0</v>
      </c>
      <c r="AW467" s="203" t="s">
        <v>89</v>
      </c>
      <c r="AX467" s="203"/>
      <c r="AY467" s="130"/>
      <c r="AZ467" s="131"/>
      <c r="BA467" s="207"/>
      <c r="BB467" s="145"/>
      <c r="BC467" s="145"/>
      <c r="BD467" s="145"/>
      <c r="BE467" s="145"/>
      <c r="BF467" s="145"/>
      <c r="BG467" s="145"/>
      <c r="BH467" s="145"/>
    </row>
    <row r="468" spans="1:60" ht="63.75" hidden="1" customHeight="1" x14ac:dyDescent="0.2">
      <c r="A468" s="324"/>
      <c r="B468" s="324"/>
      <c r="C468" s="325"/>
      <c r="D468" s="336"/>
      <c r="E468" s="325"/>
      <c r="F468" s="324"/>
      <c r="G468" s="203" t="s">
        <v>260</v>
      </c>
      <c r="H468" s="203" t="s">
        <v>37</v>
      </c>
      <c r="I468" s="209" t="s">
        <v>1950</v>
      </c>
      <c r="J468" s="324"/>
      <c r="K468" s="337"/>
      <c r="L468" s="337"/>
      <c r="M468" s="337"/>
      <c r="N468" s="324"/>
      <c r="O468" s="332"/>
      <c r="P468" s="324"/>
      <c r="Q468" s="332"/>
      <c r="R468" s="332"/>
      <c r="S468" s="128" t="s">
        <v>315</v>
      </c>
      <c r="T468" s="129">
        <f t="shared" si="2064"/>
        <v>1</v>
      </c>
      <c r="U468" s="325"/>
      <c r="V468" s="325"/>
      <c r="W468" s="203" t="s">
        <v>1984</v>
      </c>
      <c r="X468" s="324"/>
      <c r="Y468" s="329"/>
      <c r="Z468" s="206">
        <f t="shared" si="2069"/>
        <v>4</v>
      </c>
      <c r="AA468" s="203" t="s">
        <v>318</v>
      </c>
      <c r="AB468" s="203"/>
      <c r="AC468" s="329"/>
      <c r="AD468" s="325"/>
      <c r="AE468" s="202">
        <f t="shared" si="2072"/>
        <v>1</v>
      </c>
      <c r="AF468" s="203" t="s">
        <v>295</v>
      </c>
      <c r="AG468" s="203" t="s">
        <v>1997</v>
      </c>
      <c r="AH468" s="329"/>
      <c r="AI468" s="325"/>
      <c r="AJ468" s="202">
        <f t="shared" si="2075"/>
        <v>1</v>
      </c>
      <c r="AK468" s="203" t="s">
        <v>292</v>
      </c>
      <c r="AL468" s="203" t="s">
        <v>307</v>
      </c>
      <c r="AM468" s="329"/>
      <c r="AN468" s="325"/>
      <c r="AO468" s="202">
        <f t="shared" si="2231"/>
        <v>1</v>
      </c>
      <c r="AP468" s="203" t="s">
        <v>614</v>
      </c>
      <c r="AQ468" s="325"/>
      <c r="AR468" s="325"/>
      <c r="AS468" s="327"/>
      <c r="AT468" s="327"/>
      <c r="AU468" s="334"/>
      <c r="AV468" s="334"/>
      <c r="AW468" s="203" t="s">
        <v>89</v>
      </c>
      <c r="AX468" s="203"/>
      <c r="AY468" s="130"/>
      <c r="AZ468" s="131"/>
      <c r="BA468" s="207"/>
      <c r="BB468" s="145"/>
      <c r="BC468" s="145"/>
      <c r="BD468" s="145"/>
      <c r="BE468" s="145"/>
      <c r="BF468" s="145"/>
      <c r="BG468" s="145"/>
      <c r="BH468" s="145"/>
    </row>
    <row r="469" spans="1:60" ht="63.75" hidden="1" customHeight="1" x14ac:dyDescent="0.2">
      <c r="A469" s="324"/>
      <c r="B469" s="324"/>
      <c r="C469" s="325"/>
      <c r="D469" s="336"/>
      <c r="E469" s="325"/>
      <c r="F469" s="324"/>
      <c r="G469" s="203"/>
      <c r="H469" s="203"/>
      <c r="I469" s="203"/>
      <c r="J469" s="324"/>
      <c r="K469" s="337"/>
      <c r="L469" s="337"/>
      <c r="M469" s="337"/>
      <c r="N469" s="324"/>
      <c r="O469" s="332"/>
      <c r="P469" s="324"/>
      <c r="Q469" s="332"/>
      <c r="R469" s="332"/>
      <c r="S469" s="128" t="s">
        <v>315</v>
      </c>
      <c r="T469" s="129">
        <f t="shared" ref="T469:T508" si="2253">IF(S469=$S$542,1,IF(S469=$S$538,5,IF(S469=$S$539,4,IF(S469=$S$540,3,IF(S469=$S$541,2,0)))))</f>
        <v>1</v>
      </c>
      <c r="U469" s="325"/>
      <c r="V469" s="325"/>
      <c r="W469" s="203" t="s">
        <v>1985</v>
      </c>
      <c r="X469" s="324"/>
      <c r="Y469" s="329"/>
      <c r="Z469" s="206">
        <f t="shared" ref="Z469:Z508" si="2254">IF(AA469=$AA$540,1,IF(AA469=$AA$539,2,IF(AA469=$AA$538,4,IF(S469="No_existen",5,0))))</f>
        <v>4</v>
      </c>
      <c r="AA469" s="203" t="s">
        <v>318</v>
      </c>
      <c r="AB469" s="203"/>
      <c r="AC469" s="329"/>
      <c r="AD469" s="325"/>
      <c r="AE469" s="202">
        <f t="shared" ref="AE469:AE508" si="2255">IF(AF469=$AG$539,1,IF(AF469=$AG$538,4,IF(S469="No_existen",5,0)))</f>
        <v>1</v>
      </c>
      <c r="AF469" s="203" t="s">
        <v>295</v>
      </c>
      <c r="AG469" s="203" t="s">
        <v>1997</v>
      </c>
      <c r="AH469" s="329"/>
      <c r="AI469" s="325"/>
      <c r="AJ469" s="202">
        <f t="shared" ref="AJ469:AJ508" si="2256">IF(AK469=$AK$538,1,IF(AK469=$AK$539,4,IF(S469="No_existen",5,0)))</f>
        <v>1</v>
      </c>
      <c r="AK469" s="203" t="s">
        <v>292</v>
      </c>
      <c r="AL469" s="203" t="s">
        <v>307</v>
      </c>
      <c r="AM469" s="329"/>
      <c r="AN469" s="325"/>
      <c r="AO469" s="202">
        <f t="shared" si="2231"/>
        <v>1</v>
      </c>
      <c r="AP469" s="203" t="s">
        <v>614</v>
      </c>
      <c r="AQ469" s="325"/>
      <c r="AR469" s="325"/>
      <c r="AS469" s="327"/>
      <c r="AT469" s="327"/>
      <c r="AU469" s="334"/>
      <c r="AV469" s="334"/>
      <c r="AW469" s="203" t="s">
        <v>89</v>
      </c>
      <c r="AX469" s="203"/>
      <c r="AY469" s="130"/>
      <c r="AZ469" s="131"/>
      <c r="BA469" s="207"/>
      <c r="BB469" s="145"/>
      <c r="BC469" s="145"/>
      <c r="BD469" s="145"/>
      <c r="BE469" s="145"/>
      <c r="BF469" s="145"/>
      <c r="BG469" s="145"/>
      <c r="BH469" s="145"/>
    </row>
    <row r="470" spans="1:60" ht="63.75" customHeight="1" x14ac:dyDescent="0.2">
      <c r="A470" s="324">
        <v>154</v>
      </c>
      <c r="B470" s="324" t="s">
        <v>178</v>
      </c>
      <c r="C470" s="325" t="str">
        <f>+VLOOKUP(B470,$A$568:$B$606,2,0)</f>
        <v>WILSON ARENAS VALENCIA</v>
      </c>
      <c r="D470" s="336" t="s">
        <v>150</v>
      </c>
      <c r="E470" s="325" t="str">
        <f>IF(D470=$D$538,$E$538,IF(D470=$D$539,$E$539,IF(D470=$D$540,$E$540,IF(D470=$D$541,$E$541,IF(D470=$D$542,$E$542,IF(D470=$D$543,$E$543,IF(D470=$D$544,$E$544,IF(D470=$D$545,$E$545,IF(D470=$D$546,$E$546,IF(D470=$D$547,$E$547,IF(D470=VICERRECTORÍA_ACADÉMICA_,BF937,IF(D470=PLANEACIÓN_,BF939, IF(D470=_VICERRECTORÍA_INVESTIGACIONES_INNOVACIÓN_Y_EXTENSIÓN_,BF938,IF(D470=VICERRECTORÍA_ADMINISTRATIVA_FINANCIERA_,BF940,IF(D470=_VICERRECTORÍA_RESPONSABILIDAD_SOCIAL_Y_BIENESTAR_UNIVERSITARIO_,BF941," ")))))))))))))))</f>
        <v>Promover la calidad educativa de la Institución, mediante la administración de los programas de formación que ofrece la universidad en sus diferentes niveles, con el fin de permitir al egresado desempeñarse con idoneidad, ética y compromiso social.</v>
      </c>
      <c r="F470" s="324" t="s">
        <v>265</v>
      </c>
      <c r="G470" s="203" t="s">
        <v>260</v>
      </c>
      <c r="H470" s="203" t="s">
        <v>37</v>
      </c>
      <c r="I470" s="203" t="s">
        <v>1951</v>
      </c>
      <c r="J470" s="324" t="s">
        <v>113</v>
      </c>
      <c r="K470" s="324" t="s">
        <v>1970</v>
      </c>
      <c r="L470" s="324" t="s">
        <v>1971</v>
      </c>
      <c r="M470" s="324" t="s">
        <v>1972</v>
      </c>
      <c r="N470" s="324" t="s">
        <v>145</v>
      </c>
      <c r="O470" s="332">
        <f t="shared" ref="O470" si="2257">IF(N470="ALTA",5,IF(N470="MEDIO ALTA",4,IF(N470="MEDIA",3,IF(N470="MEDIO BAJA",2,IF(N470="BAJA",1,0)))))</f>
        <v>5</v>
      </c>
      <c r="P470" s="324" t="s">
        <v>140</v>
      </c>
      <c r="Q470" s="332">
        <f t="shared" ref="Q470" si="2258">IF(P470="ALTO",5,IF(P470="MEDIO-ALTO",4,IF(P470="MEDIO",3,IF(P470="MEDIO-BAJO",2,IF(P470="BAJO",1,0)))))</f>
        <v>3</v>
      </c>
      <c r="R470" s="332">
        <f t="shared" ref="R470" si="2259">Q470*O470</f>
        <v>15</v>
      </c>
      <c r="S470" s="128" t="s">
        <v>315</v>
      </c>
      <c r="T470" s="129">
        <f t="shared" si="2253"/>
        <v>1</v>
      </c>
      <c r="U470" s="325">
        <f t="shared" ref="U470" si="2260">ROUND(AVERAGEIF(T470:T472,"&gt;0"),0)</f>
        <v>1</v>
      </c>
      <c r="V470" s="325">
        <f t="shared" ref="V470" si="2261">U470*0.6</f>
        <v>0.6</v>
      </c>
      <c r="W470" s="203" t="s">
        <v>1986</v>
      </c>
      <c r="X470" s="324">
        <f t="shared" ref="X470" si="2262">IF(S470="No_existen",5*$X$10,Y470*$X$10)</f>
        <v>0.2</v>
      </c>
      <c r="Y470" s="329">
        <f t="shared" ref="Y470" si="2263">ROUND(AVERAGEIF(Z470:Z472,"&gt;0"),0)</f>
        <v>4</v>
      </c>
      <c r="Z470" s="206">
        <f t="shared" si="2254"/>
        <v>4</v>
      </c>
      <c r="AA470" s="203" t="s">
        <v>318</v>
      </c>
      <c r="AB470" s="203"/>
      <c r="AC470" s="329">
        <f t="shared" ref="AC470" si="2264">IF(S470="No_existen",5*$AC$10,AD470*$AC$10)</f>
        <v>0.15</v>
      </c>
      <c r="AD470" s="325">
        <f t="shared" ref="AD470" si="2265">ROUND(AVERAGEIF(AE470:AE472,"&gt;0"),0)</f>
        <v>1</v>
      </c>
      <c r="AE470" s="202">
        <f t="shared" si="2255"/>
        <v>1</v>
      </c>
      <c r="AF470" s="203" t="s">
        <v>295</v>
      </c>
      <c r="AG470" s="203" t="s">
        <v>1998</v>
      </c>
      <c r="AH470" s="329">
        <f t="shared" ref="AH470" si="2266">IF(S470="No_existen",5*$AH$10,AI470*$AH$10)</f>
        <v>0.1</v>
      </c>
      <c r="AI470" s="325">
        <f t="shared" ref="AI470" si="2267">ROUND(AVERAGEIF(AJ470:AJ472,"&gt;0"),0)</f>
        <v>1</v>
      </c>
      <c r="AJ470" s="202">
        <f t="shared" si="2256"/>
        <v>1</v>
      </c>
      <c r="AK470" s="203" t="s">
        <v>292</v>
      </c>
      <c r="AL470" s="203" t="s">
        <v>305</v>
      </c>
      <c r="AM470" s="329">
        <f t="shared" ref="AM470" si="2268">IF(S470="No_existen",5*$AM$10,AN470*$AM$10)</f>
        <v>0.30000000000000004</v>
      </c>
      <c r="AN470" s="325">
        <f t="shared" ref="AN470" si="2269">ROUND(AVERAGEIF(AO470:AO472,"&gt;0"),0)</f>
        <v>3</v>
      </c>
      <c r="AO470" s="202">
        <f t="shared" si="2231"/>
        <v>1</v>
      </c>
      <c r="AP470" s="203" t="s">
        <v>614</v>
      </c>
      <c r="AQ470" s="325">
        <f t="shared" ref="AQ470" si="2270">ROUND(AVERAGE(U470,Y470,AD470,AI470,AN470),0)</f>
        <v>2</v>
      </c>
      <c r="AR470" s="325" t="str">
        <f t="shared" ref="AR470" si="2271">IF(AQ470&lt;1.5,"FUERTE",IF(AND(AQ470&gt;=1.5,AQ470&lt;2.5),"ACEPTABLE",IF(AQ470&gt;=5,"INEXISTENTE","DÉBIL")))</f>
        <v>ACEPTABLE</v>
      </c>
      <c r="AS470" s="327">
        <f t="shared" ref="AS470" si="2272">IF(R470=0,0,ROUND((R470*AQ470),0))</f>
        <v>30</v>
      </c>
      <c r="AT470" s="327" t="str">
        <f t="shared" ref="AT470" si="2273">IF(AS470&gt;=36,"GRAVE", IF(AS470&lt;=10, "LEVE", "MODERADO"))</f>
        <v>MODERADO</v>
      </c>
      <c r="AU470" s="336" t="s">
        <v>2007</v>
      </c>
      <c r="AV470" s="341">
        <v>0.38</v>
      </c>
      <c r="AW470" s="203" t="s">
        <v>90</v>
      </c>
      <c r="AX470" s="203" t="s">
        <v>2016</v>
      </c>
      <c r="AY470" s="131">
        <v>45641</v>
      </c>
      <c r="AZ470" s="131"/>
      <c r="BA470" s="207"/>
      <c r="BB470" s="145"/>
      <c r="BC470" s="145"/>
      <c r="BD470" s="145"/>
      <c r="BE470" s="145"/>
      <c r="BF470" s="145"/>
      <c r="BG470" s="145"/>
      <c r="BH470" s="145"/>
    </row>
    <row r="471" spans="1:60" ht="63.75" hidden="1" customHeight="1" x14ac:dyDescent="0.2">
      <c r="A471" s="324"/>
      <c r="B471" s="324"/>
      <c r="C471" s="325"/>
      <c r="D471" s="336"/>
      <c r="E471" s="325"/>
      <c r="F471" s="324"/>
      <c r="G471" s="203" t="s">
        <v>260</v>
      </c>
      <c r="H471" s="203" t="s">
        <v>37</v>
      </c>
      <c r="I471" s="203" t="s">
        <v>1952</v>
      </c>
      <c r="J471" s="324"/>
      <c r="K471" s="324"/>
      <c r="L471" s="324"/>
      <c r="M471" s="324"/>
      <c r="N471" s="324"/>
      <c r="O471" s="332"/>
      <c r="P471" s="324"/>
      <c r="Q471" s="332"/>
      <c r="R471" s="332"/>
      <c r="S471" s="128" t="s">
        <v>315</v>
      </c>
      <c r="T471" s="129">
        <f t="shared" si="2253"/>
        <v>1</v>
      </c>
      <c r="U471" s="325"/>
      <c r="V471" s="325"/>
      <c r="W471" s="203" t="s">
        <v>1987</v>
      </c>
      <c r="X471" s="324"/>
      <c r="Y471" s="329"/>
      <c r="Z471" s="206">
        <f t="shared" si="2254"/>
        <v>4</v>
      </c>
      <c r="AA471" s="203" t="s">
        <v>318</v>
      </c>
      <c r="AB471" s="203"/>
      <c r="AC471" s="329"/>
      <c r="AD471" s="325"/>
      <c r="AE471" s="202">
        <f t="shared" si="2255"/>
        <v>1</v>
      </c>
      <c r="AF471" s="203" t="s">
        <v>295</v>
      </c>
      <c r="AG471" s="203" t="s">
        <v>1998</v>
      </c>
      <c r="AH471" s="329"/>
      <c r="AI471" s="325"/>
      <c r="AJ471" s="202">
        <f t="shared" si="2256"/>
        <v>1</v>
      </c>
      <c r="AK471" s="203" t="s">
        <v>292</v>
      </c>
      <c r="AL471" s="203" t="s">
        <v>305</v>
      </c>
      <c r="AM471" s="329"/>
      <c r="AN471" s="325"/>
      <c r="AO471" s="202">
        <f t="shared" si="2231"/>
        <v>4</v>
      </c>
      <c r="AP471" s="203" t="s">
        <v>613</v>
      </c>
      <c r="AQ471" s="325"/>
      <c r="AR471" s="325"/>
      <c r="AS471" s="327"/>
      <c r="AT471" s="327"/>
      <c r="AU471" s="336"/>
      <c r="AV471" s="336"/>
      <c r="AW471" s="203" t="s">
        <v>90</v>
      </c>
      <c r="AX471" s="203" t="s">
        <v>2017</v>
      </c>
      <c r="AY471" s="131">
        <v>45641</v>
      </c>
      <c r="AZ471" s="131"/>
      <c r="BA471" s="207"/>
      <c r="BB471" s="145"/>
      <c r="BC471" s="145"/>
      <c r="BD471" s="145"/>
      <c r="BE471" s="145"/>
      <c r="BF471" s="145"/>
      <c r="BG471" s="145"/>
      <c r="BH471" s="145"/>
    </row>
    <row r="472" spans="1:60" ht="63.75" hidden="1" customHeight="1" x14ac:dyDescent="0.2">
      <c r="A472" s="324"/>
      <c r="B472" s="324"/>
      <c r="C472" s="325"/>
      <c r="D472" s="336"/>
      <c r="E472" s="325"/>
      <c r="F472" s="324"/>
      <c r="G472" s="203" t="s">
        <v>260</v>
      </c>
      <c r="H472" s="203" t="s">
        <v>37</v>
      </c>
      <c r="I472" s="203" t="s">
        <v>1953</v>
      </c>
      <c r="J472" s="324"/>
      <c r="K472" s="324"/>
      <c r="L472" s="324"/>
      <c r="M472" s="324"/>
      <c r="N472" s="324"/>
      <c r="O472" s="332"/>
      <c r="P472" s="324"/>
      <c r="Q472" s="332"/>
      <c r="R472" s="332"/>
      <c r="S472" s="128"/>
      <c r="T472" s="129">
        <f t="shared" si="2253"/>
        <v>0</v>
      </c>
      <c r="U472" s="325"/>
      <c r="V472" s="325"/>
      <c r="W472" s="203"/>
      <c r="X472" s="324"/>
      <c r="Y472" s="329"/>
      <c r="Z472" s="206">
        <f t="shared" si="2254"/>
        <v>0</v>
      </c>
      <c r="AA472" s="203"/>
      <c r="AB472" s="203"/>
      <c r="AC472" s="329"/>
      <c r="AD472" s="325"/>
      <c r="AE472" s="202">
        <f t="shared" si="2255"/>
        <v>0</v>
      </c>
      <c r="AF472" s="203"/>
      <c r="AG472" s="203"/>
      <c r="AH472" s="329"/>
      <c r="AI472" s="325"/>
      <c r="AJ472" s="202">
        <f t="shared" si="2256"/>
        <v>0</v>
      </c>
      <c r="AK472" s="203"/>
      <c r="AL472" s="203"/>
      <c r="AM472" s="329"/>
      <c r="AN472" s="325"/>
      <c r="AO472" s="202">
        <f t="shared" si="2231"/>
        <v>0</v>
      </c>
      <c r="AP472" s="203"/>
      <c r="AQ472" s="325"/>
      <c r="AR472" s="325"/>
      <c r="AS472" s="327"/>
      <c r="AT472" s="327"/>
      <c r="AU472" s="336"/>
      <c r="AV472" s="336"/>
      <c r="AW472" s="203" t="s">
        <v>89</v>
      </c>
      <c r="AX472" s="203"/>
      <c r="AY472" s="130"/>
      <c r="AZ472" s="131"/>
      <c r="BA472" s="207"/>
      <c r="BB472" s="145"/>
      <c r="BC472" s="145"/>
      <c r="BD472" s="145"/>
      <c r="BE472" s="145"/>
      <c r="BF472" s="145"/>
      <c r="BG472" s="145"/>
      <c r="BH472" s="145"/>
    </row>
    <row r="473" spans="1:60" ht="63.75" hidden="1" customHeight="1" x14ac:dyDescent="0.2">
      <c r="A473" s="324">
        <v>155</v>
      </c>
      <c r="B473" s="324" t="s">
        <v>532</v>
      </c>
      <c r="C473" s="325" t="str">
        <f>+VLOOKUP(B473,$A$568:$B$606,2,0)</f>
        <v>FERNANDO NOREÑA JARAMILLO</v>
      </c>
      <c r="D473" s="336" t="s">
        <v>165</v>
      </c>
      <c r="E473" s="325" t="str">
        <f>IF(D473=$D$538,$E$538,IF(D473=$D$539,$E$539,IF(D473=$D$540,$E$540,IF(D473=$D$541,$E$541,IF(D473=$D$542,$E$542,IF(D473=$D$543,$E$543,IF(D473=$D$544,$E$544,IF(D473=$D$545,$E$545,IF(D473=$D$546,$E$546,IF(D473=$D$547,$E$547,IF(D473=VICERRECTORÍA_ACADÉMICA_,BF940,IF(D473=PLANEACIÓN_,BF942, IF(D473=_VICERRECTORÍA_INVESTIGACIONES_INNOVACIÓN_Y_EXTENSIÓN_,BF941,IF(D473=VICERRECTORÍA_ADMINISTRATIVA_FINANCIERA_,BF943,IF(D473=_VICERRECTORÍA_RESPONSABILIDAD_SOCIAL_Y_BIENESTAR_UNIVERSITARIO_,BF944," ")))))))))))))))</f>
        <v>Ejercer la evaluación y control sobre el desarrollo del quehacer institucional, de forma preventiva y correctiva, vigilando el cumplimiento de las disposiciones establecidas por la Ley y la Universidad.</v>
      </c>
      <c r="F473" s="324" t="s">
        <v>265</v>
      </c>
      <c r="G473" s="203" t="s">
        <v>260</v>
      </c>
      <c r="H473" s="203" t="s">
        <v>34</v>
      </c>
      <c r="I473" s="127" t="s">
        <v>2018</v>
      </c>
      <c r="J473" s="324" t="s">
        <v>111</v>
      </c>
      <c r="K473" s="337" t="s">
        <v>2034</v>
      </c>
      <c r="L473" s="337" t="s">
        <v>2035</v>
      </c>
      <c r="M473" s="337" t="s">
        <v>2046</v>
      </c>
      <c r="N473" s="324" t="s">
        <v>145</v>
      </c>
      <c r="O473" s="332">
        <f t="shared" ref="O473" si="2274">IF(N473="ALTA",5,IF(N473="MEDIO ALTA",4,IF(N473="MEDIA",3,IF(N473="MEDIO BAJA",2,IF(N473="BAJA",1,0)))))</f>
        <v>5</v>
      </c>
      <c r="P473" s="324" t="s">
        <v>208</v>
      </c>
      <c r="Q473" s="332">
        <f t="shared" ref="Q473" si="2275">IF(P473="ALTO",5,IF(P473="MEDIO-ALTO",4,IF(P473="MEDIO",3,IF(P473="MEDIO-BAJO",2,IF(P473="BAJO",1,0)))))</f>
        <v>2</v>
      </c>
      <c r="R473" s="332">
        <f t="shared" ref="R473" si="2276">Q473*O473</f>
        <v>10</v>
      </c>
      <c r="S473" s="128" t="s">
        <v>315</v>
      </c>
      <c r="T473" s="129">
        <f t="shared" si="2253"/>
        <v>1</v>
      </c>
      <c r="U473" s="325">
        <f t="shared" ref="U473" si="2277">ROUND(AVERAGEIF(T473:T475,"&gt;0"),0)</f>
        <v>1</v>
      </c>
      <c r="V473" s="325">
        <f t="shared" ref="V473" si="2278">U473*0.6</f>
        <v>0.6</v>
      </c>
      <c r="W473" s="203" t="s">
        <v>2052</v>
      </c>
      <c r="X473" s="324">
        <f t="shared" ref="X473" si="2279">IF(S473="No_existen",5*$X$10,Y473*$X$10)</f>
        <v>0.15000000000000002</v>
      </c>
      <c r="Y473" s="329">
        <f t="shared" ref="Y473" si="2280">ROUND(AVERAGEIF(Z473:Z475,"&gt;0"),0)</f>
        <v>3</v>
      </c>
      <c r="Z473" s="206">
        <f t="shared" si="2254"/>
        <v>1</v>
      </c>
      <c r="AA473" s="203" t="s">
        <v>320</v>
      </c>
      <c r="AB473" s="203" t="s">
        <v>2067</v>
      </c>
      <c r="AC473" s="329">
        <f t="shared" ref="AC473" si="2281">IF(S473="No_existen",5*$AC$10,AD473*$AC$10)</f>
        <v>0.15</v>
      </c>
      <c r="AD473" s="325">
        <f t="shared" ref="AD473" si="2282">ROUND(AVERAGEIF(AE473:AE475,"&gt;0"),0)</f>
        <v>1</v>
      </c>
      <c r="AE473" s="202">
        <f t="shared" si="2255"/>
        <v>1</v>
      </c>
      <c r="AF473" s="203" t="s">
        <v>295</v>
      </c>
      <c r="AG473" s="203" t="s">
        <v>2068</v>
      </c>
      <c r="AH473" s="329">
        <f t="shared" ref="AH473" si="2283">IF(S473="No_existen",5*$AH$10,AI473*$AH$10)</f>
        <v>0.1</v>
      </c>
      <c r="AI473" s="325">
        <f t="shared" ref="AI473" si="2284">ROUND(AVERAGEIF(AJ473:AJ475,"&gt;0"),0)</f>
        <v>1</v>
      </c>
      <c r="AJ473" s="202">
        <f t="shared" si="2256"/>
        <v>1</v>
      </c>
      <c r="AK473" s="203" t="s">
        <v>292</v>
      </c>
      <c r="AL473" s="203" t="s">
        <v>306</v>
      </c>
      <c r="AM473" s="329">
        <f t="shared" ref="AM473" si="2285">IF(S473="No_existen",5*$AM$10,AN473*$AM$10)</f>
        <v>0.1</v>
      </c>
      <c r="AN473" s="325">
        <f t="shared" ref="AN473" si="2286">ROUND(AVERAGEIF(AO473:AO475,"&gt;0"),0)</f>
        <v>1</v>
      </c>
      <c r="AO473" s="202">
        <f t="shared" si="2231"/>
        <v>1</v>
      </c>
      <c r="AP473" s="203" t="s">
        <v>614</v>
      </c>
      <c r="AQ473" s="325">
        <f t="shared" ref="AQ473" si="2287">ROUND(AVERAGE(U473,Y473,AD473,AI473,AN473),0)</f>
        <v>1</v>
      </c>
      <c r="AR473" s="325" t="str">
        <f t="shared" ref="AR473" si="2288">IF(AQ473&lt;1.5,"FUERTE",IF(AND(AQ473&gt;=1.5,AQ473&lt;2.5),"ACEPTABLE",IF(AQ473&gt;=5,"INEXISTENTE","DÉBIL")))</f>
        <v>FUERTE</v>
      </c>
      <c r="AS473" s="327">
        <f t="shared" ref="AS473" si="2289">IF(R473=0,0,ROUND((R473*AQ473),0))</f>
        <v>10</v>
      </c>
      <c r="AT473" s="327" t="str">
        <f t="shared" ref="AT473" si="2290">IF(AS473&gt;=36,"GRAVE", IF(AS473&lt;=10, "LEVE", "MODERADO"))</f>
        <v>LEVE</v>
      </c>
      <c r="AU473" s="337" t="s">
        <v>2080</v>
      </c>
      <c r="AV473" s="338">
        <v>0.01</v>
      </c>
      <c r="AW473" s="203" t="s">
        <v>89</v>
      </c>
      <c r="AX473" s="203"/>
      <c r="AY473" s="130"/>
      <c r="AZ473" s="131"/>
      <c r="BA473" s="207"/>
      <c r="BB473" s="145"/>
      <c r="BC473" s="145"/>
      <c r="BD473" s="145"/>
      <c r="BE473" s="145"/>
      <c r="BF473" s="145"/>
      <c r="BG473" s="145"/>
      <c r="BH473" s="145"/>
    </row>
    <row r="474" spans="1:60" ht="63.75" hidden="1" customHeight="1" x14ac:dyDescent="0.2">
      <c r="A474" s="324"/>
      <c r="B474" s="324"/>
      <c r="C474" s="325"/>
      <c r="D474" s="336"/>
      <c r="E474" s="325"/>
      <c r="F474" s="324"/>
      <c r="G474" s="203" t="s">
        <v>260</v>
      </c>
      <c r="H474" s="203" t="s">
        <v>37</v>
      </c>
      <c r="I474" s="127" t="s">
        <v>2019</v>
      </c>
      <c r="J474" s="324"/>
      <c r="K474" s="337"/>
      <c r="L474" s="337"/>
      <c r="M474" s="337"/>
      <c r="N474" s="324"/>
      <c r="O474" s="332"/>
      <c r="P474" s="324"/>
      <c r="Q474" s="332"/>
      <c r="R474" s="332"/>
      <c r="S474" s="128" t="s">
        <v>315</v>
      </c>
      <c r="T474" s="129">
        <f t="shared" si="2253"/>
        <v>1</v>
      </c>
      <c r="U474" s="325"/>
      <c r="V474" s="325"/>
      <c r="W474" s="203" t="s">
        <v>2053</v>
      </c>
      <c r="X474" s="324"/>
      <c r="Y474" s="329"/>
      <c r="Z474" s="206">
        <f t="shared" si="2254"/>
        <v>4</v>
      </c>
      <c r="AA474" s="203" t="s">
        <v>318</v>
      </c>
      <c r="AB474" s="203"/>
      <c r="AC474" s="329"/>
      <c r="AD474" s="325"/>
      <c r="AE474" s="202">
        <f t="shared" si="2255"/>
        <v>1</v>
      </c>
      <c r="AF474" s="203" t="s">
        <v>295</v>
      </c>
      <c r="AG474" s="203" t="s">
        <v>2069</v>
      </c>
      <c r="AH474" s="329"/>
      <c r="AI474" s="325"/>
      <c r="AJ474" s="202">
        <f t="shared" si="2256"/>
        <v>1</v>
      </c>
      <c r="AK474" s="203" t="s">
        <v>292</v>
      </c>
      <c r="AL474" s="203" t="s">
        <v>302</v>
      </c>
      <c r="AM474" s="329"/>
      <c r="AN474" s="325"/>
      <c r="AO474" s="202">
        <f t="shared" si="2231"/>
        <v>1</v>
      </c>
      <c r="AP474" s="203" t="s">
        <v>614</v>
      </c>
      <c r="AQ474" s="325"/>
      <c r="AR474" s="325"/>
      <c r="AS474" s="327"/>
      <c r="AT474" s="327"/>
      <c r="AU474" s="337"/>
      <c r="AV474" s="337"/>
      <c r="AW474" s="203" t="s">
        <v>89</v>
      </c>
      <c r="AX474" s="203"/>
      <c r="AY474" s="130"/>
      <c r="AZ474" s="131"/>
      <c r="BA474" s="207"/>
      <c r="BB474" s="145"/>
      <c r="BC474" s="145"/>
      <c r="BD474" s="145"/>
      <c r="BE474" s="145"/>
      <c r="BF474" s="145"/>
      <c r="BG474" s="145"/>
      <c r="BH474" s="145"/>
    </row>
    <row r="475" spans="1:60" ht="63.75" hidden="1" customHeight="1" x14ac:dyDescent="0.2">
      <c r="A475" s="324"/>
      <c r="B475" s="324"/>
      <c r="C475" s="325"/>
      <c r="D475" s="336"/>
      <c r="E475" s="325"/>
      <c r="F475" s="324"/>
      <c r="G475" s="203"/>
      <c r="H475" s="203"/>
      <c r="I475" s="128"/>
      <c r="J475" s="324"/>
      <c r="K475" s="337"/>
      <c r="L475" s="337"/>
      <c r="M475" s="337"/>
      <c r="N475" s="324"/>
      <c r="O475" s="332"/>
      <c r="P475" s="324"/>
      <c r="Q475" s="332"/>
      <c r="R475" s="332"/>
      <c r="S475" s="128"/>
      <c r="T475" s="129">
        <f t="shared" si="2253"/>
        <v>0</v>
      </c>
      <c r="U475" s="325"/>
      <c r="V475" s="325"/>
      <c r="W475" s="203"/>
      <c r="X475" s="324"/>
      <c r="Y475" s="329"/>
      <c r="Z475" s="206">
        <f t="shared" si="2254"/>
        <v>0</v>
      </c>
      <c r="AA475" s="203"/>
      <c r="AB475" s="203"/>
      <c r="AC475" s="329"/>
      <c r="AD475" s="325"/>
      <c r="AE475" s="202">
        <f t="shared" si="2255"/>
        <v>0</v>
      </c>
      <c r="AF475" s="203"/>
      <c r="AG475" s="203"/>
      <c r="AH475" s="329"/>
      <c r="AI475" s="325"/>
      <c r="AJ475" s="202">
        <f t="shared" si="2256"/>
        <v>0</v>
      </c>
      <c r="AK475" s="203"/>
      <c r="AL475" s="203"/>
      <c r="AM475" s="329"/>
      <c r="AN475" s="325"/>
      <c r="AO475" s="202">
        <f t="shared" si="2231"/>
        <v>0</v>
      </c>
      <c r="AP475" s="203"/>
      <c r="AQ475" s="325"/>
      <c r="AR475" s="325"/>
      <c r="AS475" s="327"/>
      <c r="AT475" s="327"/>
      <c r="AU475" s="337"/>
      <c r="AV475" s="337"/>
      <c r="AW475" s="203" t="s">
        <v>89</v>
      </c>
      <c r="AX475" s="203"/>
      <c r="AY475" s="130"/>
      <c r="AZ475" s="131"/>
      <c r="BA475" s="207"/>
      <c r="BB475" s="145"/>
      <c r="BC475" s="145"/>
      <c r="BD475" s="145"/>
      <c r="BE475" s="145"/>
      <c r="BF475" s="145"/>
      <c r="BG475" s="145"/>
      <c r="BH475" s="145"/>
    </row>
    <row r="476" spans="1:60" ht="63.75" hidden="1" customHeight="1" x14ac:dyDescent="0.2">
      <c r="A476" s="324">
        <v>156</v>
      </c>
      <c r="B476" s="324" t="s">
        <v>532</v>
      </c>
      <c r="C476" s="325" t="str">
        <f>+VLOOKUP(B476,$A$568:$B$606,2,0)</f>
        <v>FERNANDO NOREÑA JARAMILLO</v>
      </c>
      <c r="D476" s="336" t="s">
        <v>163</v>
      </c>
      <c r="E476" s="325" t="str">
        <f>IF(D476=$D$538,$E$538,IF(D476=$D$539,$E$539,IF(D476=$D$540,$E$540,IF(D476=$D$541,$E$541,IF(D476=$D$542,$E$542,IF(D476=$D$543,$E$543,IF(D476=$D$544,$E$544,IF(D476=$D$545,$E$545,IF(D476=$D$546,$E$546,IF(D476=$D$547,$E$547,IF(D476=VICERRECTORÍA_ACADÉMICA_,BF943,IF(D476=PLANEACIÓN_,BF945, IF(D476=_VICERRECTORÍA_INVESTIGACIONES_INNOVACIÓN_Y_EXTENSIÓN_,BF944,IF(D476=VICERRECTORÍA_ADMINISTRATIVA_FINANCIERA_,BF946,IF(D476=_VICERRECTORÍA_RESPONSABILIDAD_SOCIAL_Y_BIENESTAR_UNIVERSITARIO_,BF947," ")))))))))))))))</f>
        <v>Orientar el desarrollo de la Universidad mediante el direccionamiento estratégico y visión compartida de la comunidad universitaria, a fin de lograr los objetivos misionales.</v>
      </c>
      <c r="F476" s="324" t="s">
        <v>265</v>
      </c>
      <c r="G476" s="203" t="s">
        <v>260</v>
      </c>
      <c r="H476" s="203" t="s">
        <v>35</v>
      </c>
      <c r="I476" s="128" t="s">
        <v>2020</v>
      </c>
      <c r="J476" s="324" t="s">
        <v>109</v>
      </c>
      <c r="K476" s="336" t="s">
        <v>2036</v>
      </c>
      <c r="L476" s="336" t="s">
        <v>2037</v>
      </c>
      <c r="M476" s="324" t="s">
        <v>2047</v>
      </c>
      <c r="N476" s="324" t="s">
        <v>145</v>
      </c>
      <c r="O476" s="332">
        <f t="shared" ref="O476" si="2291">IF(N476="ALTA",5,IF(N476="MEDIO ALTA",4,IF(N476="MEDIA",3,IF(N476="MEDIO BAJA",2,IF(N476="BAJA",1,0)))))</f>
        <v>5</v>
      </c>
      <c r="P476" s="324" t="s">
        <v>208</v>
      </c>
      <c r="Q476" s="332">
        <f t="shared" ref="Q476" si="2292">IF(P476="ALTO",5,IF(P476="MEDIO-ALTO",4,IF(P476="MEDIO",3,IF(P476="MEDIO-BAJO",2,IF(P476="BAJO",1,0)))))</f>
        <v>2</v>
      </c>
      <c r="R476" s="332">
        <f t="shared" ref="R476" si="2293">Q476*O476</f>
        <v>10</v>
      </c>
      <c r="S476" s="128" t="s">
        <v>315</v>
      </c>
      <c r="T476" s="129">
        <f t="shared" si="2253"/>
        <v>1</v>
      </c>
      <c r="U476" s="325">
        <f t="shared" ref="U476" si="2294">ROUND(AVERAGEIF(T476:T478,"&gt;0"),0)</f>
        <v>2</v>
      </c>
      <c r="V476" s="325">
        <f t="shared" ref="V476" si="2295">U476*0.6</f>
        <v>1.2</v>
      </c>
      <c r="W476" s="203" t="s">
        <v>2054</v>
      </c>
      <c r="X476" s="324">
        <f t="shared" ref="X476" si="2296">IF(S476="No_existen",5*$X$10,Y476*$X$10)</f>
        <v>0.15000000000000002</v>
      </c>
      <c r="Y476" s="329">
        <f t="shared" ref="Y476" si="2297">ROUND(AVERAGEIF(Z476:Z478,"&gt;0"),0)</f>
        <v>3</v>
      </c>
      <c r="Z476" s="206">
        <f t="shared" si="2254"/>
        <v>4</v>
      </c>
      <c r="AA476" s="203" t="s">
        <v>318</v>
      </c>
      <c r="AB476" s="203"/>
      <c r="AC476" s="329">
        <f t="shared" ref="AC476" si="2298">IF(S476="No_existen",5*$AC$10,AD476*$AC$10)</f>
        <v>0.15</v>
      </c>
      <c r="AD476" s="325">
        <f t="shared" ref="AD476" si="2299">ROUND(AVERAGEIF(AE476:AE478,"&gt;0"),0)</f>
        <v>1</v>
      </c>
      <c r="AE476" s="202">
        <f t="shared" si="2255"/>
        <v>1</v>
      </c>
      <c r="AF476" s="203" t="s">
        <v>295</v>
      </c>
      <c r="AG476" s="203" t="s">
        <v>2070</v>
      </c>
      <c r="AH476" s="329">
        <f t="shared" ref="AH476" si="2300">IF(S476="No_existen",5*$AH$10,AI476*$AH$10)</f>
        <v>0.1</v>
      </c>
      <c r="AI476" s="325">
        <f t="shared" ref="AI476" si="2301">ROUND(AVERAGEIF(AJ476:AJ478,"&gt;0"),0)</f>
        <v>1</v>
      </c>
      <c r="AJ476" s="202">
        <f t="shared" si="2256"/>
        <v>1</v>
      </c>
      <c r="AK476" s="203" t="s">
        <v>292</v>
      </c>
      <c r="AL476" s="203" t="s">
        <v>299</v>
      </c>
      <c r="AM476" s="329">
        <f t="shared" ref="AM476" si="2302">IF(S476="No_existen",5*$AM$10,AN476*$AM$10)</f>
        <v>0.1</v>
      </c>
      <c r="AN476" s="325">
        <f t="shared" ref="AN476" si="2303">ROUND(AVERAGEIF(AO476:AO478,"&gt;0"),0)</f>
        <v>1</v>
      </c>
      <c r="AO476" s="202">
        <f t="shared" si="2231"/>
        <v>1</v>
      </c>
      <c r="AP476" s="203" t="s">
        <v>614</v>
      </c>
      <c r="AQ476" s="325">
        <f t="shared" ref="AQ476" si="2304">ROUND(AVERAGE(U476,Y476,AD476,AI476,AN476),0)</f>
        <v>2</v>
      </c>
      <c r="AR476" s="325" t="str">
        <f t="shared" ref="AR476" si="2305">IF(AQ476&lt;1.5,"FUERTE",IF(AND(AQ476&gt;=1.5,AQ476&lt;2.5),"ACEPTABLE",IF(AQ476&gt;=5,"INEXISTENTE","DÉBIL")))</f>
        <v>ACEPTABLE</v>
      </c>
      <c r="AS476" s="327">
        <f t="shared" ref="AS476" si="2306">IF(R476=0,0,ROUND((R476*AQ476),0))</f>
        <v>20</v>
      </c>
      <c r="AT476" s="327" t="str">
        <f t="shared" ref="AT476" si="2307">IF(AS476&gt;=36,"GRAVE", IF(AS476&lt;=10, "LEVE", "MODERADO"))</f>
        <v>MODERADO</v>
      </c>
      <c r="AU476" s="334" t="s">
        <v>2081</v>
      </c>
      <c r="AV476" s="335" t="s">
        <v>2082</v>
      </c>
      <c r="AW476" s="203" t="s">
        <v>90</v>
      </c>
      <c r="AX476" s="203" t="s">
        <v>2087</v>
      </c>
      <c r="AY476" s="131">
        <v>45611</v>
      </c>
      <c r="AZ476" s="131"/>
      <c r="BA476" s="207"/>
      <c r="BB476" s="145"/>
      <c r="BC476" s="145"/>
      <c r="BD476" s="145"/>
      <c r="BE476" s="145"/>
      <c r="BF476" s="145"/>
      <c r="BG476" s="145"/>
      <c r="BH476" s="145"/>
    </row>
    <row r="477" spans="1:60" ht="63.75" hidden="1" customHeight="1" x14ac:dyDescent="0.2">
      <c r="A477" s="324"/>
      <c r="B477" s="324"/>
      <c r="C477" s="325"/>
      <c r="D477" s="336"/>
      <c r="E477" s="325"/>
      <c r="F477" s="324"/>
      <c r="G477" s="203" t="s">
        <v>260</v>
      </c>
      <c r="H477" s="203" t="s">
        <v>34</v>
      </c>
      <c r="I477" s="128" t="s">
        <v>2021</v>
      </c>
      <c r="J477" s="324"/>
      <c r="K477" s="336"/>
      <c r="L477" s="336"/>
      <c r="M477" s="324"/>
      <c r="N477" s="324"/>
      <c r="O477" s="332"/>
      <c r="P477" s="324"/>
      <c r="Q477" s="332"/>
      <c r="R477" s="332"/>
      <c r="S477" s="128" t="s">
        <v>315</v>
      </c>
      <c r="T477" s="129">
        <f t="shared" si="2253"/>
        <v>1</v>
      </c>
      <c r="U477" s="325"/>
      <c r="V477" s="325"/>
      <c r="W477" s="203" t="s">
        <v>2055</v>
      </c>
      <c r="X477" s="324"/>
      <c r="Y477" s="329"/>
      <c r="Z477" s="206">
        <f t="shared" si="2254"/>
        <v>2</v>
      </c>
      <c r="AA477" s="203" t="s">
        <v>319</v>
      </c>
      <c r="AB477" s="203"/>
      <c r="AC477" s="329"/>
      <c r="AD477" s="325"/>
      <c r="AE477" s="202">
        <f t="shared" si="2255"/>
        <v>1</v>
      </c>
      <c r="AF477" s="203" t="s">
        <v>295</v>
      </c>
      <c r="AG477" s="203" t="s">
        <v>2071</v>
      </c>
      <c r="AH477" s="329"/>
      <c r="AI477" s="325"/>
      <c r="AJ477" s="202">
        <f t="shared" si="2256"/>
        <v>1</v>
      </c>
      <c r="AK477" s="203" t="s">
        <v>292</v>
      </c>
      <c r="AL477" s="203" t="s">
        <v>299</v>
      </c>
      <c r="AM477" s="329"/>
      <c r="AN477" s="325"/>
      <c r="AO477" s="202">
        <f t="shared" si="2231"/>
        <v>1</v>
      </c>
      <c r="AP477" s="203" t="s">
        <v>614</v>
      </c>
      <c r="AQ477" s="325"/>
      <c r="AR477" s="325"/>
      <c r="AS477" s="327"/>
      <c r="AT477" s="327"/>
      <c r="AU477" s="334"/>
      <c r="AV477" s="334"/>
      <c r="AW477" s="203" t="s">
        <v>90</v>
      </c>
      <c r="AX477" s="203" t="s">
        <v>2088</v>
      </c>
      <c r="AY477" s="131">
        <v>45611</v>
      </c>
      <c r="AZ477" s="131"/>
      <c r="BA477" s="207"/>
      <c r="BB477" s="145"/>
      <c r="BC477" s="145"/>
      <c r="BD477" s="145"/>
      <c r="BE477" s="145"/>
      <c r="BF477" s="145"/>
      <c r="BG477" s="145"/>
      <c r="BH477" s="145"/>
    </row>
    <row r="478" spans="1:60" ht="63.75" hidden="1" customHeight="1" x14ac:dyDescent="0.2">
      <c r="A478" s="324"/>
      <c r="B478" s="324"/>
      <c r="C478" s="325"/>
      <c r="D478" s="336"/>
      <c r="E478" s="325"/>
      <c r="F478" s="324"/>
      <c r="G478" s="203" t="s">
        <v>260</v>
      </c>
      <c r="H478" s="203" t="s">
        <v>37</v>
      </c>
      <c r="I478" s="128" t="s">
        <v>2022</v>
      </c>
      <c r="J478" s="324"/>
      <c r="K478" s="336"/>
      <c r="L478" s="336"/>
      <c r="M478" s="324"/>
      <c r="N478" s="324"/>
      <c r="O478" s="332"/>
      <c r="P478" s="324"/>
      <c r="Q478" s="332"/>
      <c r="R478" s="332"/>
      <c r="S478" s="128" t="s">
        <v>386</v>
      </c>
      <c r="T478" s="129">
        <f t="shared" si="2253"/>
        <v>4</v>
      </c>
      <c r="U478" s="325"/>
      <c r="V478" s="325"/>
      <c r="W478" s="203" t="s">
        <v>2056</v>
      </c>
      <c r="X478" s="324"/>
      <c r="Y478" s="329"/>
      <c r="Z478" s="206">
        <f t="shared" si="2254"/>
        <v>4</v>
      </c>
      <c r="AA478" s="203" t="s">
        <v>318</v>
      </c>
      <c r="AB478" s="203"/>
      <c r="AC478" s="329"/>
      <c r="AD478" s="325"/>
      <c r="AE478" s="202">
        <f t="shared" si="2255"/>
        <v>1</v>
      </c>
      <c r="AF478" s="203" t="s">
        <v>295</v>
      </c>
      <c r="AG478" s="203" t="s">
        <v>2070</v>
      </c>
      <c r="AH478" s="329"/>
      <c r="AI478" s="325"/>
      <c r="AJ478" s="202">
        <f t="shared" si="2256"/>
        <v>1</v>
      </c>
      <c r="AK478" s="203" t="s">
        <v>292</v>
      </c>
      <c r="AL478" s="203" t="s">
        <v>303</v>
      </c>
      <c r="AM478" s="329"/>
      <c r="AN478" s="325"/>
      <c r="AO478" s="202">
        <f t="shared" si="2231"/>
        <v>1</v>
      </c>
      <c r="AP478" s="203" t="s">
        <v>614</v>
      </c>
      <c r="AQ478" s="325"/>
      <c r="AR478" s="325"/>
      <c r="AS478" s="327"/>
      <c r="AT478" s="327"/>
      <c r="AU478" s="334"/>
      <c r="AV478" s="334"/>
      <c r="AW478" s="203" t="s">
        <v>90</v>
      </c>
      <c r="AX478" s="203" t="s">
        <v>2089</v>
      </c>
      <c r="AY478" s="130">
        <v>45657</v>
      </c>
      <c r="AZ478" s="131"/>
      <c r="BA478" s="207"/>
      <c r="BB478" s="145"/>
      <c r="BC478" s="145"/>
      <c r="BD478" s="145"/>
      <c r="BE478" s="145"/>
      <c r="BF478" s="145"/>
      <c r="BG478" s="145"/>
      <c r="BH478" s="145"/>
    </row>
    <row r="479" spans="1:60" ht="63.75" hidden="1" customHeight="1" x14ac:dyDescent="0.2">
      <c r="A479" s="324">
        <v>157</v>
      </c>
      <c r="B479" s="324" t="s">
        <v>532</v>
      </c>
      <c r="C479" s="325" t="str">
        <f>+VLOOKUP(B479,$A$568:$B$606,2,0)</f>
        <v>FERNANDO NOREÑA JARAMILLO</v>
      </c>
      <c r="D479" s="336" t="s">
        <v>167</v>
      </c>
      <c r="E479" s="325" t="str">
        <f>IF(D479=$D$538,$E$538,IF(D479=$D$539,$E$539,IF(D479=$D$540,$E$540,IF(D479=$D$541,$E$541,IF(D479=$D$542,$E$542,IF(D479=$D$543,$E$543,IF(D479=$D$544,$E$544,IF(D479=$D$545,$E$545,IF(D479=$D$546,$E$546,IF(D479=$D$547,$E$547,IF(D479=VICERRECTORÍA_ACADÉMICA_,BF946,IF(D479=PLANEACIÓN_,BF948, IF(D479=_VICERRECTORÍA_INVESTIGACIONES_INNOVACIÓN_Y_EXTENSIÓN_,BF947,IF(D479=VICERRECTORÍA_ADMINISTRATIVA_FINANCIERA_,BF949,IF(D479=_VICERRECTORÍA_RESPONSABILIDAD_SOCIAL_Y_BIENESTAR_UNIVERSITARIO_,BF950," ")))))))))))))))</f>
        <v>Promover y facilitar la interacción con la sociedad contribuyendo a la satisfacción de sus demandas, mediante servicios especializados, programas de educación continuada y de proyección social.</v>
      </c>
      <c r="F479" s="324" t="s">
        <v>264</v>
      </c>
      <c r="G479" s="203" t="s">
        <v>260</v>
      </c>
      <c r="H479" s="203" t="s">
        <v>37</v>
      </c>
      <c r="I479" s="203" t="s">
        <v>2023</v>
      </c>
      <c r="J479" s="324" t="s">
        <v>105</v>
      </c>
      <c r="K479" s="324" t="s">
        <v>2038</v>
      </c>
      <c r="L479" s="324" t="s">
        <v>2039</v>
      </c>
      <c r="M479" s="369" t="s">
        <v>2048</v>
      </c>
      <c r="N479" s="324" t="s">
        <v>104</v>
      </c>
      <c r="O479" s="332">
        <f t="shared" ref="O479" si="2308">IF(N479="ALTA",5,IF(N479="MEDIO ALTA",4,IF(N479="MEDIA",3,IF(N479="MEDIO BAJA",2,IF(N479="BAJA",1,0)))))</f>
        <v>3</v>
      </c>
      <c r="P479" s="324" t="s">
        <v>141</v>
      </c>
      <c r="Q479" s="332">
        <f t="shared" ref="Q479" si="2309">IF(P479="ALTO",5,IF(P479="MEDIO-ALTO",4,IF(P479="MEDIO",3,IF(P479="MEDIO-BAJO",2,IF(P479="BAJO",1,0)))))</f>
        <v>1</v>
      </c>
      <c r="R479" s="332">
        <f t="shared" ref="R479" si="2310">Q479*O479</f>
        <v>3</v>
      </c>
      <c r="S479" s="128" t="s">
        <v>315</v>
      </c>
      <c r="T479" s="129">
        <f t="shared" si="2253"/>
        <v>1</v>
      </c>
      <c r="U479" s="325">
        <f t="shared" ref="U479" si="2311">ROUND(AVERAGEIF(T479:T481,"&gt;0"),0)</f>
        <v>1</v>
      </c>
      <c r="V479" s="325">
        <f t="shared" ref="V479" si="2312">U479*0.6</f>
        <v>0.6</v>
      </c>
      <c r="W479" s="203" t="s">
        <v>2057</v>
      </c>
      <c r="X479" s="324">
        <f t="shared" ref="X479" si="2313">IF(S479="No_existen",5*$X$10,Y479*$X$10)</f>
        <v>0.2</v>
      </c>
      <c r="Y479" s="329">
        <f t="shared" ref="Y479" si="2314">ROUND(AVERAGEIF(Z479:Z481,"&gt;0"),0)</f>
        <v>4</v>
      </c>
      <c r="Z479" s="206">
        <f t="shared" si="2254"/>
        <v>4</v>
      </c>
      <c r="AA479" s="203" t="s">
        <v>318</v>
      </c>
      <c r="AB479" s="203"/>
      <c r="AC479" s="329">
        <f t="shared" ref="AC479" si="2315">IF(S479="No_existen",5*$AC$10,AD479*$AC$10)</f>
        <v>0.15</v>
      </c>
      <c r="AD479" s="325">
        <f t="shared" ref="AD479" si="2316">ROUND(AVERAGEIF(AE479:AE481,"&gt;0"),0)</f>
        <v>1</v>
      </c>
      <c r="AE479" s="202">
        <f t="shared" si="2255"/>
        <v>1</v>
      </c>
      <c r="AF479" s="203" t="s">
        <v>295</v>
      </c>
      <c r="AG479" s="203" t="s">
        <v>2072</v>
      </c>
      <c r="AH479" s="329">
        <f t="shared" ref="AH479" si="2317">IF(S479="No_existen",5*$AH$10,AI479*$AH$10)</f>
        <v>0.1</v>
      </c>
      <c r="AI479" s="325">
        <f t="shared" ref="AI479" si="2318">ROUND(AVERAGEIF(AJ479:AJ481,"&gt;0"),0)</f>
        <v>1</v>
      </c>
      <c r="AJ479" s="202">
        <f t="shared" si="2256"/>
        <v>1</v>
      </c>
      <c r="AK479" s="203" t="s">
        <v>292</v>
      </c>
      <c r="AL479" s="203" t="s">
        <v>306</v>
      </c>
      <c r="AM479" s="329">
        <f t="shared" ref="AM479" si="2319">IF(S479="No_existen",5*$AM$10,AN479*$AM$10)</f>
        <v>0.30000000000000004</v>
      </c>
      <c r="AN479" s="325">
        <f t="shared" ref="AN479" si="2320">ROUND(AVERAGEIF(AO479:AO481,"&gt;0"),0)</f>
        <v>3</v>
      </c>
      <c r="AO479" s="202">
        <f t="shared" ref="AO479:AO490" si="2321">IF(AP479="Preventivo",1,IF(AP479="Detectivo",4, IF(S479="No_existen",5,0)))</f>
        <v>4</v>
      </c>
      <c r="AP479" s="203" t="s">
        <v>613</v>
      </c>
      <c r="AQ479" s="325">
        <f t="shared" ref="AQ479" si="2322">ROUND(AVERAGE(U479,Y479,AD479,AI479,AN479),0)</f>
        <v>2</v>
      </c>
      <c r="AR479" s="325" t="str">
        <f t="shared" ref="AR479" si="2323">IF(AQ479&lt;1.5,"FUERTE",IF(AND(AQ479&gt;=1.5,AQ479&lt;2.5),"ACEPTABLE",IF(AQ479&gt;=5,"INEXISTENTE","DÉBIL")))</f>
        <v>ACEPTABLE</v>
      </c>
      <c r="AS479" s="327">
        <f t="shared" ref="AS479" si="2324">IF(R479=0,0,ROUND((R479*AQ479),0))</f>
        <v>6</v>
      </c>
      <c r="AT479" s="327" t="str">
        <f t="shared" ref="AT479" si="2325">IF(AS479&gt;=36,"GRAVE", IF(AS479&lt;=10, "LEVE", "MODERADO"))</f>
        <v>LEVE</v>
      </c>
      <c r="AU479" s="372" t="s">
        <v>2083</v>
      </c>
      <c r="AV479" s="373">
        <v>0.8</v>
      </c>
      <c r="AW479" s="203" t="s">
        <v>89</v>
      </c>
      <c r="AX479" s="203"/>
      <c r="AY479" s="130"/>
      <c r="AZ479" s="131"/>
      <c r="BA479" s="207"/>
      <c r="BB479" s="145"/>
      <c r="BC479" s="145"/>
      <c r="BD479" s="145"/>
      <c r="BE479" s="145"/>
      <c r="BF479" s="145"/>
      <c r="BG479" s="145"/>
      <c r="BH479" s="145"/>
    </row>
    <row r="480" spans="1:60" ht="63.75" hidden="1" customHeight="1" x14ac:dyDescent="0.2">
      <c r="A480" s="324"/>
      <c r="B480" s="324"/>
      <c r="C480" s="325"/>
      <c r="D480" s="336"/>
      <c r="E480" s="325"/>
      <c r="F480" s="324"/>
      <c r="G480" s="203" t="s">
        <v>260</v>
      </c>
      <c r="H480" s="203" t="s">
        <v>34</v>
      </c>
      <c r="I480" s="203" t="s">
        <v>2024</v>
      </c>
      <c r="J480" s="324"/>
      <c r="K480" s="324"/>
      <c r="L480" s="324"/>
      <c r="M480" s="369"/>
      <c r="N480" s="324"/>
      <c r="O480" s="332"/>
      <c r="P480" s="324"/>
      <c r="Q480" s="332"/>
      <c r="R480" s="332"/>
      <c r="S480" s="128" t="s">
        <v>315</v>
      </c>
      <c r="T480" s="129">
        <f t="shared" si="2253"/>
        <v>1</v>
      </c>
      <c r="U480" s="325"/>
      <c r="V480" s="325"/>
      <c r="W480" s="203" t="s">
        <v>2058</v>
      </c>
      <c r="X480" s="324"/>
      <c r="Y480" s="329"/>
      <c r="Z480" s="206">
        <f t="shared" si="2254"/>
        <v>4</v>
      </c>
      <c r="AA480" s="203" t="s">
        <v>318</v>
      </c>
      <c r="AB480" s="203"/>
      <c r="AC480" s="329"/>
      <c r="AD480" s="325"/>
      <c r="AE480" s="202">
        <f t="shared" si="2255"/>
        <v>1</v>
      </c>
      <c r="AF480" s="203" t="s">
        <v>295</v>
      </c>
      <c r="AG480" s="203" t="s">
        <v>2073</v>
      </c>
      <c r="AH480" s="329"/>
      <c r="AI480" s="325"/>
      <c r="AJ480" s="202">
        <f t="shared" si="2256"/>
        <v>1</v>
      </c>
      <c r="AK480" s="203" t="s">
        <v>292</v>
      </c>
      <c r="AL480" s="203" t="s">
        <v>305</v>
      </c>
      <c r="AM480" s="329"/>
      <c r="AN480" s="325"/>
      <c r="AO480" s="202">
        <f t="shared" si="2321"/>
        <v>1</v>
      </c>
      <c r="AP480" s="203" t="s">
        <v>614</v>
      </c>
      <c r="AQ480" s="325"/>
      <c r="AR480" s="325"/>
      <c r="AS480" s="327"/>
      <c r="AT480" s="327"/>
      <c r="AU480" s="372"/>
      <c r="AV480" s="372"/>
      <c r="AW480" s="203" t="s">
        <v>89</v>
      </c>
      <c r="AX480" s="203"/>
      <c r="AY480" s="130"/>
      <c r="AZ480" s="131"/>
      <c r="BA480" s="207"/>
      <c r="BB480" s="145"/>
      <c r="BC480" s="145"/>
      <c r="BD480" s="145"/>
      <c r="BE480" s="145"/>
      <c r="BF480" s="145"/>
      <c r="BG480" s="145"/>
      <c r="BH480" s="145"/>
    </row>
    <row r="481" spans="1:60" ht="63.75" hidden="1" customHeight="1" x14ac:dyDescent="0.2">
      <c r="A481" s="324"/>
      <c r="B481" s="324"/>
      <c r="C481" s="325"/>
      <c r="D481" s="336"/>
      <c r="E481" s="325"/>
      <c r="F481" s="324"/>
      <c r="G481" s="203" t="s">
        <v>261</v>
      </c>
      <c r="H481" s="203" t="s">
        <v>41</v>
      </c>
      <c r="I481" s="203" t="s">
        <v>2025</v>
      </c>
      <c r="J481" s="324"/>
      <c r="K481" s="324"/>
      <c r="L481" s="324"/>
      <c r="M481" s="369"/>
      <c r="N481" s="324"/>
      <c r="O481" s="332"/>
      <c r="P481" s="324"/>
      <c r="Q481" s="332"/>
      <c r="R481" s="332"/>
      <c r="S481" s="128"/>
      <c r="T481" s="129">
        <f t="shared" si="2253"/>
        <v>0</v>
      </c>
      <c r="U481" s="325"/>
      <c r="V481" s="325"/>
      <c r="W481" s="203"/>
      <c r="X481" s="324"/>
      <c r="Y481" s="329"/>
      <c r="Z481" s="206">
        <f t="shared" si="2254"/>
        <v>0</v>
      </c>
      <c r="AA481" s="203"/>
      <c r="AB481" s="203"/>
      <c r="AC481" s="329"/>
      <c r="AD481" s="325"/>
      <c r="AE481" s="202">
        <f t="shared" si="2255"/>
        <v>0</v>
      </c>
      <c r="AF481" s="203"/>
      <c r="AG481" s="203"/>
      <c r="AH481" s="329"/>
      <c r="AI481" s="325"/>
      <c r="AJ481" s="202">
        <f t="shared" si="2256"/>
        <v>0</v>
      </c>
      <c r="AK481" s="203"/>
      <c r="AL481" s="203"/>
      <c r="AM481" s="329"/>
      <c r="AN481" s="325"/>
      <c r="AO481" s="202">
        <f t="shared" si="2321"/>
        <v>0</v>
      </c>
      <c r="AP481" s="203"/>
      <c r="AQ481" s="325"/>
      <c r="AR481" s="325"/>
      <c r="AS481" s="327"/>
      <c r="AT481" s="327"/>
      <c r="AU481" s="372"/>
      <c r="AV481" s="372"/>
      <c r="AW481" s="203" t="s">
        <v>89</v>
      </c>
      <c r="AX481" s="203"/>
      <c r="AY481" s="130"/>
      <c r="AZ481" s="131"/>
      <c r="BA481" s="207"/>
      <c r="BB481" s="145"/>
      <c r="BC481" s="145"/>
      <c r="BD481" s="145"/>
      <c r="BE481" s="145"/>
      <c r="BF481" s="145"/>
      <c r="BG481" s="145"/>
      <c r="BH481" s="145"/>
    </row>
    <row r="482" spans="1:60" ht="63.75" hidden="1" customHeight="1" x14ac:dyDescent="0.2">
      <c r="A482" s="324">
        <v>158</v>
      </c>
      <c r="B482" s="324" t="s">
        <v>532</v>
      </c>
      <c r="C482" s="325" t="str">
        <f>+VLOOKUP(B482,$A$568:$B$606,2,0)</f>
        <v>FERNANDO NOREÑA JARAMILLO</v>
      </c>
      <c r="D482" s="336" t="s">
        <v>166</v>
      </c>
      <c r="E482" s="325" t="str">
        <f>IF(D482=$D$538,$E$538,IF(D482=$D$539,$E$539,IF(D482=$D$540,$E$540,IF(D482=$D$541,$E$541,IF(D482=$D$542,$E$542,IF(D482=$D$543,$E$543,IF(D482=$D$544,$E$544,IF(D482=$D$545,$E$545,IF(D482=$D$546,$E$546,IF(D482=$D$547,$E$547,IF(D482=VICERRECTORÍA_ACADÉMICA_,BF949,IF(D482=PLANEACIÓN_,BF951, IF(D482=_VICERRECTORÍA_INVESTIGACIONES_INNOVACIÓN_Y_EXTENSIÓN_,BF950,IF(D482=VICERRECTORÍA_ADMINISTRATIVA_FINANCIERA_,BF952,IF(D482=_VICERRECTORÍA_RESPONSABILIDAD_SOCIAL_Y_BIENESTAR_UNIVERSITARIO_,BF953,"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82" s="324" t="s">
        <v>264</v>
      </c>
      <c r="G482" s="203" t="s">
        <v>260</v>
      </c>
      <c r="H482" s="203" t="s">
        <v>34</v>
      </c>
      <c r="I482" s="167" t="s">
        <v>2026</v>
      </c>
      <c r="J482" s="324" t="s">
        <v>142</v>
      </c>
      <c r="K482" s="324" t="s">
        <v>2040</v>
      </c>
      <c r="L482" s="324" t="s">
        <v>2041</v>
      </c>
      <c r="M482" s="324" t="s">
        <v>2049</v>
      </c>
      <c r="N482" s="324" t="s">
        <v>127</v>
      </c>
      <c r="O482" s="332">
        <f t="shared" ref="O482" si="2326">IF(N482="ALTA",5,IF(N482="MEDIO ALTA",4,IF(N482="MEDIA",3,IF(N482="MEDIO BAJA",2,IF(N482="BAJA",1,0)))))</f>
        <v>1</v>
      </c>
      <c r="P482" s="324" t="s">
        <v>209</v>
      </c>
      <c r="Q482" s="332">
        <f t="shared" ref="Q482" si="2327">IF(P482="ALTO",5,IF(P482="MEDIO-ALTO",4,IF(P482="MEDIO",3,IF(P482="MEDIO-BAJO",2,IF(P482="BAJO",1,0)))))</f>
        <v>4</v>
      </c>
      <c r="R482" s="332">
        <f t="shared" ref="R482" si="2328">Q482*O482</f>
        <v>4</v>
      </c>
      <c r="S482" s="128" t="s">
        <v>315</v>
      </c>
      <c r="T482" s="129">
        <f t="shared" si="2253"/>
        <v>1</v>
      </c>
      <c r="U482" s="325">
        <f t="shared" ref="U482" si="2329">ROUND(AVERAGEIF(T482:T484,"&gt;0"),0)</f>
        <v>1</v>
      </c>
      <c r="V482" s="325">
        <f t="shared" ref="V482" si="2330">U482*0.6</f>
        <v>0.6</v>
      </c>
      <c r="W482" s="203" t="s">
        <v>2059</v>
      </c>
      <c r="X482" s="324">
        <f t="shared" ref="X482" si="2331">IF(S482="No_existen",5*$X$10,Y482*$X$10)</f>
        <v>0.2</v>
      </c>
      <c r="Y482" s="329">
        <f t="shared" ref="Y482" si="2332">ROUND(AVERAGEIF(Z482:Z484,"&gt;0"),0)</f>
        <v>4</v>
      </c>
      <c r="Z482" s="206">
        <f t="shared" si="2254"/>
        <v>4</v>
      </c>
      <c r="AA482" s="203" t="s">
        <v>318</v>
      </c>
      <c r="AB482" s="203"/>
      <c r="AC482" s="329">
        <f t="shared" ref="AC482" si="2333">IF(S482="No_existen",5*$AC$10,AD482*$AC$10)</f>
        <v>0.15</v>
      </c>
      <c r="AD482" s="325">
        <f t="shared" ref="AD482" si="2334">ROUND(AVERAGEIF(AE482:AE484,"&gt;0"),0)</f>
        <v>1</v>
      </c>
      <c r="AE482" s="202">
        <f t="shared" si="2255"/>
        <v>1</v>
      </c>
      <c r="AF482" s="203" t="s">
        <v>295</v>
      </c>
      <c r="AG482" s="203" t="s">
        <v>2074</v>
      </c>
      <c r="AH482" s="329">
        <f t="shared" ref="AH482" si="2335">IF(S482="No_existen",5*$AH$10,AI482*$AH$10)</f>
        <v>0.1</v>
      </c>
      <c r="AI482" s="325">
        <f t="shared" ref="AI482" si="2336">ROUND(AVERAGEIF(AJ482:AJ484,"&gt;0"),0)</f>
        <v>1</v>
      </c>
      <c r="AJ482" s="202">
        <f t="shared" si="2256"/>
        <v>1</v>
      </c>
      <c r="AK482" s="203" t="s">
        <v>292</v>
      </c>
      <c r="AL482" s="203" t="s">
        <v>299</v>
      </c>
      <c r="AM482" s="329">
        <f t="shared" ref="AM482" si="2337">IF(S482="No_existen",5*$AM$10,AN482*$AM$10)</f>
        <v>0.1</v>
      </c>
      <c r="AN482" s="325">
        <f t="shared" ref="AN482" si="2338">ROUND(AVERAGEIF(AO482:AO484,"&gt;0"),0)</f>
        <v>1</v>
      </c>
      <c r="AO482" s="202">
        <f t="shared" si="2321"/>
        <v>1</v>
      </c>
      <c r="AP482" s="203" t="s">
        <v>614</v>
      </c>
      <c r="AQ482" s="325">
        <f t="shared" ref="AQ482" si="2339">ROUND(AVERAGE(U482,Y482,AD482,AI482,AN482),0)</f>
        <v>2</v>
      </c>
      <c r="AR482" s="325" t="str">
        <f t="shared" ref="AR482" si="2340">IF(AQ482&lt;1.5,"FUERTE",IF(AND(AQ482&gt;=1.5,AQ482&lt;2.5),"ACEPTABLE",IF(AQ482&gt;=5,"INEXISTENTE","DÉBIL")))</f>
        <v>ACEPTABLE</v>
      </c>
      <c r="AS482" s="327">
        <f t="shared" ref="AS482" si="2341">IF(R482=0,0,ROUND((R482*AQ482),0))</f>
        <v>8</v>
      </c>
      <c r="AT482" s="327" t="str">
        <f t="shared" ref="AT482" si="2342">IF(AS482&gt;=36,"GRAVE", IF(AS482&lt;=10, "LEVE", "MODERADO"))</f>
        <v>LEVE</v>
      </c>
      <c r="AU482" s="334" t="s">
        <v>2084</v>
      </c>
      <c r="AV482" s="343">
        <v>0</v>
      </c>
      <c r="AW482" s="203" t="s">
        <v>89</v>
      </c>
      <c r="AX482" s="203"/>
      <c r="AY482" s="130"/>
      <c r="AZ482" s="131"/>
      <c r="BA482" s="207"/>
      <c r="BB482" s="145"/>
      <c r="BC482" s="145"/>
      <c r="BD482" s="145"/>
      <c r="BE482" s="145"/>
      <c r="BF482" s="145"/>
      <c r="BG482" s="145"/>
      <c r="BH482" s="145"/>
    </row>
    <row r="483" spans="1:60" ht="63.75" hidden="1" customHeight="1" x14ac:dyDescent="0.2">
      <c r="A483" s="324"/>
      <c r="B483" s="324"/>
      <c r="C483" s="325"/>
      <c r="D483" s="336"/>
      <c r="E483" s="325"/>
      <c r="F483" s="324"/>
      <c r="G483" s="203"/>
      <c r="H483" s="203"/>
      <c r="I483" s="203"/>
      <c r="J483" s="324"/>
      <c r="K483" s="324"/>
      <c r="L483" s="324"/>
      <c r="M483" s="324"/>
      <c r="N483" s="324"/>
      <c r="O483" s="332"/>
      <c r="P483" s="324"/>
      <c r="Q483" s="332"/>
      <c r="R483" s="332"/>
      <c r="S483" s="128"/>
      <c r="T483" s="129">
        <f t="shared" si="2253"/>
        <v>0</v>
      </c>
      <c r="U483" s="325"/>
      <c r="V483" s="325"/>
      <c r="W483" s="203"/>
      <c r="X483" s="324"/>
      <c r="Y483" s="329"/>
      <c r="Z483" s="206">
        <f t="shared" si="2254"/>
        <v>0</v>
      </c>
      <c r="AA483" s="203"/>
      <c r="AB483" s="203"/>
      <c r="AC483" s="329"/>
      <c r="AD483" s="325"/>
      <c r="AE483" s="202">
        <f t="shared" si="2255"/>
        <v>0</v>
      </c>
      <c r="AF483" s="203"/>
      <c r="AG483" s="203"/>
      <c r="AH483" s="329"/>
      <c r="AI483" s="325"/>
      <c r="AJ483" s="202">
        <f t="shared" si="2256"/>
        <v>0</v>
      </c>
      <c r="AK483" s="203"/>
      <c r="AL483" s="203"/>
      <c r="AM483" s="329"/>
      <c r="AN483" s="325"/>
      <c r="AO483" s="202">
        <f t="shared" si="2321"/>
        <v>0</v>
      </c>
      <c r="AP483" s="203"/>
      <c r="AQ483" s="325"/>
      <c r="AR483" s="325"/>
      <c r="AS483" s="327"/>
      <c r="AT483" s="327"/>
      <c r="AU483" s="334"/>
      <c r="AV483" s="343"/>
      <c r="AW483" s="203" t="s">
        <v>89</v>
      </c>
      <c r="AX483" s="203"/>
      <c r="AY483" s="130"/>
      <c r="AZ483" s="131"/>
      <c r="BA483" s="207"/>
      <c r="BB483" s="145"/>
      <c r="BC483" s="145"/>
      <c r="BD483" s="145"/>
      <c r="BE483" s="145"/>
      <c r="BF483" s="145"/>
      <c r="BG483" s="145"/>
      <c r="BH483" s="145"/>
    </row>
    <row r="484" spans="1:60" ht="63.75" hidden="1" customHeight="1" x14ac:dyDescent="0.2">
      <c r="A484" s="324"/>
      <c r="B484" s="324"/>
      <c r="C484" s="325"/>
      <c r="D484" s="336"/>
      <c r="E484" s="325"/>
      <c r="F484" s="324"/>
      <c r="G484" s="203"/>
      <c r="H484" s="203"/>
      <c r="I484" s="203"/>
      <c r="J484" s="324"/>
      <c r="K484" s="324"/>
      <c r="L484" s="324"/>
      <c r="M484" s="324"/>
      <c r="N484" s="324"/>
      <c r="O484" s="332"/>
      <c r="P484" s="324"/>
      <c r="Q484" s="332"/>
      <c r="R484" s="332"/>
      <c r="S484" s="128"/>
      <c r="T484" s="129">
        <f t="shared" si="2253"/>
        <v>0</v>
      </c>
      <c r="U484" s="325"/>
      <c r="V484" s="325"/>
      <c r="W484" s="203"/>
      <c r="X484" s="324"/>
      <c r="Y484" s="329"/>
      <c r="Z484" s="206">
        <f t="shared" si="2254"/>
        <v>0</v>
      </c>
      <c r="AA484" s="203"/>
      <c r="AB484" s="203"/>
      <c r="AC484" s="329"/>
      <c r="AD484" s="325"/>
      <c r="AE484" s="202">
        <f t="shared" si="2255"/>
        <v>0</v>
      </c>
      <c r="AF484" s="203"/>
      <c r="AG484" s="203"/>
      <c r="AH484" s="329"/>
      <c r="AI484" s="325"/>
      <c r="AJ484" s="202">
        <f t="shared" si="2256"/>
        <v>0</v>
      </c>
      <c r="AK484" s="203"/>
      <c r="AL484" s="203"/>
      <c r="AM484" s="329"/>
      <c r="AN484" s="325"/>
      <c r="AO484" s="202">
        <f t="shared" si="2321"/>
        <v>0</v>
      </c>
      <c r="AP484" s="203"/>
      <c r="AQ484" s="325"/>
      <c r="AR484" s="325"/>
      <c r="AS484" s="327"/>
      <c r="AT484" s="327"/>
      <c r="AU484" s="334"/>
      <c r="AV484" s="343"/>
      <c r="AW484" s="203" t="s">
        <v>89</v>
      </c>
      <c r="AX484" s="203"/>
      <c r="AY484" s="130"/>
      <c r="AZ484" s="131"/>
      <c r="BA484" s="207"/>
      <c r="BB484" s="145"/>
      <c r="BC484" s="145"/>
      <c r="BD484" s="145"/>
      <c r="BE484" s="145"/>
      <c r="BF484" s="145"/>
      <c r="BG484" s="145"/>
      <c r="BH484" s="145"/>
    </row>
    <row r="485" spans="1:60" ht="63.75" hidden="1" customHeight="1" x14ac:dyDescent="0.2">
      <c r="A485" s="324">
        <v>159</v>
      </c>
      <c r="B485" s="324" t="s">
        <v>532</v>
      </c>
      <c r="C485" s="325" t="str">
        <f>+VLOOKUP(B485,$A$568:$B$606,2,0)</f>
        <v>FERNANDO NOREÑA JARAMILLO</v>
      </c>
      <c r="D485" s="336" t="s">
        <v>166</v>
      </c>
      <c r="E485" s="325" t="str">
        <f>IF(D485=$D$538,$E$538,IF(D485=$D$539,$E$539,IF(D485=$D$540,$E$540,IF(D485=$D$541,$E$541,IF(D485=$D$542,$E$542,IF(D485=$D$543,$E$543,IF(D485=$D$544,$E$544,IF(D485=$D$545,$E$545,IF(D485=$D$546,$E$546,IF(D485=$D$547,$E$547,IF(D485=VICERRECTORÍA_ACADÉMICA_,BF952,IF(D485=PLANEACIÓN_,BF954, IF(D485=_VICERRECTORÍA_INVESTIGACIONES_INNOVACIÓN_Y_EXTENSIÓN_,BF953,IF(D485=VICERRECTORÍA_ADMINISTRATIVA_FINANCIERA_,BF955,IF(D485=_VICERRECTORÍA_RESPONSABILIDAD_SOCIAL_Y_BIENESTAR_UNIVERSITARIO_,BF956,"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85" s="324" t="s">
        <v>265</v>
      </c>
      <c r="G485" s="203" t="s">
        <v>260</v>
      </c>
      <c r="H485" s="203" t="s">
        <v>35</v>
      </c>
      <c r="I485" s="167" t="s">
        <v>2027</v>
      </c>
      <c r="J485" s="324" t="s">
        <v>113</v>
      </c>
      <c r="K485" s="324" t="s">
        <v>2042</v>
      </c>
      <c r="L485" s="324" t="s">
        <v>2043</v>
      </c>
      <c r="M485" s="324" t="s">
        <v>2050</v>
      </c>
      <c r="N485" s="324" t="s">
        <v>127</v>
      </c>
      <c r="O485" s="332">
        <f t="shared" ref="O485" si="2343">IF(N485="ALTA",5,IF(N485="MEDIO ALTA",4,IF(N485="MEDIA",3,IF(N485="MEDIO BAJA",2,IF(N485="BAJA",1,0)))))</f>
        <v>1</v>
      </c>
      <c r="P485" s="324" t="s">
        <v>140</v>
      </c>
      <c r="Q485" s="332">
        <f t="shared" ref="Q485" si="2344">IF(P485="ALTO",5,IF(P485="MEDIO-ALTO",4,IF(P485="MEDIO",3,IF(P485="MEDIO-BAJO",2,IF(P485="BAJO",1,0)))))</f>
        <v>3</v>
      </c>
      <c r="R485" s="332">
        <f t="shared" ref="R485" si="2345">Q485*O485</f>
        <v>3</v>
      </c>
      <c r="S485" s="128" t="s">
        <v>315</v>
      </c>
      <c r="T485" s="129">
        <f t="shared" si="2253"/>
        <v>1</v>
      </c>
      <c r="U485" s="325">
        <f t="shared" ref="U485" si="2346">ROUND(AVERAGEIF(T485:T487,"&gt;0"),0)</f>
        <v>1</v>
      </c>
      <c r="V485" s="325">
        <f t="shared" ref="V485" si="2347">U485*0.6</f>
        <v>0.6</v>
      </c>
      <c r="W485" s="203" t="s">
        <v>2060</v>
      </c>
      <c r="X485" s="324">
        <f t="shared" ref="X485" si="2348">IF(S485="No_existen",5*$X$10,Y485*$X$10)</f>
        <v>0.15000000000000002</v>
      </c>
      <c r="Y485" s="329">
        <f t="shared" ref="Y485" si="2349">ROUND(AVERAGEIF(Z485:Z487,"&gt;0"),0)</f>
        <v>3</v>
      </c>
      <c r="Z485" s="206">
        <f t="shared" si="2254"/>
        <v>4</v>
      </c>
      <c r="AA485" s="203" t="s">
        <v>318</v>
      </c>
      <c r="AB485" s="203"/>
      <c r="AC485" s="329">
        <f t="shared" ref="AC485" si="2350">IF(S485="No_existen",5*$AC$10,AD485*$AC$10)</f>
        <v>0.15</v>
      </c>
      <c r="AD485" s="325">
        <f t="shared" ref="AD485" si="2351">ROUND(AVERAGEIF(AE485:AE487,"&gt;0"),0)</f>
        <v>1</v>
      </c>
      <c r="AE485" s="202">
        <f t="shared" si="2255"/>
        <v>1</v>
      </c>
      <c r="AF485" s="203" t="s">
        <v>295</v>
      </c>
      <c r="AG485" s="203" t="s">
        <v>2074</v>
      </c>
      <c r="AH485" s="329">
        <f t="shared" ref="AH485" si="2352">IF(S485="No_existen",5*$AH$10,AI485*$AH$10)</f>
        <v>0.1</v>
      </c>
      <c r="AI485" s="325">
        <f t="shared" ref="AI485" si="2353">ROUND(AVERAGEIF(AJ485:AJ487,"&gt;0"),0)</f>
        <v>1</v>
      </c>
      <c r="AJ485" s="202">
        <f t="shared" si="2256"/>
        <v>1</v>
      </c>
      <c r="AK485" s="203" t="s">
        <v>292</v>
      </c>
      <c r="AL485" s="203" t="s">
        <v>301</v>
      </c>
      <c r="AM485" s="329">
        <f t="shared" ref="AM485" si="2354">IF(S485="No_existen",5*$AM$10,AN485*$AM$10)</f>
        <v>0.1</v>
      </c>
      <c r="AN485" s="325">
        <f t="shared" ref="AN485" si="2355">ROUND(AVERAGEIF(AO485:AO487,"&gt;0"),0)</f>
        <v>1</v>
      </c>
      <c r="AO485" s="202">
        <f t="shared" si="2321"/>
        <v>1</v>
      </c>
      <c r="AP485" s="203" t="s">
        <v>614</v>
      </c>
      <c r="AQ485" s="325">
        <f t="shared" ref="AQ485" si="2356">ROUND(AVERAGE(U485,Y485,AD485,AI485,AN485),0)</f>
        <v>1</v>
      </c>
      <c r="AR485" s="325" t="str">
        <f t="shared" ref="AR485" si="2357">IF(AQ485&lt;1.5,"FUERTE",IF(AND(AQ485&gt;=1.5,AQ485&lt;2.5),"ACEPTABLE",IF(AQ485&gt;=5,"INEXISTENTE","DÉBIL")))</f>
        <v>FUERTE</v>
      </c>
      <c r="AS485" s="327">
        <f t="shared" ref="AS485" si="2358">IF(R485=0,0,ROUND((R485*AQ485),0))</f>
        <v>3</v>
      </c>
      <c r="AT485" s="327" t="str">
        <f t="shared" ref="AT485" si="2359">IF(AS485&gt;=36,"GRAVE", IF(AS485&lt;=10, "LEVE", "MODERADO"))</f>
        <v>LEVE</v>
      </c>
      <c r="AU485" s="334" t="s">
        <v>2085</v>
      </c>
      <c r="AV485" s="343">
        <v>0</v>
      </c>
      <c r="AW485" s="203" t="s">
        <v>89</v>
      </c>
      <c r="AX485" s="203"/>
      <c r="AY485" s="130"/>
      <c r="AZ485" s="131"/>
      <c r="BA485" s="207"/>
      <c r="BB485" s="145"/>
      <c r="BC485" s="145"/>
      <c r="BD485" s="145"/>
      <c r="BE485" s="145"/>
      <c r="BF485" s="145"/>
      <c r="BG485" s="145"/>
      <c r="BH485" s="145"/>
    </row>
    <row r="486" spans="1:60" ht="63.75" hidden="1" customHeight="1" x14ac:dyDescent="0.2">
      <c r="A486" s="324"/>
      <c r="B486" s="324"/>
      <c r="C486" s="325"/>
      <c r="D486" s="336"/>
      <c r="E486" s="325"/>
      <c r="F486" s="324"/>
      <c r="G486" s="203" t="s">
        <v>261</v>
      </c>
      <c r="H486" s="203" t="s">
        <v>225</v>
      </c>
      <c r="I486" s="167" t="s">
        <v>2028</v>
      </c>
      <c r="J486" s="324"/>
      <c r="K486" s="324"/>
      <c r="L486" s="324"/>
      <c r="M486" s="324"/>
      <c r="N486" s="324"/>
      <c r="O486" s="332"/>
      <c r="P486" s="324"/>
      <c r="Q486" s="332"/>
      <c r="R486" s="332"/>
      <c r="S486" s="128" t="s">
        <v>315</v>
      </c>
      <c r="T486" s="129">
        <f t="shared" si="2253"/>
        <v>1</v>
      </c>
      <c r="U486" s="325"/>
      <c r="V486" s="325"/>
      <c r="W486" s="203" t="s">
        <v>2061</v>
      </c>
      <c r="X486" s="324"/>
      <c r="Y486" s="329"/>
      <c r="Z486" s="206">
        <f t="shared" si="2254"/>
        <v>1</v>
      </c>
      <c r="AA486" s="203" t="s">
        <v>320</v>
      </c>
      <c r="AB486" s="203" t="s">
        <v>2066</v>
      </c>
      <c r="AC486" s="329"/>
      <c r="AD486" s="325"/>
      <c r="AE486" s="202">
        <f t="shared" si="2255"/>
        <v>1</v>
      </c>
      <c r="AF486" s="203" t="s">
        <v>295</v>
      </c>
      <c r="AG486" s="203" t="s">
        <v>2075</v>
      </c>
      <c r="AH486" s="329"/>
      <c r="AI486" s="325"/>
      <c r="AJ486" s="202">
        <f t="shared" si="2256"/>
        <v>1</v>
      </c>
      <c r="AK486" s="203" t="s">
        <v>292</v>
      </c>
      <c r="AL486" s="203" t="s">
        <v>306</v>
      </c>
      <c r="AM486" s="329"/>
      <c r="AN486" s="325"/>
      <c r="AO486" s="202">
        <f t="shared" si="2321"/>
        <v>1</v>
      </c>
      <c r="AP486" s="203" t="s">
        <v>614</v>
      </c>
      <c r="AQ486" s="325"/>
      <c r="AR486" s="325"/>
      <c r="AS486" s="327"/>
      <c r="AT486" s="327"/>
      <c r="AU486" s="334"/>
      <c r="AV486" s="343"/>
      <c r="AW486" s="203" t="s">
        <v>89</v>
      </c>
      <c r="AX486" s="203"/>
      <c r="AY486" s="130"/>
      <c r="AZ486" s="131"/>
      <c r="BA486" s="207"/>
      <c r="BB486" s="145"/>
      <c r="BC486" s="145"/>
      <c r="BD486" s="145"/>
      <c r="BE486" s="145"/>
      <c r="BF486" s="145"/>
      <c r="BG486" s="145"/>
      <c r="BH486" s="145"/>
    </row>
    <row r="487" spans="1:60" ht="63.75" hidden="1" customHeight="1" x14ac:dyDescent="0.2">
      <c r="A487" s="324"/>
      <c r="B487" s="324"/>
      <c r="C487" s="325"/>
      <c r="D487" s="336"/>
      <c r="E487" s="325"/>
      <c r="F487" s="324"/>
      <c r="G487" s="203" t="s">
        <v>261</v>
      </c>
      <c r="H487" s="203" t="s">
        <v>519</v>
      </c>
      <c r="I487" s="167" t="s">
        <v>2029</v>
      </c>
      <c r="J487" s="324"/>
      <c r="K487" s="324"/>
      <c r="L487" s="324"/>
      <c r="M487" s="324"/>
      <c r="N487" s="324"/>
      <c r="O487" s="332"/>
      <c r="P487" s="324"/>
      <c r="Q487" s="332"/>
      <c r="R487" s="332"/>
      <c r="S487" s="128" t="s">
        <v>315</v>
      </c>
      <c r="T487" s="129">
        <f t="shared" si="2253"/>
        <v>1</v>
      </c>
      <c r="U487" s="325"/>
      <c r="V487" s="325"/>
      <c r="W487" s="203" t="s">
        <v>2062</v>
      </c>
      <c r="X487" s="324"/>
      <c r="Y487" s="329"/>
      <c r="Z487" s="206">
        <f t="shared" si="2254"/>
        <v>4</v>
      </c>
      <c r="AA487" s="203" t="s">
        <v>318</v>
      </c>
      <c r="AB487" s="203"/>
      <c r="AC487" s="329"/>
      <c r="AD487" s="325"/>
      <c r="AE487" s="202">
        <f t="shared" si="2255"/>
        <v>1</v>
      </c>
      <c r="AF487" s="203" t="s">
        <v>295</v>
      </c>
      <c r="AG487" s="203" t="s">
        <v>2076</v>
      </c>
      <c r="AH487" s="329"/>
      <c r="AI487" s="325"/>
      <c r="AJ487" s="202">
        <f t="shared" si="2256"/>
        <v>1</v>
      </c>
      <c r="AK487" s="203" t="s">
        <v>292</v>
      </c>
      <c r="AL487" s="203" t="s">
        <v>306</v>
      </c>
      <c r="AM487" s="329"/>
      <c r="AN487" s="325"/>
      <c r="AO487" s="202">
        <f t="shared" si="2321"/>
        <v>1</v>
      </c>
      <c r="AP487" s="203" t="s">
        <v>614</v>
      </c>
      <c r="AQ487" s="325"/>
      <c r="AR487" s="325"/>
      <c r="AS487" s="327"/>
      <c r="AT487" s="327"/>
      <c r="AU487" s="334"/>
      <c r="AV487" s="343"/>
      <c r="AW487" s="203" t="s">
        <v>89</v>
      </c>
      <c r="AX487" s="203"/>
      <c r="AY487" s="130"/>
      <c r="AZ487" s="131"/>
      <c r="BA487" s="207"/>
      <c r="BB487" s="145"/>
      <c r="BC487" s="145"/>
      <c r="BD487" s="145"/>
      <c r="BE487" s="145"/>
      <c r="BF487" s="145"/>
      <c r="BG487" s="145"/>
      <c r="BH487" s="145"/>
    </row>
    <row r="488" spans="1:60" ht="63.75" hidden="1" customHeight="1" x14ac:dyDescent="0.2">
      <c r="A488" s="324">
        <v>160</v>
      </c>
      <c r="B488" s="324" t="s">
        <v>532</v>
      </c>
      <c r="C488" s="325" t="str">
        <f>+VLOOKUP(B488,$A$568:$B$606,2,0)</f>
        <v>FERNANDO NOREÑA JARAMILLO</v>
      </c>
      <c r="D488" s="336" t="s">
        <v>167</v>
      </c>
      <c r="E488" s="325" t="str">
        <f>IF(D488=$D$538,$E$538,IF(D488=$D$539,$E$539,IF(D488=$D$540,$E$540,IF(D488=$D$541,$E$541,IF(D488=$D$542,$E$542,IF(D488=$D$543,$E$543,IF(D488=$D$544,$E$544,IF(D488=$D$545,$E$545,IF(D488=$D$546,$E$546,IF(D488=$D$547,$E$547,IF(D488=VICERRECTORÍA_ACADÉMICA_,BF955,IF(D488=PLANEACIÓN_,BF957, IF(D488=_VICERRECTORÍA_INVESTIGACIONES_INNOVACIÓN_Y_EXTENSIÓN_,BF956,IF(D488=VICERRECTORÍA_ADMINISTRATIVA_FINANCIERA_,BF958,IF(D488=_VICERRECTORÍA_RESPONSABILIDAD_SOCIAL_Y_BIENESTAR_UNIVERSITARIO_,BF959," ")))))))))))))))</f>
        <v>Promover y facilitar la interacción con la sociedad contribuyendo a la satisfacción de sus demandas, mediante servicios especializados, programas de educación continuada y de proyección social.</v>
      </c>
      <c r="F488" s="324" t="s">
        <v>265</v>
      </c>
      <c r="G488" s="203" t="s">
        <v>260</v>
      </c>
      <c r="H488" s="203" t="s">
        <v>38</v>
      </c>
      <c r="I488" s="127" t="s">
        <v>2030</v>
      </c>
      <c r="J488" s="324" t="s">
        <v>2033</v>
      </c>
      <c r="K488" s="324" t="s">
        <v>2044</v>
      </c>
      <c r="L488" s="324" t="s">
        <v>2045</v>
      </c>
      <c r="M488" s="324" t="s">
        <v>2051</v>
      </c>
      <c r="N488" s="324" t="s">
        <v>127</v>
      </c>
      <c r="O488" s="332">
        <f t="shared" ref="O488" si="2360">IF(N488="ALTA",5,IF(N488="MEDIO ALTA",4,IF(N488="MEDIA",3,IF(N488="MEDIO BAJA",2,IF(N488="BAJA",1,0)))))</f>
        <v>1</v>
      </c>
      <c r="P488" s="324" t="s">
        <v>139</v>
      </c>
      <c r="Q488" s="332">
        <f t="shared" ref="Q488" si="2361">IF(P488="ALTO",5,IF(P488="MEDIO-ALTO",4,IF(P488="MEDIO",3,IF(P488="MEDIO-BAJO",2,IF(P488="BAJO",1,0)))))</f>
        <v>5</v>
      </c>
      <c r="R488" s="332">
        <f t="shared" ref="R488" si="2362">Q488*O488</f>
        <v>5</v>
      </c>
      <c r="S488" s="128" t="s">
        <v>315</v>
      </c>
      <c r="T488" s="129">
        <f t="shared" si="2253"/>
        <v>1</v>
      </c>
      <c r="U488" s="325">
        <f t="shared" ref="U488" si="2363">ROUND(AVERAGEIF(T488:T490,"&gt;0"),0)</f>
        <v>2</v>
      </c>
      <c r="V488" s="325">
        <f t="shared" ref="V488" si="2364">U488*0.6</f>
        <v>1.2</v>
      </c>
      <c r="W488" s="203" t="s">
        <v>2063</v>
      </c>
      <c r="X488" s="324">
        <f t="shared" ref="X488" si="2365">IF(S488="No_existen",5*$X$10,Y488*$X$10)</f>
        <v>0.2</v>
      </c>
      <c r="Y488" s="329">
        <f t="shared" ref="Y488" si="2366">ROUND(AVERAGEIF(Z488:Z490,"&gt;0"),0)</f>
        <v>4</v>
      </c>
      <c r="Z488" s="206">
        <f t="shared" si="2254"/>
        <v>4</v>
      </c>
      <c r="AA488" s="203" t="s">
        <v>318</v>
      </c>
      <c r="AB488" s="203"/>
      <c r="AC488" s="329">
        <f t="shared" ref="AC488" si="2367">IF(S488="No_existen",5*$AC$10,AD488*$AC$10)</f>
        <v>0.15</v>
      </c>
      <c r="AD488" s="325">
        <f t="shared" ref="AD488" si="2368">ROUND(AVERAGEIF(AE488:AE490,"&gt;0"),0)</f>
        <v>1</v>
      </c>
      <c r="AE488" s="202">
        <f t="shared" si="2255"/>
        <v>1</v>
      </c>
      <c r="AF488" s="203" t="s">
        <v>295</v>
      </c>
      <c r="AG488" s="203" t="s">
        <v>2077</v>
      </c>
      <c r="AH488" s="329">
        <f t="shared" ref="AH488" si="2369">IF(S488="No_existen",5*$AH$10,AI488*$AH$10)</f>
        <v>0.1</v>
      </c>
      <c r="AI488" s="325">
        <f t="shared" ref="AI488" si="2370">ROUND(AVERAGEIF(AJ488:AJ490,"&gt;0"),0)</f>
        <v>1</v>
      </c>
      <c r="AJ488" s="202">
        <f t="shared" si="2256"/>
        <v>1</v>
      </c>
      <c r="AK488" s="203" t="s">
        <v>292</v>
      </c>
      <c r="AL488" s="203" t="s">
        <v>303</v>
      </c>
      <c r="AM488" s="329">
        <f t="shared" ref="AM488" si="2371">IF(S488="No_existen",5*$AM$10,AN488*$AM$10)</f>
        <v>0.2</v>
      </c>
      <c r="AN488" s="325">
        <f t="shared" ref="AN488" si="2372">ROUND(AVERAGEIF(AO488:AO490,"&gt;0"),0)</f>
        <v>2</v>
      </c>
      <c r="AO488" s="202">
        <f t="shared" si="2321"/>
        <v>1</v>
      </c>
      <c r="AP488" s="203" t="s">
        <v>614</v>
      </c>
      <c r="AQ488" s="325">
        <f t="shared" ref="AQ488" si="2373">ROUND(AVERAGE(U488,Y488,AD488,AI488,AN488),0)</f>
        <v>2</v>
      </c>
      <c r="AR488" s="325" t="str">
        <f t="shared" ref="AR488" si="2374">IF(AQ488&lt;1.5,"FUERTE",IF(AND(AQ488&gt;=1.5,AQ488&lt;2.5),"ACEPTABLE",IF(AQ488&gt;=5,"INEXISTENTE","DÉBIL")))</f>
        <v>ACEPTABLE</v>
      </c>
      <c r="AS488" s="327">
        <f t="shared" ref="AS488" si="2375">IF(R488=0,0,ROUND((R488*AQ488),0))</f>
        <v>10</v>
      </c>
      <c r="AT488" s="327" t="str">
        <f t="shared" ref="AT488" si="2376">IF(AS488&gt;=36,"GRAVE", IF(AS488&lt;=10, "LEVE", "MODERADO"))</f>
        <v>LEVE</v>
      </c>
      <c r="AU488" s="334" t="s">
        <v>2086</v>
      </c>
      <c r="AV488" s="334">
        <v>0</v>
      </c>
      <c r="AW488" s="203" t="s">
        <v>89</v>
      </c>
      <c r="AX488" s="203"/>
      <c r="AY488" s="130"/>
      <c r="AZ488" s="131"/>
      <c r="BA488" s="207"/>
      <c r="BB488" s="145"/>
      <c r="BC488" s="145"/>
      <c r="BD488" s="145"/>
      <c r="BE488" s="145"/>
      <c r="BF488" s="145"/>
      <c r="BG488" s="145"/>
      <c r="BH488" s="145"/>
    </row>
    <row r="489" spans="1:60" ht="63.75" hidden="1" customHeight="1" x14ac:dyDescent="0.2">
      <c r="A489" s="324"/>
      <c r="B489" s="324"/>
      <c r="C489" s="325"/>
      <c r="D489" s="336"/>
      <c r="E489" s="325"/>
      <c r="F489" s="324"/>
      <c r="G489" s="203" t="s">
        <v>261</v>
      </c>
      <c r="H489" s="203" t="s">
        <v>39</v>
      </c>
      <c r="I489" s="127" t="s">
        <v>2031</v>
      </c>
      <c r="J489" s="324"/>
      <c r="K489" s="324"/>
      <c r="L489" s="324"/>
      <c r="M489" s="324"/>
      <c r="N489" s="324"/>
      <c r="O489" s="332"/>
      <c r="P489" s="324"/>
      <c r="Q489" s="332"/>
      <c r="R489" s="332"/>
      <c r="S489" s="128" t="s">
        <v>315</v>
      </c>
      <c r="T489" s="129">
        <f t="shared" si="2253"/>
        <v>1</v>
      </c>
      <c r="U489" s="325"/>
      <c r="V489" s="325"/>
      <c r="W489" s="203" t="s">
        <v>2064</v>
      </c>
      <c r="X489" s="324"/>
      <c r="Y489" s="329"/>
      <c r="Z489" s="206">
        <f t="shared" si="2254"/>
        <v>4</v>
      </c>
      <c r="AA489" s="203" t="s">
        <v>318</v>
      </c>
      <c r="AB489" s="203"/>
      <c r="AC489" s="329"/>
      <c r="AD489" s="325"/>
      <c r="AE489" s="202">
        <f t="shared" si="2255"/>
        <v>1</v>
      </c>
      <c r="AF489" s="203" t="s">
        <v>295</v>
      </c>
      <c r="AG489" s="203" t="s">
        <v>2078</v>
      </c>
      <c r="AH489" s="329"/>
      <c r="AI489" s="325"/>
      <c r="AJ489" s="202">
        <f t="shared" si="2256"/>
        <v>1</v>
      </c>
      <c r="AK489" s="203" t="s">
        <v>292</v>
      </c>
      <c r="AL489" s="203" t="s">
        <v>302</v>
      </c>
      <c r="AM489" s="329"/>
      <c r="AN489" s="325"/>
      <c r="AO489" s="202">
        <f t="shared" si="2321"/>
        <v>1</v>
      </c>
      <c r="AP489" s="203" t="s">
        <v>614</v>
      </c>
      <c r="AQ489" s="325"/>
      <c r="AR489" s="325"/>
      <c r="AS489" s="327"/>
      <c r="AT489" s="327"/>
      <c r="AU489" s="334"/>
      <c r="AV489" s="334"/>
      <c r="AW489" s="203" t="s">
        <v>89</v>
      </c>
      <c r="AX489" s="203"/>
      <c r="AY489" s="130"/>
      <c r="AZ489" s="131"/>
      <c r="BA489" s="207"/>
      <c r="BB489" s="145"/>
      <c r="BC489" s="145"/>
      <c r="BD489" s="145"/>
      <c r="BE489" s="145"/>
      <c r="BF489" s="145"/>
      <c r="BG489" s="145"/>
      <c r="BH489" s="145"/>
    </row>
    <row r="490" spans="1:60" ht="63.75" hidden="1" customHeight="1" x14ac:dyDescent="0.2">
      <c r="A490" s="324"/>
      <c r="B490" s="324"/>
      <c r="C490" s="325"/>
      <c r="D490" s="336"/>
      <c r="E490" s="325"/>
      <c r="F490" s="324"/>
      <c r="G490" s="203" t="s">
        <v>261</v>
      </c>
      <c r="H490" s="203" t="s">
        <v>519</v>
      </c>
      <c r="I490" s="127" t="s">
        <v>2032</v>
      </c>
      <c r="J490" s="324"/>
      <c r="K490" s="324"/>
      <c r="L490" s="324"/>
      <c r="M490" s="324"/>
      <c r="N490" s="324"/>
      <c r="O490" s="332"/>
      <c r="P490" s="324"/>
      <c r="Q490" s="332"/>
      <c r="R490" s="332"/>
      <c r="S490" s="128" t="s">
        <v>386</v>
      </c>
      <c r="T490" s="129">
        <f t="shared" si="2253"/>
        <v>4</v>
      </c>
      <c r="U490" s="325"/>
      <c r="V490" s="325"/>
      <c r="W490" s="203" t="s">
        <v>2065</v>
      </c>
      <c r="X490" s="324"/>
      <c r="Y490" s="329"/>
      <c r="Z490" s="206">
        <f t="shared" si="2254"/>
        <v>4</v>
      </c>
      <c r="AA490" s="203" t="s">
        <v>318</v>
      </c>
      <c r="AB490" s="203"/>
      <c r="AC490" s="329"/>
      <c r="AD490" s="325"/>
      <c r="AE490" s="202">
        <f t="shared" si="2255"/>
        <v>1</v>
      </c>
      <c r="AF490" s="203" t="s">
        <v>295</v>
      </c>
      <c r="AG490" s="203" t="s">
        <v>2079</v>
      </c>
      <c r="AH490" s="329"/>
      <c r="AI490" s="325"/>
      <c r="AJ490" s="202">
        <f t="shared" si="2256"/>
        <v>1</v>
      </c>
      <c r="AK490" s="203" t="s">
        <v>292</v>
      </c>
      <c r="AL490" s="203" t="s">
        <v>307</v>
      </c>
      <c r="AM490" s="329"/>
      <c r="AN490" s="325"/>
      <c r="AO490" s="202">
        <f t="shared" si="2321"/>
        <v>4</v>
      </c>
      <c r="AP490" s="203" t="s">
        <v>613</v>
      </c>
      <c r="AQ490" s="325"/>
      <c r="AR490" s="325"/>
      <c r="AS490" s="327"/>
      <c r="AT490" s="327"/>
      <c r="AU490" s="334"/>
      <c r="AV490" s="334"/>
      <c r="AW490" s="203" t="s">
        <v>89</v>
      </c>
      <c r="AX490" s="203"/>
      <c r="AY490" s="130"/>
      <c r="AZ490" s="131"/>
      <c r="BA490" s="207"/>
      <c r="BB490" s="145"/>
      <c r="BC490" s="145"/>
      <c r="BD490" s="145"/>
      <c r="BE490" s="145"/>
      <c r="BF490" s="145"/>
      <c r="BG490" s="145"/>
      <c r="BH490" s="145"/>
    </row>
    <row r="491" spans="1:60" ht="63.75" hidden="1" customHeight="1" x14ac:dyDescent="0.2">
      <c r="A491" s="324">
        <v>161</v>
      </c>
      <c r="B491" s="324" t="s">
        <v>537</v>
      </c>
      <c r="C491" s="325" t="str">
        <f>+VLOOKUP(B491,$A$568:$B$606,2,0)</f>
        <v>DIANA PATRICIA GOMEZ BOTERO</v>
      </c>
      <c r="D491" s="336" t="s">
        <v>161</v>
      </c>
      <c r="E491" s="325" t="str">
        <f>IF(D491=$D$538,$E$538,IF(D491=$D$539,$E$539,IF(D491=$D$540,$E$540,IF(D491=$D$541,$E$541,IF(D491=$D$542,$E$542,IF(D491=$D$543,$E$543,IF(D491=$D$544,$E$544,IF(D491=$D$545,$E$545,IF(D491=$D$546,$E$546,IF(D491=$D$547,$E$547,IF(D491=VICERRECTORÍA_ACADÉMICA_,BF958,IF(D491=PLANEACIÓN_,BF960, IF(D491=_VICERRECTORÍA_INVESTIGACIONES_INNOVACIÓN_Y_EXTENSIÓN_,BF959,IF(D491=VICERRECTORÍA_ADMINISTRATIVA_FINANCIERA_,BF961,IF(D491=_VICERRECTORÍA_RESPONSABILIDAD_SOCIAL_Y_BIENESTAR_UNIVERSITARIO_,BF962," ")))))))))))))))</f>
        <v>Promover el bienestar de la comunidad universitaria, contribuyendo al desarrollo humano, social e intercultural de sus integrantes, en concordancia con la misión Institucional.</v>
      </c>
      <c r="F491" s="324" t="s">
        <v>264</v>
      </c>
      <c r="G491" s="203" t="s">
        <v>261</v>
      </c>
      <c r="H491" s="203" t="s">
        <v>41</v>
      </c>
      <c r="I491" s="127" t="s">
        <v>2090</v>
      </c>
      <c r="J491" s="324" t="s">
        <v>111</v>
      </c>
      <c r="K491" s="337" t="s">
        <v>2096</v>
      </c>
      <c r="L491" s="337" t="s">
        <v>2097</v>
      </c>
      <c r="M491" s="337" t="s">
        <v>2098</v>
      </c>
      <c r="N491" s="324" t="s">
        <v>145</v>
      </c>
      <c r="O491" s="332">
        <f t="shared" ref="O491" si="2377">IF(N491="ALTA",5,IF(N491="MEDIO ALTA",4,IF(N491="MEDIA",3,IF(N491="MEDIO BAJA",2,IF(N491="BAJA",1,0)))))</f>
        <v>5</v>
      </c>
      <c r="P491" s="324" t="s">
        <v>139</v>
      </c>
      <c r="Q491" s="332">
        <f t="shared" ref="Q491" si="2378">IF(P491="ALTO",5,IF(P491="MEDIO-ALTO",4,IF(P491="MEDIO",3,IF(P491="MEDIO-BAJO",2,IF(P491="BAJO",1,0)))))</f>
        <v>5</v>
      </c>
      <c r="R491" s="332">
        <f t="shared" ref="R491" si="2379">Q491*O491</f>
        <v>25</v>
      </c>
      <c r="S491" s="128" t="s">
        <v>386</v>
      </c>
      <c r="T491" s="129">
        <f t="shared" si="2253"/>
        <v>4</v>
      </c>
      <c r="U491" s="325">
        <f t="shared" ref="U491" si="2380">ROUND(AVERAGEIF(T491:T493,"&gt;0"),0)</f>
        <v>3</v>
      </c>
      <c r="V491" s="325">
        <f t="shared" ref="V491" si="2381">U491*0.6</f>
        <v>1.7999999999999998</v>
      </c>
      <c r="W491" s="203" t="s">
        <v>2104</v>
      </c>
      <c r="X491" s="324">
        <f t="shared" ref="X491" si="2382">IF(S491="No_existen",5*$X$10,Y491*$X$10)</f>
        <v>0.2</v>
      </c>
      <c r="Y491" s="329">
        <f t="shared" ref="Y491" si="2383">ROUND(AVERAGEIF(Z491:Z493,"&gt;0"),0)</f>
        <v>4</v>
      </c>
      <c r="Z491" s="206">
        <f t="shared" si="2254"/>
        <v>4</v>
      </c>
      <c r="AA491" s="203" t="s">
        <v>318</v>
      </c>
      <c r="AB491" s="203"/>
      <c r="AC491" s="329">
        <f t="shared" ref="AC491" si="2384">IF(S491="No_existen",5*$AC$10,AD491*$AC$10)</f>
        <v>0.15</v>
      </c>
      <c r="AD491" s="325">
        <f t="shared" ref="AD491" si="2385">ROUND(AVERAGEIF(AE491:AE493,"&gt;0"),0)</f>
        <v>1</v>
      </c>
      <c r="AE491" s="202">
        <f t="shared" si="2255"/>
        <v>1</v>
      </c>
      <c r="AF491" s="203" t="s">
        <v>295</v>
      </c>
      <c r="AG491" s="203" t="s">
        <v>2110</v>
      </c>
      <c r="AH491" s="329">
        <f t="shared" ref="AH491" si="2386">IF(S491="No_existen",5*$AH$10,AI491*$AH$10)</f>
        <v>0.2</v>
      </c>
      <c r="AI491" s="325">
        <f t="shared" ref="AI491" si="2387">ROUND(AVERAGEIF(AJ491:AJ493,"&gt;0"),0)</f>
        <v>2</v>
      </c>
      <c r="AJ491" s="202">
        <f t="shared" si="2256"/>
        <v>4</v>
      </c>
      <c r="AK491" s="203" t="s">
        <v>296</v>
      </c>
      <c r="AL491" s="203" t="s">
        <v>301</v>
      </c>
      <c r="AM491" s="329">
        <f t="shared" ref="AM491" si="2388">IF(S491="No_existen",5*$AM$10,AN491*$AM$10)</f>
        <v>0.1</v>
      </c>
      <c r="AN491" s="325">
        <f t="shared" ref="AN491" si="2389">ROUND(AVERAGEIF(AO491:AO493,"&gt;0"),0)</f>
        <v>1</v>
      </c>
      <c r="AO491" s="202">
        <f t="shared" ref="AO491:AO508" si="2390">IF(AP491="Preventivo",1,IF(AP491="Detectivo",4, IF(S491="No_existen",5,0)))</f>
        <v>1</v>
      </c>
      <c r="AP491" s="203" t="s">
        <v>614</v>
      </c>
      <c r="AQ491" s="325">
        <f t="shared" ref="AQ491" si="2391">ROUND(AVERAGE(U491,Y491,AD491,AI491,AN491),0)</f>
        <v>2</v>
      </c>
      <c r="AR491" s="325" t="str">
        <f t="shared" ref="AR491" si="2392">IF(AQ491&lt;1.5,"FUERTE",IF(AND(AQ491&gt;=1.5,AQ491&lt;2.5),"ACEPTABLE",IF(AQ491&gt;=5,"INEXISTENTE","DÉBIL")))</f>
        <v>ACEPTABLE</v>
      </c>
      <c r="AS491" s="327">
        <f t="shared" ref="AS491" si="2393">IF(R491=0,0,ROUND((R491*AQ491),0))</f>
        <v>50</v>
      </c>
      <c r="AT491" s="327" t="str">
        <f t="shared" ref="AT491" si="2394">IF(AS491&gt;=36,"GRAVE", IF(AS491&lt;=10, "LEVE", "MODERADO"))</f>
        <v>GRAVE</v>
      </c>
      <c r="AU491" s="337" t="s">
        <v>2112</v>
      </c>
      <c r="AV491" s="338">
        <v>1</v>
      </c>
      <c r="AW491" s="203" t="s">
        <v>90</v>
      </c>
      <c r="AX491" s="203" t="s">
        <v>2115</v>
      </c>
      <c r="AY491" s="131">
        <v>45639</v>
      </c>
      <c r="AZ491" s="131"/>
      <c r="BA491" s="207"/>
      <c r="BB491" s="145"/>
      <c r="BC491" s="145"/>
      <c r="BD491" s="145"/>
      <c r="BE491" s="145"/>
      <c r="BF491" s="145"/>
      <c r="BG491" s="145"/>
      <c r="BH491" s="145"/>
    </row>
    <row r="492" spans="1:60" ht="63.75" hidden="1" customHeight="1" x14ac:dyDescent="0.2">
      <c r="A492" s="324"/>
      <c r="B492" s="324"/>
      <c r="C492" s="325"/>
      <c r="D492" s="336"/>
      <c r="E492" s="325"/>
      <c r="F492" s="324"/>
      <c r="G492" s="203" t="s">
        <v>260</v>
      </c>
      <c r="H492" s="203" t="s">
        <v>36</v>
      </c>
      <c r="I492" s="127" t="s">
        <v>2091</v>
      </c>
      <c r="J492" s="324"/>
      <c r="K492" s="337"/>
      <c r="L492" s="337"/>
      <c r="M492" s="337"/>
      <c r="N492" s="324"/>
      <c r="O492" s="332"/>
      <c r="P492" s="324"/>
      <c r="Q492" s="332"/>
      <c r="R492" s="332"/>
      <c r="S492" s="128" t="s">
        <v>386</v>
      </c>
      <c r="T492" s="129">
        <f t="shared" si="2253"/>
        <v>4</v>
      </c>
      <c r="U492" s="325"/>
      <c r="V492" s="325"/>
      <c r="W492" s="203" t="s">
        <v>2105</v>
      </c>
      <c r="X492" s="324"/>
      <c r="Y492" s="329"/>
      <c r="Z492" s="206">
        <f t="shared" si="2254"/>
        <v>4</v>
      </c>
      <c r="AA492" s="203" t="s">
        <v>318</v>
      </c>
      <c r="AB492" s="203"/>
      <c r="AC492" s="329"/>
      <c r="AD492" s="325"/>
      <c r="AE492" s="202">
        <f t="shared" si="2255"/>
        <v>1</v>
      </c>
      <c r="AF492" s="203" t="s">
        <v>295</v>
      </c>
      <c r="AG492" s="203" t="s">
        <v>2110</v>
      </c>
      <c r="AH492" s="329"/>
      <c r="AI492" s="325"/>
      <c r="AJ492" s="202">
        <f t="shared" si="2256"/>
        <v>1</v>
      </c>
      <c r="AK492" s="203" t="s">
        <v>292</v>
      </c>
      <c r="AL492" s="203" t="s">
        <v>299</v>
      </c>
      <c r="AM492" s="329"/>
      <c r="AN492" s="325"/>
      <c r="AO492" s="202">
        <f t="shared" si="2390"/>
        <v>1</v>
      </c>
      <c r="AP492" s="203" t="s">
        <v>614</v>
      </c>
      <c r="AQ492" s="325"/>
      <c r="AR492" s="325"/>
      <c r="AS492" s="327"/>
      <c r="AT492" s="327"/>
      <c r="AU492" s="337"/>
      <c r="AV492" s="337"/>
      <c r="AW492" s="203" t="s">
        <v>92</v>
      </c>
      <c r="AX492" s="203" t="s">
        <v>2116</v>
      </c>
      <c r="AY492" s="131">
        <v>45427</v>
      </c>
      <c r="AZ492" s="131"/>
      <c r="BA492" s="201" t="s">
        <v>2121</v>
      </c>
      <c r="BB492" s="145"/>
      <c r="BC492" s="145"/>
      <c r="BD492" s="145"/>
      <c r="BE492" s="145"/>
      <c r="BF492" s="145"/>
      <c r="BG492" s="145"/>
      <c r="BH492" s="145"/>
    </row>
    <row r="493" spans="1:60" ht="63.75" hidden="1" customHeight="1" x14ac:dyDescent="0.2">
      <c r="A493" s="324"/>
      <c r="B493" s="324"/>
      <c r="C493" s="325"/>
      <c r="D493" s="336"/>
      <c r="E493" s="325"/>
      <c r="F493" s="324"/>
      <c r="G493" s="203" t="s">
        <v>260</v>
      </c>
      <c r="H493" s="203" t="s">
        <v>38</v>
      </c>
      <c r="I493" s="128" t="s">
        <v>2092</v>
      </c>
      <c r="J493" s="324"/>
      <c r="K493" s="337"/>
      <c r="L493" s="337"/>
      <c r="M493" s="337"/>
      <c r="N493" s="324"/>
      <c r="O493" s="332"/>
      <c r="P493" s="324"/>
      <c r="Q493" s="332"/>
      <c r="R493" s="332"/>
      <c r="S493" s="128" t="s">
        <v>315</v>
      </c>
      <c r="T493" s="129">
        <f t="shared" si="2253"/>
        <v>1</v>
      </c>
      <c r="U493" s="325"/>
      <c r="V493" s="325"/>
      <c r="W493" s="203" t="s">
        <v>2106</v>
      </c>
      <c r="X493" s="324"/>
      <c r="Y493" s="329"/>
      <c r="Z493" s="206">
        <f t="shared" si="2254"/>
        <v>4</v>
      </c>
      <c r="AA493" s="203" t="s">
        <v>318</v>
      </c>
      <c r="AB493" s="203"/>
      <c r="AC493" s="329"/>
      <c r="AD493" s="325"/>
      <c r="AE493" s="202">
        <f t="shared" si="2255"/>
        <v>1</v>
      </c>
      <c r="AF493" s="203" t="s">
        <v>295</v>
      </c>
      <c r="AG493" s="203" t="s">
        <v>2110</v>
      </c>
      <c r="AH493" s="329"/>
      <c r="AI493" s="325"/>
      <c r="AJ493" s="202">
        <f t="shared" si="2256"/>
        <v>1</v>
      </c>
      <c r="AK493" s="203" t="s">
        <v>292</v>
      </c>
      <c r="AL493" s="203" t="s">
        <v>303</v>
      </c>
      <c r="AM493" s="329"/>
      <c r="AN493" s="325"/>
      <c r="AO493" s="202">
        <f t="shared" si="2390"/>
        <v>1</v>
      </c>
      <c r="AP493" s="203" t="s">
        <v>614</v>
      </c>
      <c r="AQ493" s="325"/>
      <c r="AR493" s="325"/>
      <c r="AS493" s="327"/>
      <c r="AT493" s="327"/>
      <c r="AU493" s="337"/>
      <c r="AV493" s="337"/>
      <c r="AW493" s="203" t="s">
        <v>92</v>
      </c>
      <c r="AX493" s="203" t="s">
        <v>2117</v>
      </c>
      <c r="AY493" s="131">
        <v>45639</v>
      </c>
      <c r="AZ493" s="131"/>
      <c r="BA493" s="201" t="s">
        <v>2122</v>
      </c>
      <c r="BB493" s="145"/>
      <c r="BC493" s="145"/>
      <c r="BD493" s="145"/>
      <c r="BE493" s="145"/>
      <c r="BF493" s="145"/>
      <c r="BG493" s="145"/>
      <c r="BH493" s="145"/>
    </row>
    <row r="494" spans="1:60" ht="63.75" hidden="1" customHeight="1" x14ac:dyDescent="0.2">
      <c r="A494" s="324">
        <v>162</v>
      </c>
      <c r="B494" s="324" t="s">
        <v>537</v>
      </c>
      <c r="C494" s="325" t="str">
        <f t="shared" ref="C494" si="2395">+VLOOKUP(B494,$A$568:$B$606,2,0)</f>
        <v>DIANA PATRICIA GOMEZ BOTERO</v>
      </c>
      <c r="D494" s="336" t="s">
        <v>161</v>
      </c>
      <c r="E494" s="325" t="str">
        <f>IF(D494=$D$538,$E$538,IF(D494=$D$539,$E$539,IF(D494=$D$540,$E$540,IF(D494=$D$541,$E$541,IF(D494=$D$542,$E$542,IF(D494=$D$543,$E$543,IF(D494=$D$544,$E$544,IF(D494=$D$545,$E$545,IF(D494=$D$546,$E$546,IF(D494=$D$547,$E$547,IF(D494=VICERRECTORÍA_ACADÉMICA_,BF961,IF(D494=PLANEACIÓN_,BF963, IF(D494=_VICERRECTORÍA_INVESTIGACIONES_INNOVACIÓN_Y_EXTENSIÓN_,BF962,IF(D494=VICERRECTORÍA_ADMINISTRATIVA_FINANCIERA_,BF964,IF(D494=_VICERRECTORÍA_RESPONSABILIDAD_SOCIAL_Y_BIENESTAR_UNIVERSITARIO_,BF965," ")))))))))))))))</f>
        <v>Promover el bienestar de la comunidad universitaria, contribuyendo al desarrollo humano, social e intercultural de sus integrantes, en concordancia con la misión Institucional.</v>
      </c>
      <c r="F494" s="324" t="s">
        <v>265</v>
      </c>
      <c r="G494" s="203" t="s">
        <v>261</v>
      </c>
      <c r="H494" s="203" t="s">
        <v>262</v>
      </c>
      <c r="I494" s="127" t="s">
        <v>2093</v>
      </c>
      <c r="J494" s="324" t="s">
        <v>105</v>
      </c>
      <c r="K494" s="337" t="s">
        <v>2099</v>
      </c>
      <c r="L494" s="337" t="s">
        <v>2100</v>
      </c>
      <c r="M494" s="337" t="s">
        <v>2101</v>
      </c>
      <c r="N494" s="324" t="s">
        <v>2102</v>
      </c>
      <c r="O494" s="332">
        <f t="shared" ref="O494" si="2396">IF(N494="ALTA",5,IF(N494="MEDIO ALTA",4,IF(N494="MEDIA",3,IF(N494="MEDIO BAJA",2,IF(N494="BAJA",1,0)))))</f>
        <v>3</v>
      </c>
      <c r="P494" s="324" t="s">
        <v>2103</v>
      </c>
      <c r="Q494" s="332">
        <f t="shared" ref="Q494" si="2397">IF(P494="ALTO",5,IF(P494="MEDIO-ALTO",4,IF(P494="MEDIO",3,IF(P494="MEDIO-BAJO",2,IF(P494="BAJO",1,0)))))</f>
        <v>3</v>
      </c>
      <c r="R494" s="332">
        <f t="shared" ref="R494" si="2398">Q494*O494</f>
        <v>9</v>
      </c>
      <c r="S494" s="128" t="s">
        <v>314</v>
      </c>
      <c r="T494" s="129">
        <f t="shared" si="2253"/>
        <v>2</v>
      </c>
      <c r="U494" s="325">
        <f t="shared" ref="U494" si="2399">ROUND(AVERAGEIF(T494:T496,"&gt;0"),0)</f>
        <v>1</v>
      </c>
      <c r="V494" s="325">
        <f t="shared" ref="V494" si="2400">U494*0.6</f>
        <v>0.6</v>
      </c>
      <c r="W494" s="203" t="s">
        <v>2107</v>
      </c>
      <c r="X494" s="324">
        <f t="shared" ref="X494" si="2401">IF(S494="No_existen",5*$X$10,Y494*$X$10)</f>
        <v>0.2</v>
      </c>
      <c r="Y494" s="329">
        <f t="shared" ref="Y494" si="2402">ROUND(AVERAGEIF(Z494:Z496,"&gt;0"),0)</f>
        <v>4</v>
      </c>
      <c r="Z494" s="206">
        <f t="shared" si="2254"/>
        <v>4</v>
      </c>
      <c r="AA494" s="203" t="s">
        <v>318</v>
      </c>
      <c r="AB494" s="203"/>
      <c r="AC494" s="329">
        <f t="shared" ref="AC494" si="2403">IF(S494="No_existen",5*$AC$10,AD494*$AC$10)</f>
        <v>0.15</v>
      </c>
      <c r="AD494" s="325">
        <f t="shared" ref="AD494" si="2404">ROUND(AVERAGEIF(AE494:AE496,"&gt;0"),0)</f>
        <v>1</v>
      </c>
      <c r="AE494" s="202">
        <f t="shared" si="2255"/>
        <v>1</v>
      </c>
      <c r="AF494" s="203" t="s">
        <v>295</v>
      </c>
      <c r="AG494" s="203" t="s">
        <v>2111</v>
      </c>
      <c r="AH494" s="329">
        <f t="shared" ref="AH494" si="2405">IF(S494="No_existen",5*$AH$10,AI494*$AH$10)</f>
        <v>0.1</v>
      </c>
      <c r="AI494" s="325">
        <f t="shared" ref="AI494" si="2406">ROUND(AVERAGEIF(AJ494:AJ496,"&gt;0"),0)</f>
        <v>1</v>
      </c>
      <c r="AJ494" s="202">
        <f t="shared" si="2256"/>
        <v>1</v>
      </c>
      <c r="AK494" s="203" t="s">
        <v>292</v>
      </c>
      <c r="AL494" s="203" t="s">
        <v>300</v>
      </c>
      <c r="AM494" s="329">
        <f t="shared" ref="AM494" si="2407">IF(S494="No_existen",5*$AM$10,AN494*$AM$10)</f>
        <v>0.1</v>
      </c>
      <c r="AN494" s="325">
        <f t="shared" ref="AN494" si="2408">ROUND(AVERAGEIF(AO494:AO496,"&gt;0"),0)</f>
        <v>1</v>
      </c>
      <c r="AO494" s="202">
        <f t="shared" si="2390"/>
        <v>1</v>
      </c>
      <c r="AP494" s="203" t="s">
        <v>614</v>
      </c>
      <c r="AQ494" s="325">
        <f t="shared" ref="AQ494" si="2409">ROUND(AVERAGE(U494,Y494,AD494,AI494,AN494),0)</f>
        <v>2</v>
      </c>
      <c r="AR494" s="325" t="str">
        <f t="shared" ref="AR494" si="2410">IF(AQ494&lt;1.5,"FUERTE",IF(AND(AQ494&gt;=1.5,AQ494&lt;2.5),"ACEPTABLE",IF(AQ494&gt;=5,"INEXISTENTE","DÉBIL")))</f>
        <v>ACEPTABLE</v>
      </c>
      <c r="AS494" s="327">
        <f t="shared" ref="AS494" si="2411">IF(R494=0,0,ROUND((R494*AQ494),0))</f>
        <v>18</v>
      </c>
      <c r="AT494" s="327" t="str">
        <f t="shared" ref="AT494" si="2412">IF(AS494&gt;=36,"GRAVE", IF(AS494&lt;=10, "LEVE", "MODERADO"))</f>
        <v>MODERADO</v>
      </c>
      <c r="AU494" s="337" t="s">
        <v>2113</v>
      </c>
      <c r="AV494" s="335" t="s">
        <v>2114</v>
      </c>
      <c r="AW494" s="203" t="s">
        <v>90</v>
      </c>
      <c r="AX494" s="203" t="s">
        <v>2118</v>
      </c>
      <c r="AY494" s="131">
        <v>45639</v>
      </c>
      <c r="AZ494" s="131"/>
      <c r="BA494" s="207"/>
      <c r="BB494" s="145"/>
      <c r="BC494" s="145"/>
      <c r="BD494" s="145"/>
      <c r="BE494" s="145"/>
      <c r="BF494" s="145"/>
      <c r="BG494" s="145"/>
      <c r="BH494" s="145"/>
    </row>
    <row r="495" spans="1:60" ht="63.75" hidden="1" customHeight="1" x14ac:dyDescent="0.2">
      <c r="A495" s="324"/>
      <c r="B495" s="324"/>
      <c r="C495" s="325"/>
      <c r="D495" s="336"/>
      <c r="E495" s="325"/>
      <c r="F495" s="324"/>
      <c r="G495" s="203" t="s">
        <v>260</v>
      </c>
      <c r="H495" s="203" t="s">
        <v>37</v>
      </c>
      <c r="I495" s="127" t="s">
        <v>2094</v>
      </c>
      <c r="J495" s="324"/>
      <c r="K495" s="337"/>
      <c r="L495" s="337"/>
      <c r="M495" s="337"/>
      <c r="N495" s="324"/>
      <c r="O495" s="332"/>
      <c r="P495" s="324"/>
      <c r="Q495" s="332"/>
      <c r="R495" s="332"/>
      <c r="S495" s="128" t="s">
        <v>315</v>
      </c>
      <c r="T495" s="129">
        <f t="shared" si="2253"/>
        <v>1</v>
      </c>
      <c r="U495" s="325"/>
      <c r="V495" s="325"/>
      <c r="W495" s="203" t="s">
        <v>2108</v>
      </c>
      <c r="X495" s="324"/>
      <c r="Y495" s="329"/>
      <c r="Z495" s="206">
        <f t="shared" si="2254"/>
        <v>4</v>
      </c>
      <c r="AA495" s="203" t="s">
        <v>318</v>
      </c>
      <c r="AB495" s="203"/>
      <c r="AC495" s="329"/>
      <c r="AD495" s="325"/>
      <c r="AE495" s="202">
        <f t="shared" si="2255"/>
        <v>1</v>
      </c>
      <c r="AF495" s="203" t="s">
        <v>295</v>
      </c>
      <c r="AG495" s="203" t="s">
        <v>2111</v>
      </c>
      <c r="AH495" s="329"/>
      <c r="AI495" s="325"/>
      <c r="AJ495" s="202">
        <f t="shared" si="2256"/>
        <v>1</v>
      </c>
      <c r="AK495" s="203" t="s">
        <v>292</v>
      </c>
      <c r="AL495" s="203" t="s">
        <v>300</v>
      </c>
      <c r="AM495" s="329"/>
      <c r="AN495" s="325"/>
      <c r="AO495" s="202">
        <f t="shared" si="2390"/>
        <v>1</v>
      </c>
      <c r="AP495" s="203" t="s">
        <v>614</v>
      </c>
      <c r="AQ495" s="325"/>
      <c r="AR495" s="325"/>
      <c r="AS495" s="327"/>
      <c r="AT495" s="327"/>
      <c r="AU495" s="337"/>
      <c r="AV495" s="334"/>
      <c r="AW495" s="203" t="s">
        <v>92</v>
      </c>
      <c r="AX495" s="203" t="s">
        <v>2119</v>
      </c>
      <c r="AY495" s="131">
        <v>45639</v>
      </c>
      <c r="AZ495" s="131"/>
      <c r="BA495" s="201" t="s">
        <v>2123</v>
      </c>
      <c r="BB495" s="145"/>
      <c r="BC495" s="145"/>
      <c r="BD495" s="145"/>
      <c r="BE495" s="145"/>
      <c r="BF495" s="145"/>
      <c r="BG495" s="145"/>
      <c r="BH495" s="145"/>
    </row>
    <row r="496" spans="1:60" ht="63.75" hidden="1" customHeight="1" x14ac:dyDescent="0.2">
      <c r="A496" s="324"/>
      <c r="B496" s="324"/>
      <c r="C496" s="325"/>
      <c r="D496" s="336"/>
      <c r="E496" s="325"/>
      <c r="F496" s="324"/>
      <c r="G496" s="203" t="s">
        <v>260</v>
      </c>
      <c r="H496" s="203" t="s">
        <v>37</v>
      </c>
      <c r="I496" s="128" t="s">
        <v>2095</v>
      </c>
      <c r="J496" s="324"/>
      <c r="K496" s="337"/>
      <c r="L496" s="337"/>
      <c r="M496" s="337"/>
      <c r="N496" s="324"/>
      <c r="O496" s="332"/>
      <c r="P496" s="324"/>
      <c r="Q496" s="332"/>
      <c r="R496" s="332"/>
      <c r="S496" s="128" t="s">
        <v>315</v>
      </c>
      <c r="T496" s="129">
        <f t="shared" si="2253"/>
        <v>1</v>
      </c>
      <c r="U496" s="325"/>
      <c r="V496" s="325"/>
      <c r="W496" s="203" t="s">
        <v>2109</v>
      </c>
      <c r="X496" s="324"/>
      <c r="Y496" s="329"/>
      <c r="Z496" s="206">
        <f t="shared" si="2254"/>
        <v>4</v>
      </c>
      <c r="AA496" s="203" t="s">
        <v>318</v>
      </c>
      <c r="AB496" s="203"/>
      <c r="AC496" s="329"/>
      <c r="AD496" s="325"/>
      <c r="AE496" s="202">
        <f t="shared" si="2255"/>
        <v>1</v>
      </c>
      <c r="AF496" s="203" t="s">
        <v>295</v>
      </c>
      <c r="AG496" s="203" t="s">
        <v>2111</v>
      </c>
      <c r="AH496" s="329"/>
      <c r="AI496" s="325"/>
      <c r="AJ496" s="202">
        <f t="shared" si="2256"/>
        <v>1</v>
      </c>
      <c r="AK496" s="203" t="s">
        <v>292</v>
      </c>
      <c r="AL496" s="203" t="s">
        <v>299</v>
      </c>
      <c r="AM496" s="329"/>
      <c r="AN496" s="325"/>
      <c r="AO496" s="202">
        <f t="shared" si="2390"/>
        <v>1</v>
      </c>
      <c r="AP496" s="203" t="s">
        <v>614</v>
      </c>
      <c r="AQ496" s="325"/>
      <c r="AR496" s="325"/>
      <c r="AS496" s="327"/>
      <c r="AT496" s="327"/>
      <c r="AU496" s="337"/>
      <c r="AV496" s="334"/>
      <c r="AW496" s="203" t="s">
        <v>92</v>
      </c>
      <c r="AX496" s="203" t="s">
        <v>2120</v>
      </c>
      <c r="AY496" s="131">
        <v>45639</v>
      </c>
      <c r="AZ496" s="131"/>
      <c r="BA496" s="201" t="s">
        <v>2124</v>
      </c>
      <c r="BB496" s="145"/>
      <c r="BC496" s="145"/>
      <c r="BD496" s="145"/>
      <c r="BE496" s="145"/>
      <c r="BF496" s="145"/>
      <c r="BG496" s="145"/>
      <c r="BH496" s="145"/>
    </row>
    <row r="497" spans="1:60" s="174" customFormat="1" ht="63.75" hidden="1" customHeight="1" x14ac:dyDescent="0.2">
      <c r="A497" s="324">
        <v>163</v>
      </c>
      <c r="B497" s="324" t="s">
        <v>180</v>
      </c>
      <c r="C497" s="325" t="str">
        <f>+VLOOKUP(B497,$A$568:$B$606,2,0)</f>
        <v>ORLANDO CAÑAS MORENO</v>
      </c>
      <c r="D497" s="336" t="s">
        <v>162</v>
      </c>
      <c r="E497" s="325" t="str">
        <f>IF(D497=$D$538,$E$538,IF(D497=$D$539,$E$539,IF(D497=$D$540,$E$540,IF(D497=$D$541,$E$541,IF(D497=$D$542,$E$542,IF(D497=$D$543,$E$543,IF(D497=$D$544,$E$544,IF(D497=$D$545,$E$545,IF(D497=$D$546,$E$546,IF(D497=$D$547,$E$547,IF(D497=VICERRECTORÍA_ACADÉMICA_,BF964,IF(D497=PLANEACIÓN_,BF966, IF(D497=_VICERRECTORÍA_INVESTIGACIONES_INNOVACIÓN_Y_EXTENSIÓN_,BF965,IF(D497=VICERRECTORÍA_ADMINISTRATIVA_FINANCIERA_,BF967,IF(D497=_VICERRECTORÍA_RESPONSABILIDAD_SOCIAL_Y_BIENESTAR_UNIVERSITARIO_,BF968," ")))))))))))))))</f>
        <v>Administrar y ejecutar los recursos de la institución generando en los procesos mayor eficiencia y eficacia para dar una respuesta oportuna a los servicios demandados en el cumplimiento de las funciones misionales.</v>
      </c>
      <c r="F497" s="324" t="s">
        <v>265</v>
      </c>
      <c r="G497" s="203" t="s">
        <v>260</v>
      </c>
      <c r="H497" s="205" t="s">
        <v>37</v>
      </c>
      <c r="I497" s="177" t="s">
        <v>2558</v>
      </c>
      <c r="J497" s="324" t="s">
        <v>105</v>
      </c>
      <c r="K497" s="374" t="s">
        <v>2567</v>
      </c>
      <c r="L497" s="375" t="s">
        <v>2568</v>
      </c>
      <c r="M497" s="375" t="s">
        <v>2569</v>
      </c>
      <c r="N497" s="324" t="s">
        <v>104</v>
      </c>
      <c r="O497" s="332">
        <f t="shared" ref="O497" si="2413">IF(N497="ALTA",5,IF(N497="MEDIO ALTA",4,IF(N497="MEDIA",3,IF(N497="MEDIO BAJA",2,IF(N497="BAJA",1,0)))))</f>
        <v>3</v>
      </c>
      <c r="P497" s="324" t="s">
        <v>140</v>
      </c>
      <c r="Q497" s="332">
        <f t="shared" ref="Q497:Q527" si="2414">IF(P497="ALTO",5,IF(P497="MEDIO-ALTO",4,IF(P497="MEDIO",3,IF(P497="MEDIO-BAJO",2,IF(P497="BAJO",1,0)))))</f>
        <v>3</v>
      </c>
      <c r="R497" s="332">
        <f t="shared" ref="R497:R524" si="2415">Q497*O497</f>
        <v>9</v>
      </c>
      <c r="S497" s="178" t="s">
        <v>314</v>
      </c>
      <c r="T497" s="129">
        <f t="shared" si="2253"/>
        <v>2</v>
      </c>
      <c r="U497" s="325">
        <f t="shared" ref="U497" si="2416">ROUND(AVERAGEIF(T497:T499,"&gt;0"),0)</f>
        <v>2</v>
      </c>
      <c r="V497" s="325">
        <f t="shared" ref="V497" si="2417">U497*0.6</f>
        <v>1.2</v>
      </c>
      <c r="W497" s="205" t="s">
        <v>2576</v>
      </c>
      <c r="X497" s="324">
        <f t="shared" ref="X497" si="2418">IF(S497="No_existen",5*$X$10,Y497*$X$10)</f>
        <v>0.2</v>
      </c>
      <c r="Y497" s="329">
        <f t="shared" ref="Y497" si="2419">ROUND(AVERAGEIF(Z497:Z499,"&gt;0"),0)</f>
        <v>4</v>
      </c>
      <c r="Z497" s="206">
        <f t="shared" si="2254"/>
        <v>4</v>
      </c>
      <c r="AA497" s="203" t="s">
        <v>318</v>
      </c>
      <c r="AB497" s="203"/>
      <c r="AC497" s="329">
        <f t="shared" ref="AC497" si="2420">IF(S497="No_existen",5*$AC$10,AD497*$AC$10)</f>
        <v>0.15</v>
      </c>
      <c r="AD497" s="325">
        <f t="shared" ref="AD497" si="2421">ROUND(AVERAGEIF(AE497:AE499,"&gt;0"),0)</f>
        <v>1</v>
      </c>
      <c r="AE497" s="202">
        <f t="shared" si="2255"/>
        <v>1</v>
      </c>
      <c r="AF497" s="203" t="s">
        <v>295</v>
      </c>
      <c r="AG497" s="205" t="s">
        <v>2585</v>
      </c>
      <c r="AH497" s="329">
        <f t="shared" ref="AH497" si="2422">IF(S497="No_existen",5*$AH$10,AI497*$AH$10)</f>
        <v>0.2</v>
      </c>
      <c r="AI497" s="325">
        <f t="shared" ref="AI497" si="2423">ROUND(AVERAGEIF(AJ497:AJ499,"&gt;0"),0)</f>
        <v>2</v>
      </c>
      <c r="AJ497" s="202">
        <f t="shared" si="2256"/>
        <v>4</v>
      </c>
      <c r="AK497" s="203" t="s">
        <v>296</v>
      </c>
      <c r="AL497" s="203" t="s">
        <v>299</v>
      </c>
      <c r="AM497" s="329">
        <f t="shared" ref="AM497" si="2424">IF(S497="No_existen",5*$AM$10,AN497*$AM$10)</f>
        <v>0.2</v>
      </c>
      <c r="AN497" s="325">
        <f t="shared" ref="AN497" si="2425">ROUND(AVERAGEIF(AO497:AO499,"&gt;0"),0)</f>
        <v>2</v>
      </c>
      <c r="AO497" s="202">
        <f t="shared" si="2390"/>
        <v>1</v>
      </c>
      <c r="AP497" s="203" t="s">
        <v>614</v>
      </c>
      <c r="AQ497" s="325">
        <f t="shared" ref="AQ497:AQ509" si="2426">ROUND(AVERAGE(U497,Y497,AD497,AI497,AN497),0)</f>
        <v>2</v>
      </c>
      <c r="AR497" s="325" t="str">
        <f t="shared" ref="AR497:AR512" si="2427">IF(AQ497&lt;1.5,"FUERTE",IF(AND(AQ497&gt;=1.5,AQ497&lt;2.5),"ACEPTABLE",IF(AQ497&gt;=5,"INEXISTENTE","DÉBIL")))</f>
        <v>ACEPTABLE</v>
      </c>
      <c r="AS497" s="327">
        <f t="shared" ref="AS497:AS524" si="2428">IF(R497=0,0,ROUND((R497*AQ497),0))</f>
        <v>18</v>
      </c>
      <c r="AT497" s="327" t="str">
        <f t="shared" ref="AT497:AT509" si="2429">IF(AS497&gt;=36,"GRAVE", IF(AS497&lt;=10, "LEVE", "MODERADO"))</f>
        <v>MODERADO</v>
      </c>
      <c r="AU497" s="376" t="s">
        <v>2590</v>
      </c>
      <c r="AV497" s="376" t="s">
        <v>2591</v>
      </c>
      <c r="AW497" s="203" t="s">
        <v>90</v>
      </c>
      <c r="AX497" s="205" t="s">
        <v>2596</v>
      </c>
      <c r="AY497" s="230">
        <v>45838</v>
      </c>
      <c r="AZ497" s="131"/>
      <c r="BA497" s="201"/>
      <c r="BB497" s="145"/>
      <c r="BC497" s="145"/>
      <c r="BD497" s="145"/>
      <c r="BE497" s="145"/>
      <c r="BF497" s="145"/>
      <c r="BG497" s="145"/>
      <c r="BH497" s="145"/>
    </row>
    <row r="498" spans="1:60" s="174" customFormat="1" ht="63.75" hidden="1" customHeight="1" x14ac:dyDescent="0.2">
      <c r="A498" s="324"/>
      <c r="B498" s="324"/>
      <c r="C498" s="325"/>
      <c r="D498" s="336"/>
      <c r="E498" s="325"/>
      <c r="F498" s="324"/>
      <c r="G498" s="203" t="s">
        <v>260</v>
      </c>
      <c r="H498" s="205" t="s">
        <v>37</v>
      </c>
      <c r="I498" s="177" t="s">
        <v>2559</v>
      </c>
      <c r="J498" s="324"/>
      <c r="K498" s="375"/>
      <c r="L498" s="375"/>
      <c r="M498" s="375"/>
      <c r="N498" s="324"/>
      <c r="O498" s="332"/>
      <c r="P498" s="324"/>
      <c r="Q498" s="332"/>
      <c r="R498" s="332"/>
      <c r="S498" s="178" t="s">
        <v>314</v>
      </c>
      <c r="T498" s="129">
        <f t="shared" si="2253"/>
        <v>2</v>
      </c>
      <c r="U498" s="325"/>
      <c r="V498" s="325"/>
      <c r="W498" s="205" t="s">
        <v>2577</v>
      </c>
      <c r="X498" s="324"/>
      <c r="Y498" s="329"/>
      <c r="Z498" s="206">
        <f t="shared" si="2254"/>
        <v>4</v>
      </c>
      <c r="AA498" s="203" t="s">
        <v>318</v>
      </c>
      <c r="AB498" s="203"/>
      <c r="AC498" s="329"/>
      <c r="AD498" s="325"/>
      <c r="AE498" s="202">
        <f t="shared" si="2255"/>
        <v>1</v>
      </c>
      <c r="AF498" s="203" t="s">
        <v>295</v>
      </c>
      <c r="AG498" s="205" t="s">
        <v>2586</v>
      </c>
      <c r="AH498" s="329"/>
      <c r="AI498" s="325"/>
      <c r="AJ498" s="202">
        <f t="shared" si="2256"/>
        <v>1</v>
      </c>
      <c r="AK498" s="203" t="s">
        <v>292</v>
      </c>
      <c r="AL498" s="203" t="s">
        <v>303</v>
      </c>
      <c r="AM498" s="329"/>
      <c r="AN498" s="325"/>
      <c r="AO498" s="202">
        <f t="shared" si="2390"/>
        <v>4</v>
      </c>
      <c r="AP498" s="203" t="s">
        <v>613</v>
      </c>
      <c r="AQ498" s="325"/>
      <c r="AR498" s="325"/>
      <c r="AS498" s="327"/>
      <c r="AT498" s="327"/>
      <c r="AU498" s="376"/>
      <c r="AV498" s="376"/>
      <c r="AW498" s="203" t="s">
        <v>90</v>
      </c>
      <c r="AX498" s="205" t="s">
        <v>2597</v>
      </c>
      <c r="AY498" s="230">
        <v>45838</v>
      </c>
      <c r="AZ498" s="131"/>
      <c r="BA498" s="201"/>
      <c r="BB498" s="145"/>
      <c r="BC498" s="145"/>
      <c r="BD498" s="145"/>
      <c r="BE498" s="145"/>
      <c r="BF498" s="145"/>
      <c r="BG498" s="145"/>
      <c r="BH498" s="145"/>
    </row>
    <row r="499" spans="1:60" s="174" customFormat="1" ht="63.75" hidden="1" customHeight="1" x14ac:dyDescent="0.2">
      <c r="A499" s="324"/>
      <c r="B499" s="324"/>
      <c r="C499" s="325"/>
      <c r="D499" s="336"/>
      <c r="E499" s="325"/>
      <c r="F499" s="324"/>
      <c r="G499" s="203" t="s">
        <v>260</v>
      </c>
      <c r="H499" s="205" t="s">
        <v>37</v>
      </c>
      <c r="I499" s="178" t="s">
        <v>2560</v>
      </c>
      <c r="J499" s="324"/>
      <c r="K499" s="375"/>
      <c r="L499" s="375"/>
      <c r="M499" s="375"/>
      <c r="N499" s="324"/>
      <c r="O499" s="332"/>
      <c r="P499" s="324"/>
      <c r="Q499" s="332"/>
      <c r="R499" s="332"/>
      <c r="S499" s="178" t="s">
        <v>314</v>
      </c>
      <c r="T499" s="129">
        <f t="shared" si="2253"/>
        <v>2</v>
      </c>
      <c r="U499" s="325"/>
      <c r="V499" s="325"/>
      <c r="W499" s="205" t="s">
        <v>2578</v>
      </c>
      <c r="X499" s="324"/>
      <c r="Y499" s="329"/>
      <c r="Z499" s="206">
        <f t="shared" si="2254"/>
        <v>4</v>
      </c>
      <c r="AA499" s="203" t="s">
        <v>318</v>
      </c>
      <c r="AB499" s="203"/>
      <c r="AC499" s="329"/>
      <c r="AD499" s="325"/>
      <c r="AE499" s="202">
        <f t="shared" si="2255"/>
        <v>1</v>
      </c>
      <c r="AF499" s="203" t="s">
        <v>295</v>
      </c>
      <c r="AG499" s="205" t="s">
        <v>2586</v>
      </c>
      <c r="AH499" s="329"/>
      <c r="AI499" s="325"/>
      <c r="AJ499" s="202">
        <f t="shared" si="2256"/>
        <v>1</v>
      </c>
      <c r="AK499" s="203" t="s">
        <v>292</v>
      </c>
      <c r="AL499" s="203" t="s">
        <v>300</v>
      </c>
      <c r="AM499" s="329"/>
      <c r="AN499" s="325"/>
      <c r="AO499" s="202">
        <f t="shared" si="2390"/>
        <v>1</v>
      </c>
      <c r="AP499" s="203" t="s">
        <v>614</v>
      </c>
      <c r="AQ499" s="325"/>
      <c r="AR499" s="325"/>
      <c r="AS499" s="327"/>
      <c r="AT499" s="327"/>
      <c r="AU499" s="376"/>
      <c r="AV499" s="376"/>
      <c r="AW499" s="203" t="s">
        <v>90</v>
      </c>
      <c r="AX499" s="205" t="s">
        <v>2598</v>
      </c>
      <c r="AY499" s="230">
        <v>45838</v>
      </c>
      <c r="AZ499" s="131"/>
      <c r="BA499" s="201"/>
      <c r="BB499" s="145"/>
      <c r="BC499" s="145"/>
      <c r="BD499" s="145"/>
      <c r="BE499" s="145"/>
      <c r="BF499" s="145"/>
      <c r="BG499" s="145"/>
      <c r="BH499" s="145"/>
    </row>
    <row r="500" spans="1:60" s="174" customFormat="1" ht="63.75" hidden="1" customHeight="1" x14ac:dyDescent="0.2">
      <c r="A500" s="324">
        <v>164</v>
      </c>
      <c r="B500" s="324" t="s">
        <v>180</v>
      </c>
      <c r="C500" s="325" t="str">
        <f>+VLOOKUP(B500,$A$568:$B$606,2,0)</f>
        <v>ORLANDO CAÑAS MORENO</v>
      </c>
      <c r="D500" s="336" t="s">
        <v>162</v>
      </c>
      <c r="E500" s="325" t="str">
        <f>IF(D500=$D$538,$E$538,IF(D500=$D$539,$E$539,IF(D500=$D$540,$E$540,IF(D500=$D$541,$E$541,IF(D500=$D$542,$E$542,IF(D500=$D$543,$E$543,IF(D500=$D$544,$E$544,IF(D500=$D$545,$E$545,IF(D500=$D$546,$E$546,IF(D500=$D$547,$E$547,IF(D500=VICERRECTORÍA_ACADÉMICA_,BF967,IF(D500=PLANEACIÓN_,BF969, IF(D500=_VICERRECTORÍA_INVESTIGACIONES_INNOVACIÓN_Y_EXTENSIÓN_,BF968,IF(D500=VICERRECTORÍA_ADMINISTRATIVA_FINANCIERA_,BF970,IF(D500=_VICERRECTORÍA_RESPONSABILIDAD_SOCIAL_Y_BIENESTAR_UNIVERSITARIO_,BF971," ")))))))))))))))</f>
        <v>Administrar y ejecutar los recursos de la institución generando en los procesos mayor eficiencia y eficacia para dar una respuesta oportuna a los servicios demandados en el cumplimiento de las funciones misionales.</v>
      </c>
      <c r="F500" s="324" t="s">
        <v>265</v>
      </c>
      <c r="G500" s="203" t="s">
        <v>260</v>
      </c>
      <c r="H500" s="205" t="s">
        <v>37</v>
      </c>
      <c r="I500" s="178" t="s">
        <v>2561</v>
      </c>
      <c r="J500" s="324" t="s">
        <v>109</v>
      </c>
      <c r="K500" s="374" t="s">
        <v>2570</v>
      </c>
      <c r="L500" s="375" t="s">
        <v>2571</v>
      </c>
      <c r="M500" s="375" t="s">
        <v>2572</v>
      </c>
      <c r="N500" s="324" t="s">
        <v>145</v>
      </c>
      <c r="O500" s="332">
        <f t="shared" ref="O500" si="2430">IF(N500="ALTA",5,IF(N500="MEDIO ALTA",4,IF(N500="MEDIA",3,IF(N500="MEDIO BAJA",2,IF(N500="BAJA",1,0)))))</f>
        <v>5</v>
      </c>
      <c r="P500" s="324" t="s">
        <v>141</v>
      </c>
      <c r="Q500" s="332">
        <f t="shared" si="2414"/>
        <v>1</v>
      </c>
      <c r="R500" s="332">
        <f t="shared" si="2415"/>
        <v>5</v>
      </c>
      <c r="S500" s="178" t="s">
        <v>314</v>
      </c>
      <c r="T500" s="129">
        <f t="shared" si="2253"/>
        <v>2</v>
      </c>
      <c r="U500" s="325">
        <f t="shared" ref="U500" si="2431">ROUND(AVERAGEIF(T500:T502,"&gt;0"),0)</f>
        <v>2</v>
      </c>
      <c r="V500" s="325">
        <f t="shared" ref="V500" si="2432">U500*0.6</f>
        <v>1.2</v>
      </c>
      <c r="W500" s="205" t="s">
        <v>2579</v>
      </c>
      <c r="X500" s="324">
        <f t="shared" ref="X500" si="2433">IF(S500="No_existen",5*$X$10,Y500*$X$10)</f>
        <v>0.1</v>
      </c>
      <c r="Y500" s="329">
        <f t="shared" ref="Y500" si="2434">ROUND(AVERAGEIF(Z500:Z502,"&gt;0"),0)</f>
        <v>2</v>
      </c>
      <c r="Z500" s="206">
        <f t="shared" si="2254"/>
        <v>2</v>
      </c>
      <c r="AA500" s="203" t="s">
        <v>319</v>
      </c>
      <c r="AB500" s="203"/>
      <c r="AC500" s="329">
        <f t="shared" ref="AC500" si="2435">IF(S500="No_existen",5*$AC$10,AD500*$AC$10)</f>
        <v>0.15</v>
      </c>
      <c r="AD500" s="325">
        <f t="shared" ref="AD500" si="2436">ROUND(AVERAGEIF(AE500:AE502,"&gt;0"),0)</f>
        <v>1</v>
      </c>
      <c r="AE500" s="202">
        <f t="shared" si="2255"/>
        <v>1</v>
      </c>
      <c r="AF500" s="203" t="s">
        <v>295</v>
      </c>
      <c r="AG500" s="205" t="s">
        <v>2587</v>
      </c>
      <c r="AH500" s="329">
        <f t="shared" ref="AH500" si="2437">IF(S500="No_existen",5*$AH$10,AI500*$AH$10)</f>
        <v>0.1</v>
      </c>
      <c r="AI500" s="325">
        <f t="shared" ref="AI500" si="2438">ROUND(AVERAGEIF(AJ500:AJ502,"&gt;0"),0)</f>
        <v>1</v>
      </c>
      <c r="AJ500" s="202">
        <f t="shared" si="2256"/>
        <v>1</v>
      </c>
      <c r="AK500" s="203" t="s">
        <v>292</v>
      </c>
      <c r="AL500" s="203" t="s">
        <v>305</v>
      </c>
      <c r="AM500" s="329">
        <f t="shared" ref="AM500" si="2439">IF(S500="No_existen",5*$AM$10,AN500*$AM$10)</f>
        <v>0.1</v>
      </c>
      <c r="AN500" s="325">
        <f t="shared" ref="AN500" si="2440">ROUND(AVERAGEIF(AO500:AO502,"&gt;0"),0)</f>
        <v>1</v>
      </c>
      <c r="AO500" s="202">
        <f t="shared" si="2390"/>
        <v>1</v>
      </c>
      <c r="AP500" s="203" t="s">
        <v>614</v>
      </c>
      <c r="AQ500" s="325">
        <f t="shared" si="2426"/>
        <v>1</v>
      </c>
      <c r="AR500" s="325" t="str">
        <f t="shared" si="2427"/>
        <v>FUERTE</v>
      </c>
      <c r="AS500" s="327">
        <f t="shared" si="2428"/>
        <v>5</v>
      </c>
      <c r="AT500" s="327" t="str">
        <f t="shared" si="2429"/>
        <v>LEVE</v>
      </c>
      <c r="AU500" s="377" t="s">
        <v>2592</v>
      </c>
      <c r="AV500" s="383" t="s">
        <v>2593</v>
      </c>
      <c r="AW500" s="203" t="s">
        <v>89</v>
      </c>
      <c r="AX500" s="203"/>
      <c r="AY500" s="131"/>
      <c r="AZ500" s="131"/>
      <c r="BA500" s="201"/>
      <c r="BB500" s="145"/>
      <c r="BC500" s="145"/>
      <c r="BD500" s="145"/>
      <c r="BE500" s="145"/>
      <c r="BF500" s="145"/>
      <c r="BG500" s="145"/>
      <c r="BH500" s="145"/>
    </row>
    <row r="501" spans="1:60" s="174" customFormat="1" ht="63.75" hidden="1" customHeight="1" x14ac:dyDescent="0.2">
      <c r="A501" s="324"/>
      <c r="B501" s="324"/>
      <c r="C501" s="325"/>
      <c r="D501" s="336"/>
      <c r="E501" s="325"/>
      <c r="F501" s="324"/>
      <c r="G501" s="203" t="s">
        <v>260</v>
      </c>
      <c r="H501" s="205" t="s">
        <v>37</v>
      </c>
      <c r="I501" s="178" t="s">
        <v>2562</v>
      </c>
      <c r="J501" s="324"/>
      <c r="K501" s="375"/>
      <c r="L501" s="375"/>
      <c r="M501" s="375"/>
      <c r="N501" s="324"/>
      <c r="O501" s="332"/>
      <c r="P501" s="324"/>
      <c r="Q501" s="332"/>
      <c r="R501" s="332"/>
      <c r="S501" s="178" t="s">
        <v>314</v>
      </c>
      <c r="T501" s="129">
        <f t="shared" si="2253"/>
        <v>2</v>
      </c>
      <c r="U501" s="325"/>
      <c r="V501" s="325"/>
      <c r="W501" s="205" t="s">
        <v>2580</v>
      </c>
      <c r="X501" s="324"/>
      <c r="Y501" s="329"/>
      <c r="Z501" s="206">
        <f t="shared" si="2254"/>
        <v>2</v>
      </c>
      <c r="AA501" s="203" t="s">
        <v>319</v>
      </c>
      <c r="AB501" s="203"/>
      <c r="AC501" s="329"/>
      <c r="AD501" s="325"/>
      <c r="AE501" s="202">
        <f t="shared" si="2255"/>
        <v>1</v>
      </c>
      <c r="AF501" s="203" t="s">
        <v>295</v>
      </c>
      <c r="AG501" s="205" t="s">
        <v>2588</v>
      </c>
      <c r="AH501" s="329"/>
      <c r="AI501" s="325"/>
      <c r="AJ501" s="202">
        <f t="shared" si="2256"/>
        <v>1</v>
      </c>
      <c r="AK501" s="203" t="s">
        <v>292</v>
      </c>
      <c r="AL501" s="203" t="s">
        <v>305</v>
      </c>
      <c r="AM501" s="329"/>
      <c r="AN501" s="325"/>
      <c r="AO501" s="202">
        <f t="shared" si="2390"/>
        <v>1</v>
      </c>
      <c r="AP501" s="203" t="s">
        <v>614</v>
      </c>
      <c r="AQ501" s="325"/>
      <c r="AR501" s="325"/>
      <c r="AS501" s="327"/>
      <c r="AT501" s="327"/>
      <c r="AU501" s="377"/>
      <c r="AV501" s="377"/>
      <c r="AW501" s="203" t="s">
        <v>89</v>
      </c>
      <c r="AX501" s="203"/>
      <c r="AY501" s="131"/>
      <c r="AZ501" s="131"/>
      <c r="BA501" s="201"/>
      <c r="BB501" s="145"/>
      <c r="BC501" s="145"/>
      <c r="BD501" s="145"/>
      <c r="BE501" s="145"/>
      <c r="BF501" s="145"/>
      <c r="BG501" s="145"/>
      <c r="BH501" s="145"/>
    </row>
    <row r="502" spans="1:60" s="174" customFormat="1" ht="63.75" hidden="1" customHeight="1" x14ac:dyDescent="0.2">
      <c r="A502" s="324"/>
      <c r="B502" s="324"/>
      <c r="C502" s="325"/>
      <c r="D502" s="336"/>
      <c r="E502" s="325"/>
      <c r="F502" s="324"/>
      <c r="G502" s="203" t="s">
        <v>260</v>
      </c>
      <c r="H502" s="205" t="s">
        <v>37</v>
      </c>
      <c r="I502" s="178" t="s">
        <v>2563</v>
      </c>
      <c r="J502" s="324"/>
      <c r="K502" s="375"/>
      <c r="L502" s="375"/>
      <c r="M502" s="375"/>
      <c r="N502" s="324"/>
      <c r="O502" s="332"/>
      <c r="P502" s="324"/>
      <c r="Q502" s="332"/>
      <c r="R502" s="332"/>
      <c r="S502" s="178" t="s">
        <v>314</v>
      </c>
      <c r="T502" s="129">
        <f t="shared" si="2253"/>
        <v>2</v>
      </c>
      <c r="U502" s="325"/>
      <c r="V502" s="325"/>
      <c r="W502" s="205" t="s">
        <v>2581</v>
      </c>
      <c r="X502" s="324"/>
      <c r="Y502" s="329"/>
      <c r="Z502" s="206">
        <f t="shared" si="2254"/>
        <v>2</v>
      </c>
      <c r="AA502" s="203" t="s">
        <v>319</v>
      </c>
      <c r="AB502" s="203"/>
      <c r="AC502" s="329"/>
      <c r="AD502" s="325"/>
      <c r="AE502" s="202">
        <f t="shared" si="2255"/>
        <v>1</v>
      </c>
      <c r="AF502" s="203" t="s">
        <v>295</v>
      </c>
      <c r="AG502" s="205" t="s">
        <v>2587</v>
      </c>
      <c r="AH502" s="329"/>
      <c r="AI502" s="325"/>
      <c r="AJ502" s="202">
        <f t="shared" si="2256"/>
        <v>1</v>
      </c>
      <c r="AK502" s="203" t="s">
        <v>292</v>
      </c>
      <c r="AL502" s="203" t="s">
        <v>305</v>
      </c>
      <c r="AM502" s="329"/>
      <c r="AN502" s="325"/>
      <c r="AO502" s="202">
        <f t="shared" si="2390"/>
        <v>1</v>
      </c>
      <c r="AP502" s="203" t="s">
        <v>614</v>
      </c>
      <c r="AQ502" s="325"/>
      <c r="AR502" s="325"/>
      <c r="AS502" s="327"/>
      <c r="AT502" s="327"/>
      <c r="AU502" s="377"/>
      <c r="AV502" s="377"/>
      <c r="AW502" s="203" t="s">
        <v>89</v>
      </c>
      <c r="AX502" s="203"/>
      <c r="AY502" s="131"/>
      <c r="AZ502" s="131"/>
      <c r="BA502" s="201"/>
      <c r="BB502" s="145"/>
      <c r="BC502" s="145"/>
      <c r="BD502" s="145"/>
      <c r="BE502" s="145"/>
      <c r="BF502" s="145"/>
      <c r="BG502" s="145"/>
      <c r="BH502" s="145"/>
    </row>
    <row r="503" spans="1:60" s="174" customFormat="1" ht="63.75" hidden="1" customHeight="1" x14ac:dyDescent="0.2">
      <c r="A503" s="324">
        <v>165</v>
      </c>
      <c r="B503" s="324" t="s">
        <v>180</v>
      </c>
      <c r="C503" s="325" t="str">
        <f>+VLOOKUP(B503,$A$568:$B$606,2,0)</f>
        <v>ORLANDO CAÑAS MORENO</v>
      </c>
      <c r="D503" s="336" t="s">
        <v>162</v>
      </c>
      <c r="E503" s="325" t="str">
        <f>IF(D503=$D$538,$E$538,IF(D503=$D$539,$E$539,IF(D503=$D$540,$E$540,IF(D503=$D$541,$E$541,IF(D503=$D$542,$E$542,IF(D503=$D$543,$E$543,IF(D503=$D$544,$E$544,IF(D503=$D$545,$E$545,IF(D503=$D$546,$E$546,IF(D503=$D$547,$E$547,IF(D503=VICERRECTORÍA_ACADÉMICA_,BF970,IF(D503=PLANEACIÓN_,BF972, IF(D503=_VICERRECTORÍA_INVESTIGACIONES_INNOVACIÓN_Y_EXTENSIÓN_,BF971,IF(D503=VICERRECTORÍA_ADMINISTRATIVA_FINANCIERA_,BF973,IF(D503=_VICERRECTORÍA_RESPONSABILIDAD_SOCIAL_Y_BIENESTAR_UNIVERSITARIO_,BF974," ")))))))))))))))</f>
        <v>Administrar y ejecutar los recursos de la institución generando en los procesos mayor eficiencia y eficacia para dar una respuesta oportuna a los servicios demandados en el cumplimiento de las funciones misionales.</v>
      </c>
      <c r="F503" s="324" t="s">
        <v>265</v>
      </c>
      <c r="G503" s="203" t="s">
        <v>260</v>
      </c>
      <c r="H503" s="205" t="s">
        <v>38</v>
      </c>
      <c r="I503" s="178" t="s">
        <v>2564</v>
      </c>
      <c r="J503" s="324" t="s">
        <v>105</v>
      </c>
      <c r="K503" s="374" t="s">
        <v>2573</v>
      </c>
      <c r="L503" s="375" t="s">
        <v>2574</v>
      </c>
      <c r="M503" s="375" t="s">
        <v>2575</v>
      </c>
      <c r="N503" s="324" t="s">
        <v>127</v>
      </c>
      <c r="O503" s="332">
        <f t="shared" ref="O503" si="2441">IF(N503="ALTA",5,IF(N503="MEDIO ALTA",4,IF(N503="MEDIA",3,IF(N503="MEDIO BAJA",2,IF(N503="BAJA",1,0)))))</f>
        <v>1</v>
      </c>
      <c r="P503" s="324" t="s">
        <v>208</v>
      </c>
      <c r="Q503" s="332">
        <f t="shared" si="2414"/>
        <v>2</v>
      </c>
      <c r="R503" s="332">
        <f t="shared" si="2415"/>
        <v>2</v>
      </c>
      <c r="S503" s="178" t="s">
        <v>315</v>
      </c>
      <c r="T503" s="129">
        <f t="shared" si="2253"/>
        <v>1</v>
      </c>
      <c r="U503" s="325">
        <f t="shared" ref="U503" si="2442">ROUND(AVERAGEIF(T503:T505,"&gt;0"),0)</f>
        <v>1</v>
      </c>
      <c r="V503" s="325">
        <f t="shared" ref="V503" si="2443">U503*0.6</f>
        <v>0.6</v>
      </c>
      <c r="W503" s="205" t="s">
        <v>2582</v>
      </c>
      <c r="X503" s="324">
        <f t="shared" ref="X503" si="2444">IF(S503="No_existen",5*$X$10,Y503*$X$10)</f>
        <v>0.2</v>
      </c>
      <c r="Y503" s="329">
        <f t="shared" ref="Y503" si="2445">ROUND(AVERAGEIF(Z503:Z505,"&gt;0"),0)</f>
        <v>4</v>
      </c>
      <c r="Z503" s="206">
        <f t="shared" si="2254"/>
        <v>4</v>
      </c>
      <c r="AA503" s="203" t="s">
        <v>318</v>
      </c>
      <c r="AB503" s="203"/>
      <c r="AC503" s="329">
        <f t="shared" ref="AC503" si="2446">IF(S503="No_existen",5*$AC$10,AD503*$AC$10)</f>
        <v>0.15</v>
      </c>
      <c r="AD503" s="325">
        <f t="shared" ref="AD503" si="2447">ROUND(AVERAGEIF(AE503:AE505,"&gt;0"),0)</f>
        <v>1</v>
      </c>
      <c r="AE503" s="202">
        <f t="shared" si="2255"/>
        <v>1</v>
      </c>
      <c r="AF503" s="203" t="s">
        <v>295</v>
      </c>
      <c r="AG503" s="205" t="s">
        <v>2589</v>
      </c>
      <c r="AH503" s="329">
        <f t="shared" ref="AH503" si="2448">IF(S503="No_existen",5*$AH$10,AI503*$AH$10)</f>
        <v>0.1</v>
      </c>
      <c r="AI503" s="325">
        <f t="shared" ref="AI503" si="2449">ROUND(AVERAGEIF(AJ503:AJ505,"&gt;0"),0)</f>
        <v>1</v>
      </c>
      <c r="AJ503" s="202">
        <f t="shared" si="2256"/>
        <v>1</v>
      </c>
      <c r="AK503" s="203" t="s">
        <v>292</v>
      </c>
      <c r="AL503" s="203" t="s">
        <v>305</v>
      </c>
      <c r="AM503" s="329">
        <f t="shared" ref="AM503" si="2450">IF(S503="No_existen",5*$AM$10,AN503*$AM$10)</f>
        <v>0.30000000000000004</v>
      </c>
      <c r="AN503" s="325">
        <f t="shared" ref="AN503" si="2451">ROUND(AVERAGEIF(AO503:AO505,"&gt;0"),0)</f>
        <v>3</v>
      </c>
      <c r="AO503" s="202">
        <f t="shared" si="2390"/>
        <v>4</v>
      </c>
      <c r="AP503" s="203" t="s">
        <v>613</v>
      </c>
      <c r="AQ503" s="325">
        <f t="shared" si="2426"/>
        <v>2</v>
      </c>
      <c r="AR503" s="325" t="str">
        <f t="shared" si="2427"/>
        <v>ACEPTABLE</v>
      </c>
      <c r="AS503" s="327">
        <f t="shared" si="2428"/>
        <v>4</v>
      </c>
      <c r="AT503" s="327" t="str">
        <f t="shared" si="2429"/>
        <v>LEVE</v>
      </c>
      <c r="AU503" s="377" t="s">
        <v>2594</v>
      </c>
      <c r="AV503" s="377" t="s">
        <v>2595</v>
      </c>
      <c r="AW503" s="203" t="s">
        <v>89</v>
      </c>
      <c r="AX503" s="203"/>
      <c r="AY503" s="131"/>
      <c r="AZ503" s="131"/>
      <c r="BA503" s="201"/>
      <c r="BB503" s="145"/>
      <c r="BC503" s="145"/>
      <c r="BD503" s="145"/>
      <c r="BE503" s="145"/>
      <c r="BF503" s="145"/>
      <c r="BG503" s="145"/>
      <c r="BH503" s="145"/>
    </row>
    <row r="504" spans="1:60" s="174" customFormat="1" ht="63.75" hidden="1" customHeight="1" x14ac:dyDescent="0.2">
      <c r="A504" s="324"/>
      <c r="B504" s="324"/>
      <c r="C504" s="325"/>
      <c r="D504" s="336"/>
      <c r="E504" s="325"/>
      <c r="F504" s="324"/>
      <c r="G504" s="203" t="s">
        <v>260</v>
      </c>
      <c r="H504" s="205" t="s">
        <v>38</v>
      </c>
      <c r="I504" s="178" t="s">
        <v>2565</v>
      </c>
      <c r="J504" s="324"/>
      <c r="K504" s="375"/>
      <c r="L504" s="375"/>
      <c r="M504" s="375"/>
      <c r="N504" s="324"/>
      <c r="O504" s="332"/>
      <c r="P504" s="324"/>
      <c r="Q504" s="332"/>
      <c r="R504" s="332"/>
      <c r="S504" s="178" t="s">
        <v>315</v>
      </c>
      <c r="T504" s="129">
        <f t="shared" si="2253"/>
        <v>1</v>
      </c>
      <c r="U504" s="325"/>
      <c r="V504" s="325"/>
      <c r="W504" s="205" t="s">
        <v>2583</v>
      </c>
      <c r="X504" s="324"/>
      <c r="Y504" s="329"/>
      <c r="Z504" s="206">
        <f t="shared" si="2254"/>
        <v>4</v>
      </c>
      <c r="AA504" s="203" t="s">
        <v>318</v>
      </c>
      <c r="AB504" s="203"/>
      <c r="AC504" s="329"/>
      <c r="AD504" s="325"/>
      <c r="AE504" s="202">
        <f t="shared" si="2255"/>
        <v>1</v>
      </c>
      <c r="AF504" s="203" t="s">
        <v>295</v>
      </c>
      <c r="AG504" s="205" t="s">
        <v>2589</v>
      </c>
      <c r="AH504" s="329"/>
      <c r="AI504" s="325"/>
      <c r="AJ504" s="202">
        <f t="shared" si="2256"/>
        <v>1</v>
      </c>
      <c r="AK504" s="203" t="s">
        <v>292</v>
      </c>
      <c r="AL504" s="203" t="s">
        <v>301</v>
      </c>
      <c r="AM504" s="329"/>
      <c r="AN504" s="325"/>
      <c r="AO504" s="202">
        <f t="shared" si="2390"/>
        <v>1</v>
      </c>
      <c r="AP504" s="203" t="s">
        <v>614</v>
      </c>
      <c r="AQ504" s="325"/>
      <c r="AR504" s="325"/>
      <c r="AS504" s="327"/>
      <c r="AT504" s="327"/>
      <c r="AU504" s="377"/>
      <c r="AV504" s="377"/>
      <c r="AW504" s="203" t="s">
        <v>89</v>
      </c>
      <c r="AX504" s="203"/>
      <c r="AY504" s="131"/>
      <c r="AZ504" s="131"/>
      <c r="BA504" s="201"/>
      <c r="BB504" s="145"/>
      <c r="BC504" s="145"/>
      <c r="BD504" s="145"/>
      <c r="BE504" s="145"/>
      <c r="BF504" s="145"/>
      <c r="BG504" s="145"/>
      <c r="BH504" s="145"/>
    </row>
    <row r="505" spans="1:60" s="174" customFormat="1" ht="63.75" hidden="1" customHeight="1" x14ac:dyDescent="0.2">
      <c r="A505" s="324"/>
      <c r="B505" s="324"/>
      <c r="C505" s="325"/>
      <c r="D505" s="336"/>
      <c r="E505" s="325"/>
      <c r="F505" s="324"/>
      <c r="G505" s="203" t="s">
        <v>260</v>
      </c>
      <c r="H505" s="205" t="s">
        <v>225</v>
      </c>
      <c r="I505" s="178" t="s">
        <v>2566</v>
      </c>
      <c r="J505" s="324"/>
      <c r="K505" s="375"/>
      <c r="L505" s="375"/>
      <c r="M505" s="375"/>
      <c r="N505" s="324"/>
      <c r="O505" s="332"/>
      <c r="P505" s="324"/>
      <c r="Q505" s="332"/>
      <c r="R505" s="332"/>
      <c r="S505" s="178" t="s">
        <v>315</v>
      </c>
      <c r="T505" s="129">
        <f t="shared" si="2253"/>
        <v>1</v>
      </c>
      <c r="U505" s="325"/>
      <c r="V505" s="325"/>
      <c r="W505" s="205" t="s">
        <v>2584</v>
      </c>
      <c r="X505" s="324"/>
      <c r="Y505" s="329"/>
      <c r="Z505" s="206">
        <f t="shared" si="2254"/>
        <v>4</v>
      </c>
      <c r="AA505" s="203" t="s">
        <v>318</v>
      </c>
      <c r="AB505" s="203"/>
      <c r="AC505" s="329"/>
      <c r="AD505" s="325"/>
      <c r="AE505" s="202">
        <f t="shared" si="2255"/>
        <v>1</v>
      </c>
      <c r="AF505" s="203" t="s">
        <v>295</v>
      </c>
      <c r="AG505" s="205" t="s">
        <v>2585</v>
      </c>
      <c r="AH505" s="329"/>
      <c r="AI505" s="325"/>
      <c r="AJ505" s="202">
        <f t="shared" si="2256"/>
        <v>1</v>
      </c>
      <c r="AK505" s="203" t="s">
        <v>292</v>
      </c>
      <c r="AL505" s="203" t="s">
        <v>303</v>
      </c>
      <c r="AM505" s="329"/>
      <c r="AN505" s="325"/>
      <c r="AO505" s="202">
        <f t="shared" si="2390"/>
        <v>4</v>
      </c>
      <c r="AP505" s="203" t="s">
        <v>613</v>
      </c>
      <c r="AQ505" s="325"/>
      <c r="AR505" s="325"/>
      <c r="AS505" s="327"/>
      <c r="AT505" s="327"/>
      <c r="AU505" s="377"/>
      <c r="AV505" s="377"/>
      <c r="AW505" s="203" t="s">
        <v>89</v>
      </c>
      <c r="AX505" s="203"/>
      <c r="AY505" s="131"/>
      <c r="AZ505" s="131"/>
      <c r="BA505" s="201"/>
      <c r="BB505" s="145"/>
      <c r="BC505" s="145"/>
      <c r="BD505" s="145"/>
      <c r="BE505" s="145"/>
      <c r="BF505" s="145"/>
      <c r="BG505" s="145"/>
      <c r="BH505" s="145"/>
    </row>
    <row r="506" spans="1:60" s="174" customFormat="1" ht="63.75" hidden="1" customHeight="1" x14ac:dyDescent="0.2">
      <c r="A506" s="324">
        <v>166</v>
      </c>
      <c r="B506" s="324" t="s">
        <v>538</v>
      </c>
      <c r="C506" s="325" t="str">
        <f>+VLOOKUP(B506,$A$568:$B$606,2,0)</f>
        <v>MARTHA LEONOR MARULANDA ANGEL</v>
      </c>
      <c r="D506" s="336" t="s">
        <v>164</v>
      </c>
      <c r="E506" s="325" t="str">
        <f>IF(D506=$D$538,$E$538,IF(D506=$D$539,$E$539,IF(D506=$D$540,$E$540,IF(D506=$D$541,$E$541,IF(D506=$D$542,$E$542,IF(D506=$D$543,$E$543,IF(D506=$D$544,$E$544,IF(D506=$D$545,$E$545,IF(D506=$D$546,$E$546,IF(D506=$D$547,$E$547,IF(D506=VICERRECTORÍA_ACADÉMICA_,BF973,IF(D506=PLANEACIÓN_,BF975, IF(D506=_VICERRECTORÍA_INVESTIGACIONES_INNOVACIÓN_Y_EXTENSIÓN_,BF974,IF(D506=VICERRECTORÍA_ADMINISTRATIVA_FINANCIERA_,BF976,IF(D506=_VICERRECTORÍA_RESPONSABILIDAD_SOCIAL_Y_BIENESTAR_UNIVERSITARIO_,BF977,"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6" s="324" t="s">
        <v>265</v>
      </c>
      <c r="G506" s="203" t="s">
        <v>261</v>
      </c>
      <c r="H506" s="203" t="s">
        <v>41</v>
      </c>
      <c r="I506" s="203" t="s">
        <v>1511</v>
      </c>
      <c r="J506" s="324" t="s">
        <v>107</v>
      </c>
      <c r="K506" s="324" t="s">
        <v>2619</v>
      </c>
      <c r="L506" s="324" t="s">
        <v>2623</v>
      </c>
      <c r="M506" s="324" t="s">
        <v>2624</v>
      </c>
      <c r="N506" s="324" t="s">
        <v>104</v>
      </c>
      <c r="O506" s="332">
        <f t="shared" ref="O506" si="2452">IF(N506="ALTA",5,IF(N506="MEDIO ALTA",4,IF(N506="MEDIA",3,IF(N506="MEDIO BAJA",2,IF(N506="BAJA",1,0)))))</f>
        <v>3</v>
      </c>
      <c r="P506" s="324" t="s">
        <v>139</v>
      </c>
      <c r="Q506" s="332">
        <f t="shared" si="2414"/>
        <v>5</v>
      </c>
      <c r="R506" s="332">
        <f t="shared" si="2415"/>
        <v>15</v>
      </c>
      <c r="S506" s="128" t="s">
        <v>315</v>
      </c>
      <c r="T506" s="129">
        <f t="shared" si="2253"/>
        <v>1</v>
      </c>
      <c r="U506" s="325">
        <f t="shared" ref="U506" si="2453">ROUND(AVERAGEIF(T506:T508,"&gt;0"),0)</f>
        <v>1</v>
      </c>
      <c r="V506" s="325">
        <f t="shared" ref="V506" si="2454">U506*0.6</f>
        <v>0.6</v>
      </c>
      <c r="W506" s="203" t="s">
        <v>1517</v>
      </c>
      <c r="X506" s="324">
        <f t="shared" ref="X506" si="2455">IF(S506="No_existen",5*$X$10,Y506*$X$10)</f>
        <v>0.2</v>
      </c>
      <c r="Y506" s="329">
        <f t="shared" ref="Y506" si="2456">ROUND(AVERAGEIF(Z506:Z508,"&gt;0"),0)</f>
        <v>4</v>
      </c>
      <c r="Z506" s="206">
        <f t="shared" si="2254"/>
        <v>4</v>
      </c>
      <c r="AA506" s="203" t="s">
        <v>318</v>
      </c>
      <c r="AB506" s="203"/>
      <c r="AC506" s="329">
        <f t="shared" ref="AC506" si="2457">IF(S506="No_existen",5*$AC$10,AD506*$AC$10)</f>
        <v>0.15</v>
      </c>
      <c r="AD506" s="325">
        <f t="shared" ref="AD506" si="2458">ROUND(AVERAGEIF(AE506:AE508,"&gt;0"),0)</f>
        <v>1</v>
      </c>
      <c r="AE506" s="202">
        <f t="shared" si="2255"/>
        <v>1</v>
      </c>
      <c r="AF506" s="203" t="s">
        <v>295</v>
      </c>
      <c r="AG506" s="203" t="s">
        <v>1520</v>
      </c>
      <c r="AH506" s="329">
        <f t="shared" ref="AH506" si="2459">IF(S506="No_existen",5*$AH$10,AI506*$AH$10)</f>
        <v>0.1</v>
      </c>
      <c r="AI506" s="325">
        <f t="shared" ref="AI506" si="2460">ROUND(AVERAGEIF(AJ506:AJ508,"&gt;0"),0)</f>
        <v>1</v>
      </c>
      <c r="AJ506" s="202">
        <f t="shared" si="2256"/>
        <v>1</v>
      </c>
      <c r="AK506" s="203" t="s">
        <v>292</v>
      </c>
      <c r="AL506" s="203" t="s">
        <v>299</v>
      </c>
      <c r="AM506" s="329">
        <f t="shared" ref="AM506" si="2461">IF(S506="No_existen",5*$AM$10,AN506*$AM$10)</f>
        <v>0.1</v>
      </c>
      <c r="AN506" s="325">
        <f t="shared" ref="AN506" si="2462">ROUND(AVERAGEIF(AO506:AO508,"&gt;0"),0)</f>
        <v>1</v>
      </c>
      <c r="AO506" s="202">
        <f t="shared" si="2390"/>
        <v>1</v>
      </c>
      <c r="AP506" s="203" t="s">
        <v>614</v>
      </c>
      <c r="AQ506" s="325">
        <f t="shared" si="2426"/>
        <v>2</v>
      </c>
      <c r="AR506" s="325" t="str">
        <f t="shared" si="2427"/>
        <v>ACEPTABLE</v>
      </c>
      <c r="AS506" s="327">
        <f t="shared" si="2428"/>
        <v>30</v>
      </c>
      <c r="AT506" s="327" t="str">
        <f t="shared" si="2429"/>
        <v>MODERADO</v>
      </c>
      <c r="AU506" s="323" t="s">
        <v>2644</v>
      </c>
      <c r="AV506" s="322"/>
      <c r="AW506" s="203" t="s">
        <v>90</v>
      </c>
      <c r="AX506" s="203" t="s">
        <v>2648</v>
      </c>
      <c r="AY506" s="130">
        <v>45657</v>
      </c>
      <c r="AZ506" s="131"/>
      <c r="BA506" s="201"/>
      <c r="BB506" s="145"/>
      <c r="BC506" s="145"/>
      <c r="BD506" s="145"/>
      <c r="BE506" s="145"/>
      <c r="BF506" s="145"/>
      <c r="BG506" s="145"/>
      <c r="BH506" s="145"/>
    </row>
    <row r="507" spans="1:60" s="174" customFormat="1" ht="63.75" hidden="1" customHeight="1" x14ac:dyDescent="0.2">
      <c r="A507" s="324"/>
      <c r="B507" s="324"/>
      <c r="C507" s="325"/>
      <c r="D507" s="336"/>
      <c r="E507" s="325"/>
      <c r="F507" s="324"/>
      <c r="G507" s="203" t="s">
        <v>261</v>
      </c>
      <c r="H507" s="203" t="s">
        <v>262</v>
      </c>
      <c r="I507" s="203" t="s">
        <v>1512</v>
      </c>
      <c r="J507" s="324"/>
      <c r="K507" s="324"/>
      <c r="L507" s="324"/>
      <c r="M507" s="324"/>
      <c r="N507" s="324"/>
      <c r="O507" s="332"/>
      <c r="P507" s="324"/>
      <c r="Q507" s="332"/>
      <c r="R507" s="332"/>
      <c r="S507" s="128" t="s">
        <v>315</v>
      </c>
      <c r="T507" s="129">
        <f t="shared" si="2253"/>
        <v>1</v>
      </c>
      <c r="U507" s="325"/>
      <c r="V507" s="325"/>
      <c r="W507" s="203" t="s">
        <v>1518</v>
      </c>
      <c r="X507" s="324"/>
      <c r="Y507" s="329"/>
      <c r="Z507" s="206">
        <f t="shared" si="2254"/>
        <v>4</v>
      </c>
      <c r="AA507" s="203" t="s">
        <v>318</v>
      </c>
      <c r="AB507" s="203"/>
      <c r="AC507" s="329"/>
      <c r="AD507" s="325"/>
      <c r="AE507" s="202">
        <f t="shared" si="2255"/>
        <v>1</v>
      </c>
      <c r="AF507" s="203" t="s">
        <v>295</v>
      </c>
      <c r="AG507" s="203" t="s">
        <v>1520</v>
      </c>
      <c r="AH507" s="329"/>
      <c r="AI507" s="325"/>
      <c r="AJ507" s="202">
        <f t="shared" si="2256"/>
        <v>1</v>
      </c>
      <c r="AK507" s="203" t="s">
        <v>292</v>
      </c>
      <c r="AL507" s="203" t="s">
        <v>299</v>
      </c>
      <c r="AM507" s="329"/>
      <c r="AN507" s="325"/>
      <c r="AO507" s="202">
        <f t="shared" si="2390"/>
        <v>1</v>
      </c>
      <c r="AP507" s="203" t="s">
        <v>614</v>
      </c>
      <c r="AQ507" s="325"/>
      <c r="AR507" s="325"/>
      <c r="AS507" s="327"/>
      <c r="AT507" s="327"/>
      <c r="AU507" s="323"/>
      <c r="AV507" s="323"/>
      <c r="AW507" s="203"/>
      <c r="AX507" s="203"/>
      <c r="AY507" s="131"/>
      <c r="AZ507" s="131"/>
      <c r="BA507" s="201"/>
      <c r="BB507" s="145"/>
      <c r="BC507" s="145"/>
      <c r="BD507" s="145"/>
      <c r="BE507" s="145"/>
      <c r="BF507" s="145"/>
      <c r="BG507" s="145"/>
      <c r="BH507" s="145"/>
    </row>
    <row r="508" spans="1:60" s="174" customFormat="1" ht="63.75" hidden="1" customHeight="1" x14ac:dyDescent="0.2">
      <c r="A508" s="324"/>
      <c r="B508" s="324"/>
      <c r="C508" s="325"/>
      <c r="D508" s="336"/>
      <c r="E508" s="325"/>
      <c r="F508" s="324"/>
      <c r="G508" s="203" t="s">
        <v>260</v>
      </c>
      <c r="H508" s="203" t="s">
        <v>37</v>
      </c>
      <c r="I508" s="203" t="s">
        <v>1513</v>
      </c>
      <c r="J508" s="324"/>
      <c r="K508" s="324"/>
      <c r="L508" s="324"/>
      <c r="M508" s="324"/>
      <c r="N508" s="324"/>
      <c r="O508" s="332"/>
      <c r="P508" s="324"/>
      <c r="Q508" s="332"/>
      <c r="R508" s="332"/>
      <c r="S508" s="128" t="s">
        <v>315</v>
      </c>
      <c r="T508" s="129">
        <f t="shared" si="2253"/>
        <v>1</v>
      </c>
      <c r="U508" s="325"/>
      <c r="V508" s="325"/>
      <c r="W508" s="203" t="s">
        <v>1519</v>
      </c>
      <c r="X508" s="324"/>
      <c r="Y508" s="329"/>
      <c r="Z508" s="206">
        <f t="shared" si="2254"/>
        <v>4</v>
      </c>
      <c r="AA508" s="203" t="s">
        <v>318</v>
      </c>
      <c r="AB508" s="203"/>
      <c r="AC508" s="329"/>
      <c r="AD508" s="325"/>
      <c r="AE508" s="202">
        <f t="shared" si="2255"/>
        <v>1</v>
      </c>
      <c r="AF508" s="203" t="s">
        <v>295</v>
      </c>
      <c r="AG508" s="203" t="s">
        <v>1520</v>
      </c>
      <c r="AH508" s="329"/>
      <c r="AI508" s="325"/>
      <c r="AJ508" s="202">
        <f t="shared" si="2256"/>
        <v>1</v>
      </c>
      <c r="AK508" s="203" t="s">
        <v>292</v>
      </c>
      <c r="AL508" s="203" t="s">
        <v>299</v>
      </c>
      <c r="AM508" s="329"/>
      <c r="AN508" s="325"/>
      <c r="AO508" s="202">
        <f t="shared" si="2390"/>
        <v>1</v>
      </c>
      <c r="AP508" s="203" t="s">
        <v>614</v>
      </c>
      <c r="AQ508" s="325"/>
      <c r="AR508" s="325"/>
      <c r="AS508" s="327"/>
      <c r="AT508" s="327"/>
      <c r="AU508" s="323"/>
      <c r="AV508" s="323"/>
      <c r="AW508" s="203"/>
      <c r="AX508" s="203"/>
      <c r="AY508" s="131"/>
      <c r="AZ508" s="131"/>
      <c r="BA508" s="201"/>
      <c r="BB508" s="145"/>
      <c r="BC508" s="145"/>
      <c r="BD508" s="145"/>
      <c r="BE508" s="145"/>
      <c r="BF508" s="145"/>
      <c r="BG508" s="145"/>
      <c r="BH508" s="145"/>
    </row>
    <row r="509" spans="1:60" s="174" customFormat="1" ht="63.75" hidden="1" customHeight="1" x14ac:dyDescent="0.2">
      <c r="A509" s="324">
        <v>167</v>
      </c>
      <c r="B509" s="324" t="s">
        <v>538</v>
      </c>
      <c r="C509" s="325" t="str">
        <f t="shared" ref="C509" si="2463">+VLOOKUP(B509,$A$568:$B$606,2,0)</f>
        <v>MARTHA LEONOR MARULANDA ANGEL</v>
      </c>
      <c r="D509" s="336" t="s">
        <v>167</v>
      </c>
      <c r="E509" s="325" t="str">
        <f>IF(D509=$D$538,$E$538,IF(D509=$D$539,$E$539,IF(D509=$D$540,$E$540,IF(D509=$D$541,$E$541,IF(D509=$D$542,$E$542,IF(D509=$D$543,$E$543,IF(D509=$D$544,$E$544,IF(D509=$D$545,$E$545,IF(D509=$D$546,$E$546,IF(D509=$D$547,$E$547,IF(D509=VICERRECTORÍA_ACADÉMICA_,BF976,IF(D509=PLANEACIÓN_,BF978, IF(D509=_VICERRECTORÍA_INVESTIGACIONES_INNOVACIÓN_Y_EXTENSIÓN_,BF977,IF(D509=VICERRECTORÍA_ADMINISTRATIVA_FINANCIERA_,BF979,IF(D509=_VICERRECTORÍA_RESPONSABILIDAD_SOCIAL_Y_BIENESTAR_UNIVERSITARIO_,BF980," ")))))))))))))))</f>
        <v>Promover y facilitar la interacción con la sociedad contribuyendo a la satisfacción de sus demandas, mediante servicios especializados, programas de educación continuada y de proyección social.</v>
      </c>
      <c r="F509" s="324" t="s">
        <v>265</v>
      </c>
      <c r="G509" s="203" t="s">
        <v>260</v>
      </c>
      <c r="H509" s="203" t="s">
        <v>36</v>
      </c>
      <c r="I509" s="127" t="s">
        <v>2614</v>
      </c>
      <c r="J509" s="324" t="s">
        <v>109</v>
      </c>
      <c r="K509" s="324" t="s">
        <v>2620</v>
      </c>
      <c r="L509" s="324" t="s">
        <v>2620</v>
      </c>
      <c r="M509" s="324" t="s">
        <v>2625</v>
      </c>
      <c r="N509" s="324" t="s">
        <v>127</v>
      </c>
      <c r="O509" s="332">
        <f t="shared" ref="O509" si="2464">IF(N509="ALTA",5,IF(N509="MEDIO ALTA",4,IF(N509="MEDIA",3,IF(N509="MEDIO BAJA",2,IF(N509="BAJA",1,0)))))</f>
        <v>1</v>
      </c>
      <c r="P509" s="324" t="s">
        <v>141</v>
      </c>
      <c r="Q509" s="332">
        <f t="shared" si="2414"/>
        <v>1</v>
      </c>
      <c r="R509" s="332">
        <f t="shared" si="2415"/>
        <v>1</v>
      </c>
      <c r="S509" s="128" t="s">
        <v>314</v>
      </c>
      <c r="T509" s="129">
        <f t="shared" ref="T509:T514" si="2465">IF(S509=$S$542,1,IF(S509=$S$538,5,IF(S509=$S$539,4,IF(S509=$S$540,3,IF(S509=$S$541,2,0)))))</f>
        <v>2</v>
      </c>
      <c r="U509" s="325">
        <f t="shared" ref="U509" si="2466">ROUND(AVERAGEIF(T509:T511,"&gt;0"),0)</f>
        <v>2</v>
      </c>
      <c r="V509" s="325">
        <f t="shared" ref="V509" si="2467">U509*0.6</f>
        <v>1.2</v>
      </c>
      <c r="W509" s="203" t="s">
        <v>2630</v>
      </c>
      <c r="X509" s="324">
        <f t="shared" ref="X509" si="2468">IF(S509="No_existen",5*$X$10,Y509*$X$10)</f>
        <v>0.2</v>
      </c>
      <c r="Y509" s="329">
        <f t="shared" ref="Y509" si="2469">ROUND(AVERAGEIF(Z509:Z511,"&gt;0"),0)</f>
        <v>4</v>
      </c>
      <c r="Z509" s="206">
        <f t="shared" ref="Z509:Z529" si="2470">IF(AA509=$AA$540,1,IF(AA509=$AA$539,2,IF(AA509=$AA$538,4,IF(S509="No_existen",5,0))))</f>
        <v>4</v>
      </c>
      <c r="AA509" s="203" t="s">
        <v>318</v>
      </c>
      <c r="AB509" s="203"/>
      <c r="AC509" s="329">
        <f t="shared" ref="AC509" si="2471">IF(S509="No_existen",5*$AC$10,AD509*$AC$10)</f>
        <v>0.15</v>
      </c>
      <c r="AD509" s="325">
        <f t="shared" ref="AD509" si="2472">ROUND(AVERAGEIF(AE509:AE511,"&gt;0"),0)</f>
        <v>1</v>
      </c>
      <c r="AE509" s="202">
        <f t="shared" ref="AE509:AE529" si="2473">IF(AF509=$AG$539,1,IF(AF509=$AG$538,4,IF(S509="No_existen",5,0)))</f>
        <v>1</v>
      </c>
      <c r="AF509" s="203" t="s">
        <v>295</v>
      </c>
      <c r="AG509" s="203" t="s">
        <v>2637</v>
      </c>
      <c r="AH509" s="329">
        <f t="shared" ref="AH509" si="2474">IF(S509="No_existen",5*$AH$10,AI509*$AH$10)</f>
        <v>0.1</v>
      </c>
      <c r="AI509" s="325">
        <f t="shared" ref="AI509" si="2475">ROUND(AVERAGEIF(AJ509:AJ511,"&gt;0"),0)</f>
        <v>1</v>
      </c>
      <c r="AJ509" s="202">
        <f t="shared" ref="AJ509:AJ529" si="2476">IF(AK509=$AK$538,1,IF(AK509=$AK$539,4,IF(S509="No_existen",5,0)))</f>
        <v>1</v>
      </c>
      <c r="AK509" s="203" t="s">
        <v>292</v>
      </c>
      <c r="AL509" s="203" t="s">
        <v>299</v>
      </c>
      <c r="AM509" s="329">
        <f t="shared" ref="AM509" si="2477">IF(S509="No_existen",5*$AM$10,AN509*$AM$10)</f>
        <v>0.1</v>
      </c>
      <c r="AN509" s="325">
        <f t="shared" ref="AN509" si="2478">ROUND(AVERAGEIF(AO509:AO511,"&gt;0"),0)</f>
        <v>1</v>
      </c>
      <c r="AO509" s="202">
        <f t="shared" ref="AO509:AO529" si="2479">IF(AP509="Preventivo",1,IF(AP509="Detectivo",4, IF(S509="No_existen",5,0)))</f>
        <v>1</v>
      </c>
      <c r="AP509" s="203" t="s">
        <v>614</v>
      </c>
      <c r="AQ509" s="325">
        <f t="shared" si="2426"/>
        <v>2</v>
      </c>
      <c r="AR509" s="325" t="str">
        <f t="shared" si="2427"/>
        <v>ACEPTABLE</v>
      </c>
      <c r="AS509" s="327">
        <f t="shared" si="2428"/>
        <v>2</v>
      </c>
      <c r="AT509" s="327" t="str">
        <f t="shared" si="2429"/>
        <v>LEVE</v>
      </c>
      <c r="AU509" s="382" t="s">
        <v>2645</v>
      </c>
      <c r="AV509" s="323">
        <v>1</v>
      </c>
      <c r="AW509" s="203" t="s">
        <v>89</v>
      </c>
      <c r="AX509" s="203"/>
      <c r="AY509" s="131"/>
      <c r="AZ509" s="131"/>
      <c r="BA509" s="201"/>
      <c r="BB509" s="145"/>
      <c r="BC509" s="145"/>
      <c r="BD509" s="145"/>
      <c r="BE509" s="145"/>
      <c r="BF509" s="145"/>
      <c r="BG509" s="145"/>
      <c r="BH509" s="145"/>
    </row>
    <row r="510" spans="1:60" s="174" customFormat="1" ht="63.75" hidden="1" customHeight="1" x14ac:dyDescent="0.2">
      <c r="A510" s="324"/>
      <c r="B510" s="324"/>
      <c r="C510" s="325"/>
      <c r="D510" s="336"/>
      <c r="E510" s="325"/>
      <c r="F510" s="324"/>
      <c r="G510" s="203"/>
      <c r="H510" s="203"/>
      <c r="I510" s="127"/>
      <c r="J510" s="324"/>
      <c r="K510" s="324"/>
      <c r="L510" s="324"/>
      <c r="M510" s="324"/>
      <c r="N510" s="324"/>
      <c r="O510" s="332"/>
      <c r="P510" s="324"/>
      <c r="Q510" s="332"/>
      <c r="R510" s="332"/>
      <c r="S510" s="128"/>
      <c r="T510" s="129">
        <f t="shared" si="2465"/>
        <v>0</v>
      </c>
      <c r="U510" s="325"/>
      <c r="V510" s="325"/>
      <c r="W510" s="203"/>
      <c r="X510" s="324"/>
      <c r="Y510" s="329"/>
      <c r="Z510" s="206">
        <f t="shared" si="2470"/>
        <v>0</v>
      </c>
      <c r="AA510" s="203"/>
      <c r="AB510" s="203"/>
      <c r="AC510" s="329"/>
      <c r="AD510" s="325"/>
      <c r="AE510" s="202">
        <f t="shared" si="2473"/>
        <v>0</v>
      </c>
      <c r="AF510" s="203"/>
      <c r="AG510" s="203"/>
      <c r="AH510" s="329"/>
      <c r="AI510" s="325"/>
      <c r="AJ510" s="202">
        <f t="shared" si="2476"/>
        <v>0</v>
      </c>
      <c r="AK510" s="203"/>
      <c r="AL510" s="203"/>
      <c r="AM510" s="329"/>
      <c r="AN510" s="325"/>
      <c r="AO510" s="202">
        <f t="shared" si="2479"/>
        <v>0</v>
      </c>
      <c r="AP510" s="203"/>
      <c r="AQ510" s="325"/>
      <c r="AR510" s="325"/>
      <c r="AS510" s="327"/>
      <c r="AT510" s="327"/>
      <c r="AU510" s="382"/>
      <c r="AV510" s="323"/>
      <c r="AW510" s="203" t="s">
        <v>89</v>
      </c>
      <c r="AX510" s="203"/>
      <c r="AY510" s="131"/>
      <c r="AZ510" s="131"/>
      <c r="BA510" s="201"/>
      <c r="BB510" s="145"/>
      <c r="BC510" s="145"/>
      <c r="BD510" s="145"/>
      <c r="BE510" s="145"/>
      <c r="BF510" s="145"/>
      <c r="BG510" s="145"/>
      <c r="BH510" s="145"/>
    </row>
    <row r="511" spans="1:60" s="174" customFormat="1" ht="63.75" hidden="1" customHeight="1" x14ac:dyDescent="0.2">
      <c r="A511" s="324"/>
      <c r="B511" s="324"/>
      <c r="C511" s="325"/>
      <c r="D511" s="336"/>
      <c r="E511" s="325"/>
      <c r="F511" s="324"/>
      <c r="G511" s="203"/>
      <c r="H511" s="203"/>
      <c r="I511" s="127"/>
      <c r="J511" s="324"/>
      <c r="K511" s="324"/>
      <c r="L511" s="324"/>
      <c r="M511" s="324"/>
      <c r="N511" s="324"/>
      <c r="O511" s="332"/>
      <c r="P511" s="324"/>
      <c r="Q511" s="332"/>
      <c r="R511" s="332"/>
      <c r="S511" s="128"/>
      <c r="T511" s="129">
        <f t="shared" si="2465"/>
        <v>0</v>
      </c>
      <c r="U511" s="325"/>
      <c r="V511" s="325"/>
      <c r="W511" s="203"/>
      <c r="X511" s="324"/>
      <c r="Y511" s="329"/>
      <c r="Z511" s="206">
        <f t="shared" si="2470"/>
        <v>0</v>
      </c>
      <c r="AA511" s="203"/>
      <c r="AB511" s="203"/>
      <c r="AC511" s="329"/>
      <c r="AD511" s="325"/>
      <c r="AE511" s="202">
        <f t="shared" si="2473"/>
        <v>0</v>
      </c>
      <c r="AF511" s="203"/>
      <c r="AG511" s="203"/>
      <c r="AH511" s="329"/>
      <c r="AI511" s="325"/>
      <c r="AJ511" s="202">
        <f t="shared" si="2476"/>
        <v>0</v>
      </c>
      <c r="AK511" s="203"/>
      <c r="AL511" s="203"/>
      <c r="AM511" s="329"/>
      <c r="AN511" s="325"/>
      <c r="AO511" s="202">
        <f t="shared" si="2479"/>
        <v>0</v>
      </c>
      <c r="AP511" s="203"/>
      <c r="AQ511" s="325"/>
      <c r="AR511" s="325"/>
      <c r="AS511" s="327"/>
      <c r="AT511" s="327"/>
      <c r="AU511" s="382"/>
      <c r="AV511" s="323"/>
      <c r="AW511" s="203" t="s">
        <v>89</v>
      </c>
      <c r="AX511" s="203"/>
      <c r="AY511" s="131"/>
      <c r="AZ511" s="131"/>
      <c r="BA511" s="201"/>
      <c r="BB511" s="145"/>
      <c r="BC511" s="145"/>
      <c r="BD511" s="145"/>
      <c r="BE511" s="145"/>
      <c r="BF511" s="145"/>
      <c r="BG511" s="145"/>
      <c r="BH511" s="145"/>
    </row>
    <row r="512" spans="1:60" s="174" customFormat="1" ht="63.75" hidden="1" customHeight="1" x14ac:dyDescent="0.2">
      <c r="A512" s="324">
        <v>168</v>
      </c>
      <c r="B512" s="324" t="s">
        <v>538</v>
      </c>
      <c r="C512" s="325" t="str">
        <f t="shared" ref="C512" si="2480">+VLOOKUP(B512,$A$568:$B$606,2,0)</f>
        <v>MARTHA LEONOR MARULANDA ANGEL</v>
      </c>
      <c r="D512" s="336" t="s">
        <v>164</v>
      </c>
      <c r="E512" s="325" t="str">
        <f>IF(D512=$D$538,$E$538,IF(D512=$D$539,$E$539,IF(D512=$D$540,$E$540,IF(D512=$D$541,$E$541,IF(D512=$D$542,$E$542,IF(D512=$D$543,$E$543,IF(D512=$D$544,$E$544,IF(D512=$D$545,$E$545,IF(D512=$D$546,$E$546,IF(D512=$D$547,$E$547,IF(D512=VICERRECTORÍA_ACADÉMICA_,BF979,IF(D512=PLANEACIÓN_,BF981, IF(D512=_VICERRECTORÍA_INVESTIGACIONES_INNOVACIÓN_Y_EXTENSIÓN_,BF980,IF(D512=VICERRECTORÍA_ADMINISTRATIVA_FINANCIERA_,BF982,IF(D512=_VICERRECTORÍA_RESPONSABILIDAD_SOCIAL_Y_BIENESTAR_UNIVERSITARIO_,BF983,"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12" s="324" t="s">
        <v>264</v>
      </c>
      <c r="G512" s="203" t="s">
        <v>260</v>
      </c>
      <c r="H512" s="203" t="s">
        <v>226</v>
      </c>
      <c r="I512" s="178" t="s">
        <v>2615</v>
      </c>
      <c r="J512" s="324" t="s">
        <v>107</v>
      </c>
      <c r="K512" s="324" t="s">
        <v>2621</v>
      </c>
      <c r="L512" s="324" t="s">
        <v>2626</v>
      </c>
      <c r="M512" s="324" t="s">
        <v>2627</v>
      </c>
      <c r="N512" s="324" t="s">
        <v>127</v>
      </c>
      <c r="O512" s="332">
        <f t="shared" ref="O512" si="2481">IF(N512="ALTA",5,IF(N512="MEDIO ALTA",4,IF(N512="MEDIA",3,IF(N512="MEDIO BAJA",2,IF(N512="BAJA",1,0)))))</f>
        <v>1</v>
      </c>
      <c r="P512" s="324" t="s">
        <v>140</v>
      </c>
      <c r="Q512" s="332">
        <f t="shared" si="2414"/>
        <v>3</v>
      </c>
      <c r="R512" s="332">
        <f t="shared" si="2415"/>
        <v>3</v>
      </c>
      <c r="S512" s="128" t="s">
        <v>386</v>
      </c>
      <c r="T512" s="129">
        <f t="shared" si="2465"/>
        <v>4</v>
      </c>
      <c r="U512" s="325">
        <f t="shared" ref="U512" si="2482">ROUND(AVERAGEIF(T512:T514,"&gt;0"),0)</f>
        <v>2</v>
      </c>
      <c r="V512" s="325">
        <f t="shared" ref="V512" si="2483">U512*0.6</f>
        <v>1.2</v>
      </c>
      <c r="W512" s="203" t="s">
        <v>2631</v>
      </c>
      <c r="X512" s="324">
        <f t="shared" ref="X512" si="2484">IF(S512="No_existen",5*$X$10,Y512*$X$10)</f>
        <v>0.15000000000000002</v>
      </c>
      <c r="Y512" s="329">
        <f t="shared" ref="Y512" si="2485">ROUND(AVERAGEIF(Z512:Z514,"&gt;0"),0)</f>
        <v>3</v>
      </c>
      <c r="Z512" s="206">
        <f t="shared" si="2470"/>
        <v>4</v>
      </c>
      <c r="AA512" s="203" t="s">
        <v>318</v>
      </c>
      <c r="AB512" s="203"/>
      <c r="AC512" s="329">
        <f t="shared" ref="AC512" si="2486">IF(S512="No_existen",5*$AC$10,AD512*$AC$10)</f>
        <v>0.15</v>
      </c>
      <c r="AD512" s="325">
        <f t="shared" ref="AD512" si="2487">ROUND(AVERAGEIF(AE512:AE514,"&gt;0"),0)</f>
        <v>1</v>
      </c>
      <c r="AE512" s="202">
        <f t="shared" si="2473"/>
        <v>1</v>
      </c>
      <c r="AF512" s="203" t="s">
        <v>295</v>
      </c>
      <c r="AG512" s="203" t="s">
        <v>2638</v>
      </c>
      <c r="AH512" s="329">
        <f t="shared" ref="AH512" si="2488">IF(S512="No_existen",5*$AH$10,AI512*$AH$10)</f>
        <v>0.1</v>
      </c>
      <c r="AI512" s="325">
        <f t="shared" ref="AI512" si="2489">ROUND(AVERAGEIF(AJ512:AJ514,"&gt;0"),0)</f>
        <v>1</v>
      </c>
      <c r="AJ512" s="202">
        <f t="shared" si="2476"/>
        <v>1</v>
      </c>
      <c r="AK512" s="203" t="s">
        <v>292</v>
      </c>
      <c r="AL512" s="203" t="s">
        <v>304</v>
      </c>
      <c r="AM512" s="329">
        <f t="shared" ref="AM512" si="2490">IF(S512="No_existen",5*$AM$10,AN512*$AM$10)</f>
        <v>0.1</v>
      </c>
      <c r="AN512" s="325">
        <f t="shared" ref="AN512" si="2491">ROUND(AVERAGEIF(AO512:AO514,"&gt;0"),0)</f>
        <v>1</v>
      </c>
      <c r="AO512" s="202">
        <f t="shared" si="2479"/>
        <v>1</v>
      </c>
      <c r="AP512" s="203" t="s">
        <v>614</v>
      </c>
      <c r="AQ512" s="325">
        <f t="shared" ref="AQ512:AQ518" si="2492">ROUND(AVERAGE(U512,Y512,AD512,AI512,AN512),0)</f>
        <v>2</v>
      </c>
      <c r="AR512" s="325" t="str">
        <f t="shared" si="2427"/>
        <v>ACEPTABLE</v>
      </c>
      <c r="AS512" s="327">
        <f t="shared" si="2428"/>
        <v>6</v>
      </c>
      <c r="AT512" s="327" t="str">
        <f t="shared" ref="AT512:AT515" si="2493">IF(AS512&gt;=36,"GRAVE", IF(AS512&lt;=10, "LEVE", "MODERADO"))</f>
        <v>LEVE</v>
      </c>
      <c r="AU512" s="323" t="s">
        <v>2646</v>
      </c>
      <c r="AV512" s="323">
        <v>1</v>
      </c>
      <c r="AW512" s="203" t="s">
        <v>89</v>
      </c>
      <c r="AX512" s="203"/>
      <c r="AY512" s="131"/>
      <c r="AZ512" s="131"/>
      <c r="BA512" s="201"/>
      <c r="BB512" s="145"/>
      <c r="BC512" s="145"/>
      <c r="BD512" s="145"/>
      <c r="BE512" s="145"/>
      <c r="BF512" s="145"/>
      <c r="BG512" s="145"/>
      <c r="BH512" s="145"/>
    </row>
    <row r="513" spans="1:60" s="174" customFormat="1" ht="63.75" hidden="1" customHeight="1" x14ac:dyDescent="0.2">
      <c r="A513" s="324"/>
      <c r="B513" s="324"/>
      <c r="C513" s="325"/>
      <c r="D513" s="336"/>
      <c r="E513" s="325"/>
      <c r="F513" s="324"/>
      <c r="G513" s="203"/>
      <c r="H513" s="203"/>
      <c r="I513" s="127"/>
      <c r="J513" s="324"/>
      <c r="K513" s="324"/>
      <c r="L513" s="324"/>
      <c r="M513" s="324"/>
      <c r="N513" s="324"/>
      <c r="O513" s="332"/>
      <c r="P513" s="324"/>
      <c r="Q513" s="332"/>
      <c r="R513" s="332"/>
      <c r="S513" s="128" t="s">
        <v>315</v>
      </c>
      <c r="T513" s="129">
        <f t="shared" si="2465"/>
        <v>1</v>
      </c>
      <c r="U513" s="325"/>
      <c r="V513" s="325"/>
      <c r="W513" s="203" t="s">
        <v>2632</v>
      </c>
      <c r="X513" s="324"/>
      <c r="Y513" s="329"/>
      <c r="Z513" s="206">
        <f t="shared" si="2470"/>
        <v>4</v>
      </c>
      <c r="AA513" s="203" t="s">
        <v>318</v>
      </c>
      <c r="AB513" s="203"/>
      <c r="AC513" s="329"/>
      <c r="AD513" s="325"/>
      <c r="AE513" s="202">
        <f t="shared" si="2473"/>
        <v>1</v>
      </c>
      <c r="AF513" s="203" t="s">
        <v>295</v>
      </c>
      <c r="AG513" s="203" t="s">
        <v>2639</v>
      </c>
      <c r="AH513" s="329"/>
      <c r="AI513" s="325"/>
      <c r="AJ513" s="202">
        <f t="shared" si="2476"/>
        <v>1</v>
      </c>
      <c r="AK513" s="203" t="s">
        <v>292</v>
      </c>
      <c r="AL513" s="203" t="s">
        <v>299</v>
      </c>
      <c r="AM513" s="329"/>
      <c r="AN513" s="325"/>
      <c r="AO513" s="202">
        <f t="shared" si="2479"/>
        <v>1</v>
      </c>
      <c r="AP513" s="203" t="s">
        <v>614</v>
      </c>
      <c r="AQ513" s="325"/>
      <c r="AR513" s="325"/>
      <c r="AS513" s="327"/>
      <c r="AT513" s="327"/>
      <c r="AU513" s="323"/>
      <c r="AV513" s="323"/>
      <c r="AW513" s="203" t="s">
        <v>89</v>
      </c>
      <c r="AX513" s="203"/>
      <c r="AY513" s="131"/>
      <c r="AZ513" s="131"/>
      <c r="BA513" s="201"/>
      <c r="BB513" s="145"/>
      <c r="BC513" s="145"/>
      <c r="BD513" s="145"/>
      <c r="BE513" s="145"/>
      <c r="BF513" s="145"/>
      <c r="BG513" s="145"/>
      <c r="BH513" s="145"/>
    </row>
    <row r="514" spans="1:60" s="174" customFormat="1" ht="63.75" hidden="1" customHeight="1" x14ac:dyDescent="0.2">
      <c r="A514" s="324"/>
      <c r="B514" s="324"/>
      <c r="C514" s="325"/>
      <c r="D514" s="336"/>
      <c r="E514" s="325"/>
      <c r="F514" s="324"/>
      <c r="G514" s="203"/>
      <c r="H514" s="203"/>
      <c r="I514" s="127"/>
      <c r="J514" s="324"/>
      <c r="K514" s="324"/>
      <c r="L514" s="324"/>
      <c r="M514" s="324"/>
      <c r="N514" s="324"/>
      <c r="O514" s="332"/>
      <c r="P514" s="324"/>
      <c r="Q514" s="332"/>
      <c r="R514" s="332"/>
      <c r="S514" s="128" t="s">
        <v>315</v>
      </c>
      <c r="T514" s="129">
        <f t="shared" si="2465"/>
        <v>1</v>
      </c>
      <c r="U514" s="325"/>
      <c r="V514" s="325"/>
      <c r="W514" s="203" t="s">
        <v>2633</v>
      </c>
      <c r="X514" s="324"/>
      <c r="Y514" s="329"/>
      <c r="Z514" s="206">
        <f t="shared" si="2470"/>
        <v>2</v>
      </c>
      <c r="AA514" s="203" t="s">
        <v>319</v>
      </c>
      <c r="AB514" s="203"/>
      <c r="AC514" s="329"/>
      <c r="AD514" s="325"/>
      <c r="AE514" s="202">
        <f t="shared" si="2473"/>
        <v>1</v>
      </c>
      <c r="AF514" s="203" t="s">
        <v>295</v>
      </c>
      <c r="AG514" s="203" t="s">
        <v>2640</v>
      </c>
      <c r="AH514" s="329"/>
      <c r="AI514" s="325"/>
      <c r="AJ514" s="202">
        <f t="shared" si="2476"/>
        <v>1</v>
      </c>
      <c r="AK514" s="203" t="s">
        <v>292</v>
      </c>
      <c r="AL514" s="203" t="s">
        <v>306</v>
      </c>
      <c r="AM514" s="329"/>
      <c r="AN514" s="325"/>
      <c r="AO514" s="202">
        <f t="shared" si="2479"/>
        <v>1</v>
      </c>
      <c r="AP514" s="203" t="s">
        <v>614</v>
      </c>
      <c r="AQ514" s="325"/>
      <c r="AR514" s="325"/>
      <c r="AS514" s="327"/>
      <c r="AT514" s="327"/>
      <c r="AU514" s="323"/>
      <c r="AV514" s="323"/>
      <c r="AW514" s="203" t="s">
        <v>89</v>
      </c>
      <c r="AX514" s="203"/>
      <c r="AY514" s="131"/>
      <c r="AZ514" s="131"/>
      <c r="BA514" s="201"/>
      <c r="BB514" s="145"/>
      <c r="BC514" s="145"/>
      <c r="BD514" s="145"/>
      <c r="BE514" s="145"/>
      <c r="BF514" s="145"/>
      <c r="BG514" s="145"/>
      <c r="BH514" s="145"/>
    </row>
    <row r="515" spans="1:60" s="174" customFormat="1" ht="63.75" hidden="1" customHeight="1" x14ac:dyDescent="0.2">
      <c r="A515" s="324">
        <v>169</v>
      </c>
      <c r="B515" s="324" t="s">
        <v>538</v>
      </c>
      <c r="C515" s="325" t="str">
        <f t="shared" ref="C515" si="2494">+VLOOKUP(B515,$A$568:$B$606,2,0)</f>
        <v>MARTHA LEONOR MARULANDA ANGEL</v>
      </c>
      <c r="D515" s="336" t="s">
        <v>164</v>
      </c>
      <c r="E515" s="325" t="str">
        <f>IF(D515=$D$538,$E$538,IF(D515=$D$539,$E$539,IF(D515=$D$540,$E$540,IF(D515=$D$541,$E$541,IF(D515=$D$542,$E$542,IF(D515=$D$543,$E$543,IF(D515=$D$544,$E$544,IF(D515=$D$545,$E$545,IF(D515=$D$546,$E$546,IF(D515=$D$547,$E$547,IF(D515=VICERRECTORÍA_ACADÉMICA_,BF982,IF(D515=PLANEACIÓN_,BF984, IF(D515=_VICERRECTORÍA_INVESTIGACIONES_INNOVACIÓN_Y_EXTENSIÓN_,BF983,IF(D515=VICERRECTORÍA_ADMINISTRATIVA_FINANCIERA_,BF985,IF(D515=_VICERRECTORÍA_RESPONSABILIDAD_SOCIAL_Y_BIENESTAR_UNIVERSITARIO_,BF986,"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15" s="324" t="s">
        <v>264</v>
      </c>
      <c r="G515" s="203" t="s">
        <v>261</v>
      </c>
      <c r="H515" s="203" t="s">
        <v>262</v>
      </c>
      <c r="I515" s="203" t="s">
        <v>2616</v>
      </c>
      <c r="J515" s="324" t="s">
        <v>107</v>
      </c>
      <c r="K515" s="378" t="s">
        <v>2622</v>
      </c>
      <c r="L515" s="375" t="s">
        <v>2628</v>
      </c>
      <c r="M515" s="324" t="s">
        <v>2629</v>
      </c>
      <c r="N515" s="324" t="s">
        <v>127</v>
      </c>
      <c r="O515" s="332">
        <f t="shared" ref="O515" si="2495">IF(N515="ALTA",5,IF(N515="MEDIO ALTA",4,IF(N515="MEDIA",3,IF(N515="MEDIO BAJA",2,IF(N515="BAJA",1,0)))))</f>
        <v>1</v>
      </c>
      <c r="P515" s="324" t="s">
        <v>140</v>
      </c>
      <c r="Q515" s="332">
        <f t="shared" si="2414"/>
        <v>3</v>
      </c>
      <c r="R515" s="332">
        <f t="shared" si="2415"/>
        <v>3</v>
      </c>
      <c r="S515" s="128" t="s">
        <v>315</v>
      </c>
      <c r="T515" s="129">
        <f t="shared" ref="T515:T529" si="2496">IF(S515=$S$542,1,IF(S515=$S$538,5,IF(S515=$S$539,4,IF(S515=$S$540,3,IF(S515=$S$541,2,0)))))</f>
        <v>1</v>
      </c>
      <c r="U515" s="325">
        <f t="shared" ref="U515" si="2497">ROUND(AVERAGEIF(T515:T517,"&gt;0"),0)</f>
        <v>1</v>
      </c>
      <c r="V515" s="325">
        <f t="shared" ref="V515" si="2498">U515*0.6</f>
        <v>0.6</v>
      </c>
      <c r="W515" s="203" t="s">
        <v>2634</v>
      </c>
      <c r="X515" s="324">
        <f t="shared" ref="X515" si="2499">IF(S515="No_existen",5*$X$10,Y515*$X$10)</f>
        <v>0.2</v>
      </c>
      <c r="Y515" s="329">
        <f t="shared" ref="Y515" si="2500">ROUND(AVERAGEIF(Z515:Z517,"&gt;0"),0)</f>
        <v>4</v>
      </c>
      <c r="Z515" s="206">
        <f t="shared" si="2470"/>
        <v>4</v>
      </c>
      <c r="AA515" s="203" t="s">
        <v>318</v>
      </c>
      <c r="AB515" s="203"/>
      <c r="AC515" s="329">
        <f t="shared" ref="AC515" si="2501">IF(S515="No_existen",5*$AC$10,AD515*$AC$10)</f>
        <v>0.15</v>
      </c>
      <c r="AD515" s="325">
        <f t="shared" ref="AD515" si="2502">ROUND(AVERAGEIF(AE515:AE517,"&gt;0"),0)</f>
        <v>1</v>
      </c>
      <c r="AE515" s="202">
        <f t="shared" si="2473"/>
        <v>1</v>
      </c>
      <c r="AF515" s="203" t="s">
        <v>295</v>
      </c>
      <c r="AG515" s="203" t="s">
        <v>2641</v>
      </c>
      <c r="AH515" s="329">
        <f t="shared" ref="AH515" si="2503">IF(S515="No_existen",5*$AH$10,AI515*$AH$10)</f>
        <v>0.1</v>
      </c>
      <c r="AI515" s="325">
        <f t="shared" ref="AI515" si="2504">ROUND(AVERAGEIF(AJ515:AJ517,"&gt;0"),0)</f>
        <v>1</v>
      </c>
      <c r="AJ515" s="202">
        <f t="shared" si="2476"/>
        <v>1</v>
      </c>
      <c r="AK515" s="203" t="s">
        <v>292</v>
      </c>
      <c r="AL515" s="203" t="s">
        <v>303</v>
      </c>
      <c r="AM515" s="329">
        <f t="shared" ref="AM515" si="2505">IF(S515="No_existen",5*$AM$10,AN515*$AM$10)</f>
        <v>0.1</v>
      </c>
      <c r="AN515" s="325">
        <f t="shared" ref="AN515" si="2506">ROUND(AVERAGEIF(AO515:AO517,"&gt;0"),0)</f>
        <v>1</v>
      </c>
      <c r="AO515" s="202">
        <f t="shared" si="2479"/>
        <v>1</v>
      </c>
      <c r="AP515" s="203" t="s">
        <v>614</v>
      </c>
      <c r="AQ515" s="325">
        <f t="shared" si="2492"/>
        <v>2</v>
      </c>
      <c r="AR515" s="325" t="str">
        <f t="shared" ref="AR515:AR521" si="2507">IF(AQ515&lt;1.5,"FUERTE",IF(AND(AQ515&gt;=1.5,AQ515&lt;2.5),"ACEPTABLE",IF(AQ515&gt;=5,"INEXISTENTE","DÉBIL")))</f>
        <v>ACEPTABLE</v>
      </c>
      <c r="AS515" s="327">
        <f t="shared" si="2428"/>
        <v>6</v>
      </c>
      <c r="AT515" s="327" t="str">
        <f t="shared" si="2493"/>
        <v>LEVE</v>
      </c>
      <c r="AU515" s="323" t="s">
        <v>2647</v>
      </c>
      <c r="AV515" s="323">
        <v>1</v>
      </c>
      <c r="AW515" s="203" t="s">
        <v>89</v>
      </c>
      <c r="AX515" s="203"/>
      <c r="AY515" s="131"/>
      <c r="AZ515" s="131"/>
      <c r="BA515" s="201"/>
      <c r="BB515" s="145"/>
      <c r="BC515" s="145"/>
      <c r="BD515" s="145"/>
      <c r="BE515" s="145"/>
      <c r="BF515" s="145"/>
      <c r="BG515" s="145"/>
      <c r="BH515" s="145"/>
    </row>
    <row r="516" spans="1:60" s="174" customFormat="1" ht="63.75" hidden="1" customHeight="1" x14ac:dyDescent="0.2">
      <c r="A516" s="324"/>
      <c r="B516" s="324"/>
      <c r="C516" s="325"/>
      <c r="D516" s="336"/>
      <c r="E516" s="325"/>
      <c r="F516" s="324"/>
      <c r="G516" s="203" t="s">
        <v>261</v>
      </c>
      <c r="H516" s="203" t="s">
        <v>41</v>
      </c>
      <c r="I516" s="203" t="s">
        <v>2617</v>
      </c>
      <c r="J516" s="324"/>
      <c r="K516" s="379"/>
      <c r="L516" s="375"/>
      <c r="M516" s="324"/>
      <c r="N516" s="324"/>
      <c r="O516" s="332"/>
      <c r="P516" s="324"/>
      <c r="Q516" s="332"/>
      <c r="R516" s="332"/>
      <c r="S516" s="128" t="s">
        <v>315</v>
      </c>
      <c r="T516" s="129">
        <f t="shared" si="2496"/>
        <v>1</v>
      </c>
      <c r="U516" s="325"/>
      <c r="V516" s="325"/>
      <c r="W516" s="203" t="s">
        <v>2635</v>
      </c>
      <c r="X516" s="324"/>
      <c r="Y516" s="329"/>
      <c r="Z516" s="206">
        <f t="shared" si="2470"/>
        <v>4</v>
      </c>
      <c r="AA516" s="203" t="s">
        <v>318</v>
      </c>
      <c r="AB516" s="203"/>
      <c r="AC516" s="329"/>
      <c r="AD516" s="325"/>
      <c r="AE516" s="202">
        <f t="shared" si="2473"/>
        <v>1</v>
      </c>
      <c r="AF516" s="203" t="s">
        <v>295</v>
      </c>
      <c r="AG516" s="203" t="s">
        <v>2642</v>
      </c>
      <c r="AH516" s="329"/>
      <c r="AI516" s="325"/>
      <c r="AJ516" s="202">
        <f t="shared" si="2476"/>
        <v>1</v>
      </c>
      <c r="AK516" s="203" t="s">
        <v>292</v>
      </c>
      <c r="AL516" s="203" t="s">
        <v>302</v>
      </c>
      <c r="AM516" s="329"/>
      <c r="AN516" s="325"/>
      <c r="AO516" s="202">
        <f t="shared" si="2479"/>
        <v>1</v>
      </c>
      <c r="AP516" s="203" t="s">
        <v>614</v>
      </c>
      <c r="AQ516" s="325"/>
      <c r="AR516" s="325"/>
      <c r="AS516" s="327"/>
      <c r="AT516" s="327"/>
      <c r="AU516" s="323"/>
      <c r="AV516" s="323"/>
      <c r="AW516" s="203" t="s">
        <v>89</v>
      </c>
      <c r="AX516" s="203"/>
      <c r="AY516" s="131"/>
      <c r="AZ516" s="131"/>
      <c r="BA516" s="201"/>
      <c r="BB516" s="145"/>
      <c r="BC516" s="145"/>
      <c r="BD516" s="145"/>
      <c r="BE516" s="145"/>
      <c r="BF516" s="145"/>
      <c r="BG516" s="145"/>
      <c r="BH516" s="145"/>
    </row>
    <row r="517" spans="1:60" s="174" customFormat="1" ht="63.75" hidden="1" customHeight="1" x14ac:dyDescent="0.2">
      <c r="A517" s="324"/>
      <c r="B517" s="324"/>
      <c r="C517" s="325"/>
      <c r="D517" s="336"/>
      <c r="E517" s="325"/>
      <c r="F517" s="324"/>
      <c r="G517" s="203" t="s">
        <v>260</v>
      </c>
      <c r="H517" s="203" t="s">
        <v>36</v>
      </c>
      <c r="I517" s="203" t="s">
        <v>2618</v>
      </c>
      <c r="J517" s="324"/>
      <c r="K517" s="379"/>
      <c r="L517" s="375"/>
      <c r="M517" s="324"/>
      <c r="N517" s="324"/>
      <c r="O517" s="332"/>
      <c r="P517" s="324"/>
      <c r="Q517" s="332"/>
      <c r="R517" s="332"/>
      <c r="S517" s="128" t="s">
        <v>315</v>
      </c>
      <c r="T517" s="129">
        <f t="shared" si="2496"/>
        <v>1</v>
      </c>
      <c r="U517" s="325"/>
      <c r="V517" s="325"/>
      <c r="W517" s="203" t="s">
        <v>2636</v>
      </c>
      <c r="X517" s="324"/>
      <c r="Y517" s="329"/>
      <c r="Z517" s="206">
        <f t="shared" si="2470"/>
        <v>4</v>
      </c>
      <c r="AA517" s="203" t="s">
        <v>318</v>
      </c>
      <c r="AB517" s="203"/>
      <c r="AC517" s="329"/>
      <c r="AD517" s="325"/>
      <c r="AE517" s="202">
        <f t="shared" si="2473"/>
        <v>1</v>
      </c>
      <c r="AF517" s="203" t="s">
        <v>295</v>
      </c>
      <c r="AG517" s="203" t="s">
        <v>2643</v>
      </c>
      <c r="AH517" s="329"/>
      <c r="AI517" s="325"/>
      <c r="AJ517" s="202">
        <f t="shared" si="2476"/>
        <v>1</v>
      </c>
      <c r="AK517" s="203" t="s">
        <v>292</v>
      </c>
      <c r="AL517" s="203" t="s">
        <v>299</v>
      </c>
      <c r="AM517" s="329"/>
      <c r="AN517" s="325"/>
      <c r="AO517" s="202">
        <f t="shared" si="2479"/>
        <v>1</v>
      </c>
      <c r="AP517" s="203" t="s">
        <v>614</v>
      </c>
      <c r="AQ517" s="325"/>
      <c r="AR517" s="325"/>
      <c r="AS517" s="327"/>
      <c r="AT517" s="327"/>
      <c r="AU517" s="323"/>
      <c r="AV517" s="323"/>
      <c r="AW517" s="203" t="s">
        <v>89</v>
      </c>
      <c r="AX517" s="203"/>
      <c r="AY517" s="131"/>
      <c r="AZ517" s="131"/>
      <c r="BA517" s="201"/>
      <c r="BB517" s="145"/>
      <c r="BC517" s="145"/>
      <c r="BD517" s="145"/>
      <c r="BE517" s="145"/>
      <c r="BF517" s="145"/>
      <c r="BG517" s="145"/>
      <c r="BH517" s="145"/>
    </row>
    <row r="518" spans="1:60" s="174" customFormat="1" ht="63.75" hidden="1" customHeight="1" x14ac:dyDescent="0.2">
      <c r="A518" s="324">
        <v>170</v>
      </c>
      <c r="B518" s="324" t="s">
        <v>158</v>
      </c>
      <c r="C518" s="325" t="str">
        <f t="shared" ref="C518" si="2508">+VLOOKUP(B518,$A$568:$B$606,2,0)</f>
        <v>FRANCISCO ANTORIO URIBE GOMEZ</v>
      </c>
      <c r="D518" s="336" t="s">
        <v>162</v>
      </c>
      <c r="E518" s="325" t="str">
        <f>IF(D518=$D$538,$E$538,IF(D518=$D$539,$E$539,IF(D518=$D$540,$E$540,IF(D518=$D$541,$E$541,IF(D518=$D$542,$E$542,IF(D518=$D$543,$E$543,IF(D518=$D$544,$E$544,IF(D518=$D$545,$E$545,IF(D518=$D$546,$E$546,IF(D518=$D$547,$E$547,IF(D518=VICERRECTORÍA_ACADÉMICA_,BF985,IF(D518=PLANEACIÓN_,BF987, IF(D518=_VICERRECTORÍA_INVESTIGACIONES_INNOVACIÓN_Y_EXTENSIÓN_,BF986,IF(D518=VICERRECTORÍA_ADMINISTRATIVA_FINANCIERA_,BF988,IF(D518=_VICERRECTORÍA_RESPONSABILIDAD_SOCIAL_Y_BIENESTAR_UNIVERSITARIO_,BF989," ")))))))))))))))</f>
        <v>Administrar y ejecutar los recursos de la institución generando en los procesos mayor eficiencia y eficacia para dar una respuesta oportuna a los servicios demandados en el cumplimiento de las funciones misionales.</v>
      </c>
      <c r="F518" s="324" t="s">
        <v>265</v>
      </c>
      <c r="G518" s="277" t="s">
        <v>260</v>
      </c>
      <c r="H518" s="277" t="s">
        <v>37</v>
      </c>
      <c r="I518" s="127" t="s">
        <v>2949</v>
      </c>
      <c r="J518" s="324" t="s">
        <v>111</v>
      </c>
      <c r="K518" s="380" t="s">
        <v>2959</v>
      </c>
      <c r="L518" s="337" t="s">
        <v>2960</v>
      </c>
      <c r="M518" s="337" t="s">
        <v>2961</v>
      </c>
      <c r="N518" s="324" t="s">
        <v>127</v>
      </c>
      <c r="O518" s="332">
        <f t="shared" ref="O518" si="2509">IF(N518="ALTA",5,IF(N518="MEDIO ALTA",4,IF(N518="MEDIA",3,IF(N518="MEDIO BAJA",2,IF(N518="BAJA",1,0)))))</f>
        <v>1</v>
      </c>
      <c r="P518" s="324" t="s">
        <v>139</v>
      </c>
      <c r="Q518" s="332">
        <f t="shared" si="2414"/>
        <v>5</v>
      </c>
      <c r="R518" s="332">
        <f t="shared" si="2415"/>
        <v>5</v>
      </c>
      <c r="S518" s="128" t="s">
        <v>386</v>
      </c>
      <c r="T518" s="129">
        <f t="shared" si="2496"/>
        <v>4</v>
      </c>
      <c r="U518" s="325">
        <f t="shared" ref="U518" si="2510">ROUND(AVERAGEIF(T518:T520,"&gt;0"),0)</f>
        <v>3</v>
      </c>
      <c r="V518" s="325">
        <f t="shared" ref="V518" si="2511">U518*0.6</f>
        <v>1.7999999999999998</v>
      </c>
      <c r="W518" s="277" t="s">
        <v>2971</v>
      </c>
      <c r="X518" s="324">
        <f t="shared" ref="X518" si="2512">IF(S518="No_existen",5*$X$10,Y518*$X$10)</f>
        <v>0.2</v>
      </c>
      <c r="Y518" s="329">
        <f t="shared" ref="Y518" si="2513">ROUND(AVERAGEIF(Z518:Z520,"&gt;0"),0)</f>
        <v>4</v>
      </c>
      <c r="Z518" s="206">
        <f t="shared" si="2470"/>
        <v>4</v>
      </c>
      <c r="AA518" s="277" t="s">
        <v>318</v>
      </c>
      <c r="AB518" s="203"/>
      <c r="AC518" s="329">
        <f t="shared" ref="AC518" si="2514">IF(S518="No_existen",5*$AC$10,AD518*$AC$10)</f>
        <v>0.15</v>
      </c>
      <c r="AD518" s="325">
        <f t="shared" ref="AD518" si="2515">ROUND(AVERAGEIF(AE518:AE520,"&gt;0"),0)</f>
        <v>1</v>
      </c>
      <c r="AE518" s="202">
        <f t="shared" si="2473"/>
        <v>1</v>
      </c>
      <c r="AF518" s="203" t="s">
        <v>295</v>
      </c>
      <c r="AG518" s="203"/>
      <c r="AH518" s="329">
        <f t="shared" ref="AH518" si="2516">IF(S518="No_existen",5*$AH$10,AI518*$AH$10)</f>
        <v>0.30000000000000004</v>
      </c>
      <c r="AI518" s="325">
        <f t="shared" ref="AI518" si="2517">ROUND(AVERAGEIF(AJ518:AJ520,"&gt;0"),0)</f>
        <v>3</v>
      </c>
      <c r="AJ518" s="202">
        <f t="shared" si="2476"/>
        <v>4</v>
      </c>
      <c r="AK518" s="203" t="s">
        <v>296</v>
      </c>
      <c r="AL518" s="203" t="s">
        <v>307</v>
      </c>
      <c r="AM518" s="329">
        <f t="shared" ref="AM518" si="2518">IF(S518="No_existen",5*$AM$10,AN518*$AM$10)</f>
        <v>0.1</v>
      </c>
      <c r="AN518" s="325">
        <f t="shared" ref="AN518" si="2519">ROUND(AVERAGEIF(AO518:AO520,"&gt;0"),0)</f>
        <v>1</v>
      </c>
      <c r="AO518" s="202">
        <f t="shared" si="2479"/>
        <v>1</v>
      </c>
      <c r="AP518" s="203" t="s">
        <v>614</v>
      </c>
      <c r="AQ518" s="325">
        <f t="shared" si="2492"/>
        <v>2</v>
      </c>
      <c r="AR518" s="325" t="str">
        <f t="shared" si="2507"/>
        <v>ACEPTABLE</v>
      </c>
      <c r="AS518" s="327">
        <f t="shared" si="2428"/>
        <v>10</v>
      </c>
      <c r="AT518" s="327" t="str">
        <f t="shared" ref="AT518:AT521" si="2520">IF(AS518&gt;=36,"GRAVE", IF(AS518&lt;=10, "LEVE", "MODERADO"))</f>
        <v>LEVE</v>
      </c>
      <c r="AU518" s="380" t="s">
        <v>2977</v>
      </c>
      <c r="AV518" s="384">
        <v>0</v>
      </c>
      <c r="AW518" s="277" t="s">
        <v>90</v>
      </c>
      <c r="AX518" s="277" t="s">
        <v>2981</v>
      </c>
      <c r="AY518" s="130">
        <v>45657</v>
      </c>
      <c r="AZ518" s="131"/>
      <c r="BA518" s="201"/>
      <c r="BB518" s="145"/>
      <c r="BC518" s="145"/>
      <c r="BD518" s="145"/>
      <c r="BE518" s="145"/>
      <c r="BF518" s="145"/>
      <c r="BG518" s="145"/>
      <c r="BH518" s="145"/>
    </row>
    <row r="519" spans="1:60" s="174" customFormat="1" ht="63.75" hidden="1" customHeight="1" x14ac:dyDescent="0.2">
      <c r="A519" s="324"/>
      <c r="B519" s="324"/>
      <c r="C519" s="325"/>
      <c r="D519" s="336"/>
      <c r="E519" s="325"/>
      <c r="F519" s="324"/>
      <c r="G519" s="277" t="s">
        <v>260</v>
      </c>
      <c r="H519" s="277" t="s">
        <v>37</v>
      </c>
      <c r="I519" s="127" t="s">
        <v>2950</v>
      </c>
      <c r="J519" s="324"/>
      <c r="K519" s="337"/>
      <c r="L519" s="337"/>
      <c r="M519" s="337"/>
      <c r="N519" s="324"/>
      <c r="O519" s="332"/>
      <c r="P519" s="324"/>
      <c r="Q519" s="332"/>
      <c r="R519" s="332"/>
      <c r="S519" s="128" t="s">
        <v>315</v>
      </c>
      <c r="T519" s="129">
        <f t="shared" si="2496"/>
        <v>1</v>
      </c>
      <c r="U519" s="325"/>
      <c r="V519" s="325"/>
      <c r="W519" s="277" t="s">
        <v>2972</v>
      </c>
      <c r="X519" s="324"/>
      <c r="Y519" s="329"/>
      <c r="Z519" s="206">
        <f t="shared" si="2470"/>
        <v>4</v>
      </c>
      <c r="AA519" s="277" t="s">
        <v>318</v>
      </c>
      <c r="AB519" s="203"/>
      <c r="AC519" s="329"/>
      <c r="AD519" s="325"/>
      <c r="AE519" s="202">
        <f t="shared" si="2473"/>
        <v>1</v>
      </c>
      <c r="AF519" s="203" t="s">
        <v>295</v>
      </c>
      <c r="AG519" s="205"/>
      <c r="AH519" s="329"/>
      <c r="AI519" s="325"/>
      <c r="AJ519" s="202">
        <f t="shared" si="2476"/>
        <v>1</v>
      </c>
      <c r="AK519" s="203" t="s">
        <v>292</v>
      </c>
      <c r="AL519" s="203" t="s">
        <v>2976</v>
      </c>
      <c r="AM519" s="329"/>
      <c r="AN519" s="325"/>
      <c r="AO519" s="202">
        <f t="shared" si="2479"/>
        <v>1</v>
      </c>
      <c r="AP519" s="203" t="s">
        <v>614</v>
      </c>
      <c r="AQ519" s="325"/>
      <c r="AR519" s="325"/>
      <c r="AS519" s="327"/>
      <c r="AT519" s="327"/>
      <c r="AU519" s="380"/>
      <c r="AV519" s="380"/>
      <c r="AW519" s="277" t="s">
        <v>90</v>
      </c>
      <c r="AX519" s="277" t="s">
        <v>2982</v>
      </c>
      <c r="AY519" s="130">
        <v>45657</v>
      </c>
      <c r="AZ519" s="131"/>
      <c r="BA519" s="201"/>
      <c r="BB519" s="145"/>
      <c r="BC519" s="145"/>
      <c r="BD519" s="145"/>
      <c r="BE519" s="145"/>
      <c r="BF519" s="145"/>
      <c r="BG519" s="145"/>
      <c r="BH519" s="145"/>
    </row>
    <row r="520" spans="1:60" s="174" customFormat="1" ht="63.75" hidden="1" customHeight="1" x14ac:dyDescent="0.2">
      <c r="A520" s="324"/>
      <c r="B520" s="324"/>
      <c r="C520" s="325"/>
      <c r="D520" s="336"/>
      <c r="E520" s="325"/>
      <c r="F520" s="324"/>
      <c r="G520" s="277"/>
      <c r="H520" s="277"/>
      <c r="I520" s="127"/>
      <c r="J520" s="324"/>
      <c r="K520" s="337"/>
      <c r="L520" s="337"/>
      <c r="M520" s="337"/>
      <c r="N520" s="324"/>
      <c r="O520" s="332"/>
      <c r="P520" s="324"/>
      <c r="Q520" s="332"/>
      <c r="R520" s="332"/>
      <c r="S520" s="128"/>
      <c r="T520" s="129">
        <f t="shared" si="2496"/>
        <v>0</v>
      </c>
      <c r="U520" s="325"/>
      <c r="V520" s="325"/>
      <c r="W520" s="203"/>
      <c r="X520" s="324"/>
      <c r="Y520" s="329"/>
      <c r="Z520" s="206">
        <f t="shared" si="2470"/>
        <v>0</v>
      </c>
      <c r="AA520" s="203"/>
      <c r="AB520" s="203"/>
      <c r="AC520" s="329"/>
      <c r="AD520" s="325"/>
      <c r="AE520" s="202">
        <f t="shared" si="2473"/>
        <v>0</v>
      </c>
      <c r="AF520" s="203"/>
      <c r="AG520" s="205"/>
      <c r="AH520" s="329"/>
      <c r="AI520" s="325"/>
      <c r="AJ520" s="202">
        <f t="shared" si="2476"/>
        <v>0</v>
      </c>
      <c r="AK520" s="203"/>
      <c r="AL520" s="203"/>
      <c r="AM520" s="329"/>
      <c r="AN520" s="325"/>
      <c r="AO520" s="202">
        <f t="shared" si="2479"/>
        <v>0</v>
      </c>
      <c r="AP520" s="203"/>
      <c r="AQ520" s="325"/>
      <c r="AR520" s="325"/>
      <c r="AS520" s="327"/>
      <c r="AT520" s="327"/>
      <c r="AU520" s="380"/>
      <c r="AV520" s="380"/>
      <c r="AW520" s="203"/>
      <c r="AX520" s="203"/>
      <c r="AY520" s="131"/>
      <c r="AZ520" s="131"/>
      <c r="BA520" s="201"/>
      <c r="BB520" s="145"/>
      <c r="BC520" s="145"/>
      <c r="BD520" s="145"/>
      <c r="BE520" s="145"/>
      <c r="BF520" s="145"/>
      <c r="BG520" s="145"/>
      <c r="BH520" s="145"/>
    </row>
    <row r="521" spans="1:60" s="174" customFormat="1" ht="63.75" hidden="1" customHeight="1" x14ac:dyDescent="0.2">
      <c r="A521" s="324">
        <v>171</v>
      </c>
      <c r="B521" s="324" t="s">
        <v>158</v>
      </c>
      <c r="C521" s="325" t="str">
        <f t="shared" ref="C521" si="2521">+VLOOKUP(B521,$A$568:$B$606,2,0)</f>
        <v>FRANCISCO ANTORIO URIBE GOMEZ</v>
      </c>
      <c r="D521" s="336" t="s">
        <v>162</v>
      </c>
      <c r="E521" s="325" t="str">
        <f>IF(D521=$D$538,$E$538,IF(D521=$D$539,$E$539,IF(D521=$D$540,$E$540,IF(D521=$D$541,$E$541,IF(D521=$D$542,$E$542,IF(D521=$D$543,$E$543,IF(D521=$D$544,$E$544,IF(D521=$D$545,$E$545,IF(D521=$D$546,$E$546,IF(D521=$D$547,$E$547,IF(D521=VICERRECTORÍA_ACADÉMICA_,BF988,IF(D521=PLANEACIÓN_,BF990, IF(D521=_VICERRECTORÍA_INVESTIGACIONES_INNOVACIÓN_Y_EXTENSIÓN_,BF989,IF(D521=VICERRECTORÍA_ADMINISTRATIVA_FINANCIERA_,BF991,IF(D521=_VICERRECTORÍA_RESPONSABILIDAD_SOCIAL_Y_BIENESTAR_UNIVERSITARIO_,BF992," ")))))))))))))))</f>
        <v>Administrar y ejecutar los recursos de la institución generando en los procesos mayor eficiencia y eficacia para dar una respuesta oportuna a los servicios demandados en el cumplimiento de las funciones misionales.</v>
      </c>
      <c r="F521" s="324" t="s">
        <v>265</v>
      </c>
      <c r="G521" s="277" t="s">
        <v>260</v>
      </c>
      <c r="H521" s="277" t="s">
        <v>37</v>
      </c>
      <c r="I521" s="127" t="s">
        <v>2951</v>
      </c>
      <c r="J521" s="324" t="s">
        <v>108</v>
      </c>
      <c r="K521" s="381" t="s">
        <v>2962</v>
      </c>
      <c r="L521" s="324" t="s">
        <v>2963</v>
      </c>
      <c r="M521" s="324" t="s">
        <v>2964</v>
      </c>
      <c r="N521" s="324" t="s">
        <v>127</v>
      </c>
      <c r="O521" s="332">
        <f t="shared" ref="O521" si="2522">IF(N521="ALTA",5,IF(N521="MEDIO ALTA",4,IF(N521="MEDIA",3,IF(N521="MEDIO BAJA",2,IF(N521="BAJA",1,0)))))</f>
        <v>1</v>
      </c>
      <c r="P521" s="324" t="s">
        <v>139</v>
      </c>
      <c r="Q521" s="332">
        <f t="shared" si="2414"/>
        <v>5</v>
      </c>
      <c r="R521" s="332">
        <f t="shared" si="2415"/>
        <v>5</v>
      </c>
      <c r="S521" s="128" t="s">
        <v>277</v>
      </c>
      <c r="T521" s="129">
        <f t="shared" si="2496"/>
        <v>5</v>
      </c>
      <c r="U521" s="325">
        <f t="shared" ref="U521" si="2523">ROUND(AVERAGEIF(T521:T523,"&gt;0"),0)</f>
        <v>4</v>
      </c>
      <c r="V521" s="325">
        <f t="shared" ref="V521" si="2524">U521*0.6</f>
        <v>2.4</v>
      </c>
      <c r="W521" s="203"/>
      <c r="X521" s="324">
        <f t="shared" ref="X521" si="2525">IF(S521="No_existen",5*$X$10,Y521*$X$10)</f>
        <v>0.25</v>
      </c>
      <c r="Y521" s="329">
        <f t="shared" ref="Y521" si="2526">ROUND(AVERAGEIF(Z521:Z523,"&gt;0"),0)</f>
        <v>5</v>
      </c>
      <c r="Z521" s="206">
        <f t="shared" si="2470"/>
        <v>5</v>
      </c>
      <c r="AA521" s="203"/>
      <c r="AB521" s="203"/>
      <c r="AC521" s="329">
        <f t="shared" ref="AC521" si="2527">IF(S521="No_existen",5*$AC$10,AD521*$AC$10)</f>
        <v>0.75</v>
      </c>
      <c r="AD521" s="325">
        <f t="shared" ref="AD521" si="2528">ROUND(AVERAGEIF(AE521:AE523,"&gt;0"),0)</f>
        <v>4</v>
      </c>
      <c r="AE521" s="202">
        <f t="shared" si="2473"/>
        <v>5</v>
      </c>
      <c r="AF521" s="203"/>
      <c r="AG521" s="205"/>
      <c r="AH521" s="329">
        <f t="shared" ref="AH521" si="2529">IF(S521="No_existen",5*$AH$10,AI521*$AH$10)</f>
        <v>0.5</v>
      </c>
      <c r="AI521" s="325">
        <f t="shared" ref="AI521" si="2530">ROUND(AVERAGEIF(AJ521:AJ523,"&gt;0"),0)</f>
        <v>4</v>
      </c>
      <c r="AJ521" s="202">
        <f t="shared" si="2476"/>
        <v>5</v>
      </c>
      <c r="AK521" s="203"/>
      <c r="AL521" s="203"/>
      <c r="AM521" s="329">
        <f t="shared" ref="AM521" si="2531">IF(S521="No_existen",5*$AM$10,AN521*$AM$10)</f>
        <v>0.5</v>
      </c>
      <c r="AN521" s="325">
        <f t="shared" ref="AN521" si="2532">ROUND(AVERAGEIF(AO521:AO523,"&gt;0"),0)</f>
        <v>5</v>
      </c>
      <c r="AO521" s="202">
        <f t="shared" si="2479"/>
        <v>5</v>
      </c>
      <c r="AP521" s="203"/>
      <c r="AQ521" s="325">
        <f t="shared" ref="AQ521" si="2533">ROUND(AVERAGE(U521,Y521,AD521,AI521,AN521),0)</f>
        <v>4</v>
      </c>
      <c r="AR521" s="325" t="str">
        <f t="shared" si="2507"/>
        <v>DÉBIL</v>
      </c>
      <c r="AS521" s="327">
        <f t="shared" si="2428"/>
        <v>20</v>
      </c>
      <c r="AT521" s="327" t="str">
        <f t="shared" si="2520"/>
        <v>MODERADO</v>
      </c>
      <c r="AU521" s="323" t="s">
        <v>2978</v>
      </c>
      <c r="AV521" s="322">
        <v>0</v>
      </c>
      <c r="AW521" s="203"/>
      <c r="AX521" s="203"/>
      <c r="AY521" s="131"/>
      <c r="AZ521" s="131"/>
      <c r="BA521" s="201"/>
      <c r="BB521" s="145"/>
      <c r="BC521" s="145"/>
      <c r="BD521" s="145"/>
      <c r="BE521" s="145"/>
      <c r="BF521" s="145"/>
      <c r="BG521" s="145"/>
      <c r="BH521" s="145"/>
    </row>
    <row r="522" spans="1:60" s="174" customFormat="1" ht="63.75" hidden="1" customHeight="1" x14ac:dyDescent="0.2">
      <c r="A522" s="324"/>
      <c r="B522" s="324"/>
      <c r="C522" s="325"/>
      <c r="D522" s="336"/>
      <c r="E522" s="325"/>
      <c r="F522" s="324"/>
      <c r="G522" s="277" t="s">
        <v>260</v>
      </c>
      <c r="H522" s="277" t="s">
        <v>226</v>
      </c>
      <c r="I522" s="127" t="s">
        <v>2952</v>
      </c>
      <c r="J522" s="324"/>
      <c r="K522" s="324"/>
      <c r="L522" s="324"/>
      <c r="M522" s="324"/>
      <c r="N522" s="324"/>
      <c r="O522" s="332"/>
      <c r="P522" s="324"/>
      <c r="Q522" s="332"/>
      <c r="R522" s="332"/>
      <c r="S522" s="128" t="s">
        <v>277</v>
      </c>
      <c r="T522" s="129">
        <f t="shared" si="2496"/>
        <v>5</v>
      </c>
      <c r="U522" s="325"/>
      <c r="V522" s="325"/>
      <c r="W522" s="203"/>
      <c r="X522" s="324"/>
      <c r="Y522" s="329"/>
      <c r="Z522" s="206">
        <f t="shared" si="2470"/>
        <v>5</v>
      </c>
      <c r="AA522" s="203"/>
      <c r="AB522" s="203"/>
      <c r="AC522" s="329"/>
      <c r="AD522" s="325"/>
      <c r="AE522" s="202">
        <f t="shared" si="2473"/>
        <v>5</v>
      </c>
      <c r="AF522" s="203"/>
      <c r="AG522" s="205"/>
      <c r="AH522" s="329"/>
      <c r="AI522" s="325"/>
      <c r="AJ522" s="202">
        <f t="shared" si="2476"/>
        <v>5</v>
      </c>
      <c r="AK522" s="203"/>
      <c r="AL522" s="203"/>
      <c r="AM522" s="329"/>
      <c r="AN522" s="325"/>
      <c r="AO522" s="202">
        <f t="shared" si="2479"/>
        <v>5</v>
      </c>
      <c r="AP522" s="203"/>
      <c r="AQ522" s="325"/>
      <c r="AR522" s="325"/>
      <c r="AS522" s="327"/>
      <c r="AT522" s="327"/>
      <c r="AU522" s="323"/>
      <c r="AV522" s="323"/>
      <c r="AW522" s="203"/>
      <c r="AX522" s="203"/>
      <c r="AY522" s="131"/>
      <c r="AZ522" s="131"/>
      <c r="BA522" s="201"/>
      <c r="BB522" s="145"/>
      <c r="BC522" s="145"/>
      <c r="BD522" s="145"/>
      <c r="BE522" s="145"/>
      <c r="BF522" s="145"/>
      <c r="BG522" s="145"/>
      <c r="BH522" s="145"/>
    </row>
    <row r="523" spans="1:60" s="174" customFormat="1" ht="63.75" hidden="1" customHeight="1" x14ac:dyDescent="0.2">
      <c r="A523" s="324"/>
      <c r="B523" s="324"/>
      <c r="C523" s="325"/>
      <c r="D523" s="336"/>
      <c r="E523" s="325"/>
      <c r="F523" s="324"/>
      <c r="G523" s="277" t="s">
        <v>261</v>
      </c>
      <c r="H523" s="277" t="s">
        <v>40</v>
      </c>
      <c r="I523" s="127" t="s">
        <v>2953</v>
      </c>
      <c r="J523" s="324"/>
      <c r="K523" s="324"/>
      <c r="L523" s="324"/>
      <c r="M523" s="324"/>
      <c r="N523" s="324"/>
      <c r="O523" s="332"/>
      <c r="P523" s="324"/>
      <c r="Q523" s="332"/>
      <c r="R523" s="332"/>
      <c r="S523" s="128" t="s">
        <v>314</v>
      </c>
      <c r="T523" s="129">
        <f t="shared" si="2496"/>
        <v>2</v>
      </c>
      <c r="U523" s="325"/>
      <c r="V523" s="325"/>
      <c r="W523" s="277" t="s">
        <v>2973</v>
      </c>
      <c r="X523" s="324"/>
      <c r="Y523" s="329"/>
      <c r="Z523" s="206">
        <f t="shared" si="2470"/>
        <v>4</v>
      </c>
      <c r="AA523" s="277" t="s">
        <v>318</v>
      </c>
      <c r="AB523" s="203"/>
      <c r="AC523" s="329"/>
      <c r="AD523" s="325"/>
      <c r="AE523" s="202">
        <f t="shared" si="2473"/>
        <v>1</v>
      </c>
      <c r="AF523" s="203" t="s">
        <v>295</v>
      </c>
      <c r="AG523" s="277" t="s">
        <v>2975</v>
      </c>
      <c r="AH523" s="329"/>
      <c r="AI523" s="325"/>
      <c r="AJ523" s="202">
        <f t="shared" si="2476"/>
        <v>1</v>
      </c>
      <c r="AK523" s="203" t="s">
        <v>292</v>
      </c>
      <c r="AL523" s="203" t="s">
        <v>307</v>
      </c>
      <c r="AM523" s="329"/>
      <c r="AN523" s="325"/>
      <c r="AO523" s="202">
        <f t="shared" si="2479"/>
        <v>4</v>
      </c>
      <c r="AP523" s="203" t="s">
        <v>613</v>
      </c>
      <c r="AQ523" s="325"/>
      <c r="AR523" s="325"/>
      <c r="AS523" s="327"/>
      <c r="AT523" s="327"/>
      <c r="AU523" s="323"/>
      <c r="AV523" s="323"/>
      <c r="AW523" s="277" t="s">
        <v>93</v>
      </c>
      <c r="AX523" s="277" t="s">
        <v>2983</v>
      </c>
      <c r="AY523" s="130">
        <v>45657</v>
      </c>
      <c r="AZ523" s="131"/>
      <c r="BA523" s="201"/>
      <c r="BB523" s="145"/>
      <c r="BC523" s="145"/>
      <c r="BD523" s="145"/>
      <c r="BE523" s="145"/>
      <c r="BF523" s="145"/>
      <c r="BG523" s="145"/>
      <c r="BH523" s="145"/>
    </row>
    <row r="524" spans="1:60" s="189" customFormat="1" ht="56.25" hidden="1" customHeight="1" x14ac:dyDescent="0.2">
      <c r="A524" s="324">
        <v>172</v>
      </c>
      <c r="B524" s="324" t="s">
        <v>158</v>
      </c>
      <c r="C524" s="325" t="str">
        <f t="shared" ref="C524:C527" si="2534">+VLOOKUP(B524,$A$568:$B$606,2,0)</f>
        <v>FRANCISCO ANTORIO URIBE GOMEZ</v>
      </c>
      <c r="D524" s="336" t="s">
        <v>162</v>
      </c>
      <c r="E524" s="325" t="str">
        <f>IF(D524=$D$538,$E$538,IF(D524=$D$539,$E$539,IF(D524=$D$540,$E$540,IF(D524=$D$541,$E$541,IF(D524=$D$542,$E$542,IF(D524=$D$543,$E$543,IF(D524=$D$544,$E$544,IF(D524=$D$545,$E$545,IF(D524=$D$546,$E$546,IF(D524=$D$547,$E$547,IF(D524=VICERRECTORÍA_ACADÉMICA_,BF991,IF(D524=PLANEACIÓN_,BF993, IF(D524=_VICERRECTORÍA_INVESTIGACIONES_INNOVACIÓN_Y_EXTENSIÓN_,BF992,IF(D524=VICERRECTORÍA_ADMINISTRATIVA_FINANCIERA_,BF994,IF(D524=_VICERRECTORÍA_RESPONSABILIDAD_SOCIAL_Y_BIENESTAR_UNIVERSITARIO_,BF995," ")))))))))))))))</f>
        <v>Administrar y ejecutar los recursos de la institución generando en los procesos mayor eficiencia y eficacia para dar una respuesta oportuna a los servicios demandados en el cumplimiento de las funciones misionales.</v>
      </c>
      <c r="F524" s="324" t="s">
        <v>265</v>
      </c>
      <c r="G524" s="277" t="s">
        <v>261</v>
      </c>
      <c r="H524" s="277" t="s">
        <v>262</v>
      </c>
      <c r="I524" s="127" t="s">
        <v>2954</v>
      </c>
      <c r="J524" s="324" t="s">
        <v>142</v>
      </c>
      <c r="K524" s="381" t="s">
        <v>2965</v>
      </c>
      <c r="L524" s="324" t="s">
        <v>2966</v>
      </c>
      <c r="M524" s="324" t="s">
        <v>2967</v>
      </c>
      <c r="N524" s="324" t="s">
        <v>127</v>
      </c>
      <c r="O524" s="332">
        <f t="shared" ref="O524" si="2535">IF(N524="ALTA",5,IF(N524="MEDIO ALTA",4,IF(N524="MEDIA",3,IF(N524="MEDIO BAJA",2,IF(N524="BAJA",1,0)))))</f>
        <v>1</v>
      </c>
      <c r="P524" s="324" t="s">
        <v>209</v>
      </c>
      <c r="Q524" s="333">
        <f t="shared" si="2414"/>
        <v>4</v>
      </c>
      <c r="R524" s="333">
        <f t="shared" si="2415"/>
        <v>4</v>
      </c>
      <c r="S524" s="128" t="s">
        <v>277</v>
      </c>
      <c r="T524" s="186">
        <f t="shared" si="2496"/>
        <v>5</v>
      </c>
      <c r="U524" s="326">
        <f t="shared" ref="U524" si="2536">ROUND(AVERAGEIF(T524:T526,"&gt;0"),0)</f>
        <v>5</v>
      </c>
      <c r="V524" s="326">
        <f t="shared" ref="V524" si="2537">U524*0.6</f>
        <v>3</v>
      </c>
      <c r="W524" s="216"/>
      <c r="X524" s="331">
        <f t="shared" ref="X524" si="2538">IF(S524="No_existen",5*$X$10,Y524*$X$10)</f>
        <v>0.25</v>
      </c>
      <c r="Y524" s="330">
        <f t="shared" ref="Y524" si="2539">ROUND(AVERAGEIF(Z524:Z526,"&gt;0"),0)</f>
        <v>5</v>
      </c>
      <c r="Z524" s="215">
        <f t="shared" si="2470"/>
        <v>5</v>
      </c>
      <c r="AA524" s="216"/>
      <c r="AB524" s="216"/>
      <c r="AC524" s="330">
        <f t="shared" ref="AC524" si="2540">IF(S524="No_existen",5*$AC$10,AD524*$AC$10)</f>
        <v>0.75</v>
      </c>
      <c r="AD524" s="326">
        <f t="shared" ref="AD524" si="2541">ROUND(AVERAGEIF(AE524:AE526,"&gt;0"),0)</f>
        <v>5</v>
      </c>
      <c r="AE524" s="214">
        <f t="shared" si="2473"/>
        <v>5</v>
      </c>
      <c r="AF524" s="216"/>
      <c r="AG524" s="187"/>
      <c r="AH524" s="330">
        <f t="shared" ref="AH524" si="2542">IF(S524="No_existen",5*$AH$10,AI524*$AH$10)</f>
        <v>0.5</v>
      </c>
      <c r="AI524" s="326">
        <f t="shared" ref="AI524" si="2543">ROUND(AVERAGEIF(AJ524:AJ526,"&gt;0"),0)</f>
        <v>5</v>
      </c>
      <c r="AJ524" s="214">
        <f t="shared" si="2476"/>
        <v>5</v>
      </c>
      <c r="AK524" s="216"/>
      <c r="AL524" s="216"/>
      <c r="AM524" s="330">
        <f t="shared" ref="AM524" si="2544">IF(S524="No_existen",5*$AM$10,AN524*$AM$10)</f>
        <v>0.5</v>
      </c>
      <c r="AN524" s="326">
        <f t="shared" ref="AN524" si="2545">ROUND(AVERAGEIF(AO524:AO526,"&gt;0"),0)</f>
        <v>5</v>
      </c>
      <c r="AO524" s="214">
        <f t="shared" si="2479"/>
        <v>5</v>
      </c>
      <c r="AP524" s="216"/>
      <c r="AQ524" s="326">
        <f t="shared" ref="AQ524:AQ527" si="2546">ROUND(AVERAGE(U524,Y524,AD524,AI524,AN524),0)</f>
        <v>5</v>
      </c>
      <c r="AR524" s="326" t="str">
        <f t="shared" ref="AR524:AR527" si="2547">IF(AQ524&lt;1.5,"FUERTE",IF(AND(AQ524&gt;=1.5,AQ524&lt;2.5),"ACEPTABLE",IF(AQ524&gt;=5,"INEXISTENTE","DÉBIL")))</f>
        <v>INEXISTENTE</v>
      </c>
      <c r="AS524" s="328">
        <f t="shared" si="2428"/>
        <v>20</v>
      </c>
      <c r="AT524" s="328" t="str">
        <f t="shared" ref="AT524:AT527" si="2548">IF(AS524&gt;=36,"GRAVE", IF(AS524&lt;=10, "LEVE", "MODERADO"))</f>
        <v>MODERADO</v>
      </c>
      <c r="AU524" s="323" t="s">
        <v>2979</v>
      </c>
      <c r="AV524" s="322">
        <v>0</v>
      </c>
      <c r="AW524" s="216"/>
      <c r="AX524" s="216"/>
      <c r="AY524" s="231"/>
      <c r="AZ524" s="231"/>
      <c r="BA524" s="217"/>
      <c r="BB524" s="188"/>
      <c r="BC524" s="188"/>
      <c r="BD524" s="188"/>
      <c r="BE524" s="188"/>
      <c r="BF524" s="188"/>
      <c r="BG524" s="188"/>
      <c r="BH524" s="188"/>
    </row>
    <row r="525" spans="1:60" s="189" customFormat="1" ht="56.25" hidden="1" customHeight="1" x14ac:dyDescent="0.2">
      <c r="A525" s="324"/>
      <c r="B525" s="324"/>
      <c r="C525" s="325"/>
      <c r="D525" s="336"/>
      <c r="E525" s="325"/>
      <c r="F525" s="324"/>
      <c r="G525" s="277" t="s">
        <v>260</v>
      </c>
      <c r="H525" s="277" t="s">
        <v>226</v>
      </c>
      <c r="I525" s="127" t="s">
        <v>2955</v>
      </c>
      <c r="J525" s="324"/>
      <c r="K525" s="324"/>
      <c r="L525" s="324"/>
      <c r="M525" s="324"/>
      <c r="N525" s="324"/>
      <c r="O525" s="332"/>
      <c r="P525" s="324"/>
      <c r="Q525" s="333"/>
      <c r="R525" s="333"/>
      <c r="S525" s="128" t="s">
        <v>277</v>
      </c>
      <c r="T525" s="186">
        <f t="shared" si="2496"/>
        <v>5</v>
      </c>
      <c r="U525" s="326"/>
      <c r="V525" s="326"/>
      <c r="W525" s="216"/>
      <c r="X525" s="331"/>
      <c r="Y525" s="330"/>
      <c r="Z525" s="215">
        <f t="shared" si="2470"/>
        <v>5</v>
      </c>
      <c r="AA525" s="216"/>
      <c r="AB525" s="216"/>
      <c r="AC525" s="330"/>
      <c r="AD525" s="326"/>
      <c r="AE525" s="214">
        <f t="shared" si="2473"/>
        <v>5</v>
      </c>
      <c r="AF525" s="216"/>
      <c r="AG525" s="187"/>
      <c r="AH525" s="330"/>
      <c r="AI525" s="326"/>
      <c r="AJ525" s="214">
        <f t="shared" si="2476"/>
        <v>5</v>
      </c>
      <c r="AK525" s="216"/>
      <c r="AL525" s="216"/>
      <c r="AM525" s="330"/>
      <c r="AN525" s="326"/>
      <c r="AO525" s="214">
        <f t="shared" si="2479"/>
        <v>5</v>
      </c>
      <c r="AP525" s="216"/>
      <c r="AQ525" s="326"/>
      <c r="AR525" s="326"/>
      <c r="AS525" s="328"/>
      <c r="AT525" s="328"/>
      <c r="AU525" s="323"/>
      <c r="AV525" s="323"/>
      <c r="AW525" s="216"/>
      <c r="AX525" s="216"/>
      <c r="AY525" s="231"/>
      <c r="AZ525" s="231"/>
      <c r="BA525" s="217"/>
      <c r="BB525" s="188"/>
      <c r="BC525" s="188"/>
      <c r="BD525" s="188"/>
      <c r="BE525" s="188"/>
      <c r="BF525" s="188"/>
      <c r="BG525" s="188"/>
      <c r="BH525" s="188"/>
    </row>
    <row r="526" spans="1:60" s="189" customFormat="1" ht="56.25" hidden="1" customHeight="1" x14ac:dyDescent="0.2">
      <c r="A526" s="324"/>
      <c r="B526" s="324"/>
      <c r="C526" s="325"/>
      <c r="D526" s="336"/>
      <c r="E526" s="325"/>
      <c r="F526" s="324"/>
      <c r="G526" s="277" t="s">
        <v>260</v>
      </c>
      <c r="H526" s="277" t="s">
        <v>226</v>
      </c>
      <c r="I526" s="127" t="s">
        <v>2956</v>
      </c>
      <c r="J526" s="324"/>
      <c r="K526" s="324"/>
      <c r="L526" s="324"/>
      <c r="M526" s="324"/>
      <c r="N526" s="324"/>
      <c r="O526" s="332"/>
      <c r="P526" s="324"/>
      <c r="Q526" s="333"/>
      <c r="R526" s="333"/>
      <c r="S526" s="128" t="s">
        <v>277</v>
      </c>
      <c r="T526" s="186">
        <f t="shared" si="2496"/>
        <v>5</v>
      </c>
      <c r="U526" s="326"/>
      <c r="V526" s="326"/>
      <c r="W526" s="216"/>
      <c r="X526" s="331"/>
      <c r="Y526" s="330"/>
      <c r="Z526" s="215">
        <f t="shared" si="2470"/>
        <v>5</v>
      </c>
      <c r="AA526" s="216"/>
      <c r="AB526" s="216"/>
      <c r="AC526" s="330"/>
      <c r="AD526" s="326"/>
      <c r="AE526" s="214">
        <f t="shared" si="2473"/>
        <v>5</v>
      </c>
      <c r="AF526" s="216"/>
      <c r="AG526" s="187"/>
      <c r="AH526" s="330"/>
      <c r="AI526" s="326"/>
      <c r="AJ526" s="214">
        <f t="shared" si="2476"/>
        <v>5</v>
      </c>
      <c r="AK526" s="216"/>
      <c r="AL526" s="216"/>
      <c r="AM526" s="330"/>
      <c r="AN526" s="326"/>
      <c r="AO526" s="214">
        <f t="shared" si="2479"/>
        <v>5</v>
      </c>
      <c r="AP526" s="216"/>
      <c r="AQ526" s="326"/>
      <c r="AR526" s="326"/>
      <c r="AS526" s="328"/>
      <c r="AT526" s="328"/>
      <c r="AU526" s="323"/>
      <c r="AV526" s="323"/>
      <c r="AW526" s="216"/>
      <c r="AX526" s="216"/>
      <c r="AY526" s="231"/>
      <c r="AZ526" s="232"/>
      <c r="BA526" s="217"/>
    </row>
    <row r="527" spans="1:60" s="190" customFormat="1" ht="56.25" hidden="1" customHeight="1" x14ac:dyDescent="0.2">
      <c r="A527" s="324">
        <v>173</v>
      </c>
      <c r="B527" s="324" t="s">
        <v>158</v>
      </c>
      <c r="C527" s="325" t="str">
        <f t="shared" si="2534"/>
        <v>FRANCISCO ANTORIO URIBE GOMEZ</v>
      </c>
      <c r="D527" s="336" t="s">
        <v>162</v>
      </c>
      <c r="E527" s="325" t="str">
        <f>IF(D527=$D$538,$E$538,IF(D527=$D$539,$E$539,IF(D527=$D$540,$E$540,IF(D527=$D$541,$E$541,IF(D527=$D$542,$E$542,IF(D527=$D$543,$E$543,IF(D527=$D$544,$E$544,IF(D527=$D$545,$E$545,IF(D527=$D$546,$E$546,IF(D527=$D$547,$E$547,IF(D527=VICERRECTORÍA_ACADÉMICA_,BF994,IF(D527=PLANEACIÓN_,BF996, IF(D527=_VICERRECTORÍA_INVESTIGACIONES_INNOVACIÓN_Y_EXTENSIÓN_,BF995,IF(D527=VICERRECTORÍA_ADMINISTRATIVA_FINANCIERA_,BF997,IF(D527=_VICERRECTORÍA_RESPONSABILIDAD_SOCIAL_Y_BIENESTAR_UNIVERSITARIO_,BF998," ")))))))))))))))</f>
        <v>Administrar y ejecutar los recursos de la institución generando en los procesos mayor eficiencia y eficacia para dar una respuesta oportuna a los servicios demandados en el cumplimiento de las funciones misionales.</v>
      </c>
      <c r="F527" s="324" t="s">
        <v>265</v>
      </c>
      <c r="G527" s="277" t="s">
        <v>260</v>
      </c>
      <c r="H527" s="277" t="s">
        <v>37</v>
      </c>
      <c r="I527" s="127" t="s">
        <v>2957</v>
      </c>
      <c r="J527" s="324" t="s">
        <v>108</v>
      </c>
      <c r="K527" s="380" t="s">
        <v>2968</v>
      </c>
      <c r="L527" s="337" t="s">
        <v>2969</v>
      </c>
      <c r="M527" s="337" t="s">
        <v>2970</v>
      </c>
      <c r="N527" s="324" t="s">
        <v>127</v>
      </c>
      <c r="O527" s="332">
        <f t="shared" ref="O527" si="2549">IF(N527="ALTA",5,IF(N527="MEDIO ALTA",4,IF(N527="MEDIA",3,IF(N527="MEDIO BAJA",2,IF(N527="BAJA",1,0)))))</f>
        <v>1</v>
      </c>
      <c r="P527" s="324" t="s">
        <v>139</v>
      </c>
      <c r="Q527" s="333">
        <f t="shared" si="2414"/>
        <v>5</v>
      </c>
      <c r="R527" s="333">
        <f t="shared" ref="R527" si="2550">Q527*O527</f>
        <v>5</v>
      </c>
      <c r="S527" s="128" t="s">
        <v>277</v>
      </c>
      <c r="T527" s="186">
        <f t="shared" si="2496"/>
        <v>5</v>
      </c>
      <c r="U527" s="326">
        <f t="shared" ref="U527" si="2551">ROUND(AVERAGEIF(T527:T529,"&gt;0"),0)</f>
        <v>4</v>
      </c>
      <c r="V527" s="326">
        <f t="shared" ref="V527" si="2552">U527*0.6</f>
        <v>2.4</v>
      </c>
      <c r="W527" s="216"/>
      <c r="X527" s="331">
        <f t="shared" ref="X527" si="2553">IF(S527="No_existen",5*$X$10,Y527*$X$10)</f>
        <v>0.25</v>
      </c>
      <c r="Y527" s="330">
        <f t="shared" ref="Y527" si="2554">ROUND(AVERAGEIF(Z527:Z529,"&gt;0"),0)</f>
        <v>5</v>
      </c>
      <c r="Z527" s="215">
        <f t="shared" si="2470"/>
        <v>5</v>
      </c>
      <c r="AA527" s="216"/>
      <c r="AB527" s="216"/>
      <c r="AC527" s="330">
        <f t="shared" ref="AC527" si="2555">IF(S527="No_existen",5*$AC$10,AD527*$AC$10)</f>
        <v>0.75</v>
      </c>
      <c r="AD527" s="326">
        <f t="shared" ref="AD527" si="2556">ROUND(AVERAGEIF(AE527:AE529,"&gt;0"),0)</f>
        <v>3</v>
      </c>
      <c r="AE527" s="214">
        <f t="shared" si="2473"/>
        <v>5</v>
      </c>
      <c r="AF527" s="216"/>
      <c r="AG527" s="187"/>
      <c r="AH527" s="330">
        <f t="shared" ref="AH527" si="2557">IF(S527="No_existen",5*$AH$10,AI527*$AH$10)</f>
        <v>0.5</v>
      </c>
      <c r="AI527" s="326">
        <f t="shared" ref="AI527" si="2558">ROUND(AVERAGEIF(AJ527:AJ529,"&gt;0"),0)</f>
        <v>3</v>
      </c>
      <c r="AJ527" s="214">
        <f t="shared" si="2476"/>
        <v>5</v>
      </c>
      <c r="AK527" s="216"/>
      <c r="AL527" s="216"/>
      <c r="AM527" s="330">
        <f t="shared" ref="AM527" si="2559">IF(S527="No_existen",5*$AM$10,AN527*$AM$10)</f>
        <v>0.5</v>
      </c>
      <c r="AN527" s="326">
        <f t="shared" ref="AN527" si="2560">ROUND(AVERAGEIF(AO527:AO529,"&gt;0"),0)</f>
        <v>3</v>
      </c>
      <c r="AO527" s="214">
        <f t="shared" si="2479"/>
        <v>5</v>
      </c>
      <c r="AP527" s="216"/>
      <c r="AQ527" s="326">
        <f t="shared" si="2546"/>
        <v>4</v>
      </c>
      <c r="AR527" s="326" t="str">
        <f t="shared" si="2547"/>
        <v>DÉBIL</v>
      </c>
      <c r="AS527" s="328">
        <f t="shared" ref="AS527" si="2561">IF(R527=0,0,ROUND((R527*AQ527),0))</f>
        <v>20</v>
      </c>
      <c r="AT527" s="328" t="str">
        <f t="shared" si="2548"/>
        <v>MODERADO</v>
      </c>
      <c r="AU527" s="323" t="s">
        <v>2980</v>
      </c>
      <c r="AV527" s="322">
        <v>0</v>
      </c>
      <c r="AW527" s="216"/>
      <c r="AX527" s="216"/>
      <c r="AY527" s="231"/>
      <c r="AZ527" s="232"/>
      <c r="BA527" s="217"/>
    </row>
    <row r="528" spans="1:60" s="122" customFormat="1" ht="56.25" hidden="1" customHeight="1" x14ac:dyDescent="0.2">
      <c r="A528" s="324"/>
      <c r="B528" s="324"/>
      <c r="C528" s="325"/>
      <c r="D528" s="336"/>
      <c r="E528" s="325"/>
      <c r="F528" s="324"/>
      <c r="G528" s="277" t="s">
        <v>260</v>
      </c>
      <c r="H528" s="277" t="s">
        <v>37</v>
      </c>
      <c r="I528" s="127" t="s">
        <v>2958</v>
      </c>
      <c r="J528" s="324"/>
      <c r="K528" s="337"/>
      <c r="L528" s="337"/>
      <c r="M528" s="337"/>
      <c r="N528" s="324"/>
      <c r="O528" s="332"/>
      <c r="P528" s="324"/>
      <c r="Q528" s="333"/>
      <c r="R528" s="333"/>
      <c r="S528" s="128" t="s">
        <v>321</v>
      </c>
      <c r="T528" s="129">
        <f t="shared" si="2496"/>
        <v>3</v>
      </c>
      <c r="U528" s="326"/>
      <c r="V528" s="326"/>
      <c r="W528" s="277" t="s">
        <v>2974</v>
      </c>
      <c r="X528" s="331"/>
      <c r="Y528" s="330"/>
      <c r="Z528" s="279">
        <f t="shared" si="2470"/>
        <v>4</v>
      </c>
      <c r="AA528" s="277" t="s">
        <v>318</v>
      </c>
      <c r="AB528" s="277"/>
      <c r="AC528" s="330"/>
      <c r="AD528" s="326"/>
      <c r="AE528" s="275">
        <f t="shared" si="2473"/>
        <v>1</v>
      </c>
      <c r="AF528" s="277" t="s">
        <v>295</v>
      </c>
      <c r="AG528" s="276"/>
      <c r="AH528" s="330"/>
      <c r="AI528" s="326"/>
      <c r="AJ528" s="275">
        <f t="shared" si="2476"/>
        <v>1</v>
      </c>
      <c r="AK528" s="277" t="s">
        <v>292</v>
      </c>
      <c r="AL528" s="277" t="s">
        <v>306</v>
      </c>
      <c r="AM528" s="330"/>
      <c r="AN528" s="326"/>
      <c r="AO528" s="275">
        <f t="shared" si="2479"/>
        <v>1</v>
      </c>
      <c r="AP528" s="277" t="s">
        <v>614</v>
      </c>
      <c r="AQ528" s="326"/>
      <c r="AR528" s="326"/>
      <c r="AS528" s="328"/>
      <c r="AT528" s="328"/>
      <c r="AU528" s="323"/>
      <c r="AV528" s="323"/>
      <c r="AW528" s="277" t="s">
        <v>90</v>
      </c>
      <c r="AX528" s="277" t="s">
        <v>2984</v>
      </c>
      <c r="AY528" s="130">
        <v>45657</v>
      </c>
      <c r="AZ528" s="250"/>
      <c r="BA528" s="274"/>
    </row>
    <row r="529" spans="1:108" s="190" customFormat="1" ht="56.25" hidden="1" customHeight="1" x14ac:dyDescent="0.2">
      <c r="A529" s="324"/>
      <c r="B529" s="324"/>
      <c r="C529" s="325"/>
      <c r="D529" s="336"/>
      <c r="E529" s="325"/>
      <c r="F529" s="324"/>
      <c r="G529" s="277"/>
      <c r="H529" s="232"/>
      <c r="I529" s="232"/>
      <c r="J529" s="324"/>
      <c r="K529" s="337"/>
      <c r="L529" s="337"/>
      <c r="M529" s="337"/>
      <c r="N529" s="324"/>
      <c r="O529" s="332"/>
      <c r="P529" s="324"/>
      <c r="Q529" s="333"/>
      <c r="R529" s="333"/>
      <c r="S529" s="185"/>
      <c r="T529" s="186">
        <f t="shared" si="2496"/>
        <v>0</v>
      </c>
      <c r="U529" s="326"/>
      <c r="V529" s="326"/>
      <c r="W529" s="216"/>
      <c r="X529" s="331"/>
      <c r="Y529" s="330"/>
      <c r="Z529" s="215">
        <f t="shared" si="2470"/>
        <v>0</v>
      </c>
      <c r="AA529" s="216"/>
      <c r="AB529" s="216"/>
      <c r="AC529" s="330"/>
      <c r="AD529" s="326"/>
      <c r="AE529" s="214">
        <f t="shared" si="2473"/>
        <v>0</v>
      </c>
      <c r="AF529" s="216"/>
      <c r="AG529" s="187"/>
      <c r="AH529" s="330"/>
      <c r="AI529" s="326"/>
      <c r="AJ529" s="214">
        <f t="shared" si="2476"/>
        <v>0</v>
      </c>
      <c r="AK529" s="216"/>
      <c r="AL529" s="216"/>
      <c r="AM529" s="330"/>
      <c r="AN529" s="326"/>
      <c r="AO529" s="214">
        <f t="shared" si="2479"/>
        <v>0</v>
      </c>
      <c r="AP529" s="216"/>
      <c r="AQ529" s="326"/>
      <c r="AR529" s="326"/>
      <c r="AS529" s="328"/>
      <c r="AT529" s="328"/>
      <c r="AU529" s="323"/>
      <c r="AV529" s="323"/>
      <c r="AW529" s="216"/>
      <c r="AX529" s="216"/>
      <c r="AY529" s="231"/>
      <c r="AZ529" s="232"/>
      <c r="BA529" s="217"/>
    </row>
    <row r="530" spans="1:108" s="190" customFormat="1" hidden="1" x14ac:dyDescent="0.2">
      <c r="A530" s="232"/>
      <c r="B530" s="232"/>
      <c r="C530" s="232"/>
      <c r="D530" s="232"/>
      <c r="E530" s="232"/>
      <c r="F530" s="232"/>
      <c r="G530" s="232"/>
      <c r="H530" s="232"/>
      <c r="I530" s="232"/>
      <c r="J530" s="232"/>
      <c r="K530" s="232"/>
      <c r="L530" s="232"/>
      <c r="M530" s="232"/>
      <c r="N530" s="232"/>
      <c r="O530" s="232"/>
      <c r="P530" s="232"/>
      <c r="Q530" s="232"/>
      <c r="R530" s="232"/>
      <c r="S530" s="232"/>
      <c r="T530" s="232"/>
      <c r="U530" s="232"/>
      <c r="V530" s="232"/>
      <c r="W530" s="232"/>
      <c r="X530" s="232"/>
      <c r="Y530" s="214"/>
      <c r="Z530" s="214"/>
      <c r="AA530" s="232"/>
      <c r="AB530" s="232"/>
      <c r="AC530" s="214"/>
      <c r="AD530" s="214"/>
      <c r="AE530" s="214"/>
      <c r="AF530" s="232"/>
      <c r="AG530" s="232"/>
      <c r="AH530" s="214"/>
      <c r="AI530" s="214"/>
      <c r="AJ530" s="214"/>
      <c r="AK530" s="232"/>
      <c r="AL530" s="232"/>
      <c r="AM530" s="214"/>
      <c r="AN530" s="214"/>
      <c r="AO530" s="214"/>
      <c r="AP530" s="232"/>
      <c r="AQ530" s="232"/>
      <c r="AR530" s="232"/>
      <c r="AS530" s="232"/>
      <c r="AT530" s="232"/>
      <c r="AU530" s="232"/>
      <c r="AV530" s="232"/>
      <c r="AW530" s="232"/>
      <c r="AX530" s="232"/>
      <c r="AY530" s="232"/>
      <c r="AZ530" s="232"/>
      <c r="BA530" s="232"/>
    </row>
    <row r="531" spans="1:108" s="191" customFormat="1" hidden="1" x14ac:dyDescent="0.2">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4"/>
      <c r="Z531" s="234"/>
      <c r="AA531" s="233"/>
      <c r="AB531" s="233"/>
      <c r="AC531" s="234"/>
      <c r="AD531" s="234"/>
      <c r="AE531" s="234"/>
      <c r="AF531" s="233"/>
      <c r="AG531" s="233"/>
      <c r="AH531" s="234"/>
      <c r="AI531" s="234"/>
      <c r="AJ531" s="234"/>
      <c r="AK531" s="233"/>
      <c r="AL531" s="233"/>
      <c r="AM531" s="234"/>
      <c r="AN531" s="234"/>
      <c r="AO531" s="234"/>
      <c r="AP531" s="233"/>
      <c r="AQ531" s="233"/>
      <c r="AR531" s="232"/>
      <c r="AS531" s="233"/>
      <c r="AT531" s="233"/>
      <c r="AU531" s="233"/>
      <c r="AV531" s="233"/>
      <c r="AW531" s="233"/>
      <c r="AX531" s="233"/>
      <c r="AY531" s="233"/>
      <c r="AZ531" s="233"/>
      <c r="BA531" s="233"/>
    </row>
    <row r="532" spans="1:108" s="191" customFormat="1" hidden="1" x14ac:dyDescent="0.2">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4"/>
      <c r="Z532" s="234"/>
      <c r="AA532" s="233"/>
      <c r="AB532" s="233"/>
      <c r="AC532" s="234"/>
      <c r="AD532" s="234"/>
      <c r="AE532" s="234"/>
      <c r="AF532" s="233"/>
      <c r="AG532" s="233"/>
      <c r="AH532" s="234"/>
      <c r="AI532" s="234"/>
      <c r="AJ532" s="234"/>
      <c r="AK532" s="233"/>
      <c r="AL532" s="233"/>
      <c r="AM532" s="234"/>
      <c r="AN532" s="234"/>
      <c r="AO532" s="234"/>
      <c r="AP532" s="233"/>
      <c r="AQ532" s="233"/>
      <c r="AR532" s="235"/>
      <c r="AS532" s="233"/>
      <c r="AT532" s="233"/>
      <c r="AU532" s="233"/>
      <c r="AV532" s="233"/>
      <c r="AW532" s="233"/>
      <c r="AX532" s="233"/>
      <c r="AY532" s="233"/>
      <c r="AZ532" s="233"/>
      <c r="BA532" s="233"/>
    </row>
    <row r="533" spans="1:108" s="191" customFormat="1" hidden="1" x14ac:dyDescent="0.2">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4"/>
      <c r="Z533" s="234"/>
      <c r="AA533" s="233"/>
      <c r="AB533" s="233"/>
      <c r="AC533" s="234"/>
      <c r="AD533" s="234"/>
      <c r="AE533" s="234"/>
      <c r="AF533" s="233"/>
      <c r="AG533" s="233"/>
      <c r="AH533" s="234"/>
      <c r="AI533" s="234"/>
      <c r="AJ533" s="234"/>
      <c r="AK533" s="233"/>
      <c r="AL533" s="233"/>
      <c r="AM533" s="234"/>
      <c r="AN533" s="234"/>
      <c r="AO533" s="234"/>
      <c r="AP533" s="233"/>
      <c r="AQ533" s="233"/>
      <c r="AR533" s="232"/>
      <c r="AS533" s="233"/>
      <c r="AT533" s="233"/>
      <c r="AU533" s="233"/>
      <c r="AV533" s="233"/>
      <c r="AW533" s="233"/>
      <c r="AX533" s="233"/>
      <c r="AY533" s="233"/>
      <c r="AZ533" s="233"/>
      <c r="BA533" s="233"/>
    </row>
    <row r="534" spans="1:108" s="191" customFormat="1" hidden="1" x14ac:dyDescent="0.2">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4"/>
      <c r="Z534" s="234"/>
      <c r="AA534" s="233"/>
      <c r="AB534" s="233"/>
      <c r="AC534" s="234"/>
      <c r="AD534" s="234"/>
      <c r="AE534" s="234"/>
      <c r="AF534" s="233"/>
      <c r="AG534" s="233"/>
      <c r="AH534" s="234"/>
      <c r="AI534" s="234"/>
      <c r="AJ534" s="234"/>
      <c r="AK534" s="233"/>
      <c r="AL534" s="233"/>
      <c r="AM534" s="234"/>
      <c r="AN534" s="234"/>
      <c r="AO534" s="234"/>
      <c r="AP534" s="233"/>
      <c r="AQ534" s="233"/>
      <c r="AR534" s="232"/>
      <c r="AS534" s="233"/>
      <c r="AT534" s="233"/>
      <c r="AU534" s="233"/>
      <c r="AV534" s="233"/>
      <c r="AW534" s="233"/>
      <c r="AX534" s="233"/>
      <c r="AY534" s="233"/>
      <c r="AZ534" s="233"/>
      <c r="BA534" s="233"/>
    </row>
    <row r="535" spans="1:108" s="191" customFormat="1" hidden="1" x14ac:dyDescent="0.2">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4"/>
      <c r="Z535" s="234"/>
      <c r="AA535" s="233"/>
      <c r="AB535" s="233"/>
      <c r="AC535" s="234"/>
      <c r="AD535" s="234"/>
      <c r="AE535" s="234"/>
      <c r="AF535" s="233"/>
      <c r="AG535" s="233"/>
      <c r="AH535" s="234"/>
      <c r="AI535" s="234"/>
      <c r="AJ535" s="234"/>
      <c r="AK535" s="233"/>
      <c r="AL535" s="233"/>
      <c r="AM535" s="234"/>
      <c r="AN535" s="234"/>
      <c r="AO535" s="234"/>
      <c r="AP535" s="233"/>
      <c r="AQ535" s="233"/>
      <c r="AR535" s="232"/>
      <c r="AS535" s="233"/>
      <c r="AT535" s="233"/>
      <c r="AU535" s="233"/>
      <c r="AV535" s="233"/>
      <c r="AW535" s="233"/>
      <c r="AX535" s="233"/>
      <c r="AY535" s="233"/>
      <c r="AZ535" s="233"/>
      <c r="BA535" s="233"/>
    </row>
    <row r="536" spans="1:108" s="191" customFormat="1" hidden="1" x14ac:dyDescent="0.2">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4"/>
      <c r="Z536" s="234"/>
      <c r="AA536" s="233"/>
      <c r="AB536" s="233"/>
      <c r="AC536" s="234"/>
      <c r="AD536" s="234"/>
      <c r="AE536" s="234"/>
      <c r="AF536" s="233"/>
      <c r="AG536" s="233"/>
      <c r="AH536" s="234"/>
      <c r="AI536" s="234"/>
      <c r="AJ536" s="234"/>
      <c r="AK536" s="233"/>
      <c r="AL536" s="233"/>
      <c r="AM536" s="234"/>
      <c r="AN536" s="234"/>
      <c r="AO536" s="234"/>
      <c r="AP536" s="233"/>
      <c r="AQ536" s="233"/>
      <c r="AR536" s="232"/>
      <c r="AS536" s="233"/>
      <c r="AT536" s="233"/>
      <c r="AU536" s="233"/>
      <c r="AV536" s="233"/>
      <c r="AW536" s="233"/>
      <c r="AX536" s="233"/>
      <c r="AY536" s="233"/>
      <c r="AZ536" s="233"/>
      <c r="BA536" s="233"/>
    </row>
    <row r="537" spans="1:108" s="192" customFormat="1" ht="28.5" hidden="1" customHeight="1" x14ac:dyDescent="0.2">
      <c r="A537" s="236" t="s">
        <v>153</v>
      </c>
      <c r="B537" s="236"/>
      <c r="C537" s="236"/>
      <c r="D537" s="236" t="s">
        <v>149</v>
      </c>
      <c r="E537" s="236" t="s">
        <v>282</v>
      </c>
      <c r="F537" s="236"/>
      <c r="G537" s="236" t="s">
        <v>259</v>
      </c>
      <c r="H537" s="236" t="s">
        <v>260</v>
      </c>
      <c r="I537" s="236" t="s">
        <v>261</v>
      </c>
      <c r="J537" s="236" t="s">
        <v>564</v>
      </c>
      <c r="K537" s="236"/>
      <c r="L537" s="236" t="s">
        <v>542</v>
      </c>
      <c r="M537" s="236"/>
      <c r="N537" s="236" t="s">
        <v>25</v>
      </c>
      <c r="O537" s="236"/>
      <c r="P537" s="236"/>
      <c r="Q537" s="236"/>
      <c r="R537" s="236"/>
      <c r="S537" s="236" t="s">
        <v>57</v>
      </c>
      <c r="T537" s="236"/>
      <c r="U537" s="236"/>
      <c r="V537" s="236"/>
      <c r="W537" s="236"/>
      <c r="X537" s="236"/>
      <c r="Y537" s="237"/>
      <c r="Z537" s="237"/>
      <c r="AA537" s="236" t="s">
        <v>317</v>
      </c>
      <c r="AB537" s="236"/>
      <c r="AC537" s="237"/>
      <c r="AD537" s="237"/>
      <c r="AE537" s="237"/>
      <c r="AF537" s="236"/>
      <c r="AG537" s="236" t="s">
        <v>293</v>
      </c>
      <c r="AH537" s="237"/>
      <c r="AI537" s="237"/>
      <c r="AJ537" s="237"/>
      <c r="AK537" s="236" t="s">
        <v>298</v>
      </c>
      <c r="AL537" s="236" t="s">
        <v>297</v>
      </c>
      <c r="AM537" s="237"/>
      <c r="AN537" s="237"/>
      <c r="AO537" s="237"/>
      <c r="AP537" s="236"/>
      <c r="AQ537" s="236"/>
      <c r="AR537" s="236"/>
      <c r="AS537" s="236"/>
      <c r="AT537" s="236" t="s">
        <v>284</v>
      </c>
      <c r="AU537" s="236"/>
      <c r="AV537" s="236"/>
      <c r="AW537" s="350" t="s">
        <v>283</v>
      </c>
      <c r="AX537" s="350"/>
      <c r="AY537" s="350"/>
      <c r="AZ537" s="236"/>
      <c r="BA537" s="236" t="s">
        <v>157</v>
      </c>
      <c r="BC537" s="192" t="s">
        <v>286</v>
      </c>
      <c r="BD537" s="193" t="s">
        <v>285</v>
      </c>
      <c r="BE537" s="192" t="s">
        <v>434</v>
      </c>
      <c r="BF537" s="192" t="s">
        <v>448</v>
      </c>
      <c r="BG537" s="192" t="s">
        <v>157</v>
      </c>
      <c r="BH537" s="192" t="s">
        <v>287</v>
      </c>
      <c r="BJ537" s="348" t="s">
        <v>288</v>
      </c>
      <c r="BK537" s="348"/>
      <c r="BL537" s="348"/>
      <c r="BM537" s="348"/>
      <c r="BN537" s="348"/>
      <c r="BO537" s="348"/>
      <c r="BP537" s="348"/>
      <c r="BQ537" s="348"/>
      <c r="BR537" s="348"/>
      <c r="BS537" s="348"/>
      <c r="BT537" s="348"/>
      <c r="BU537" s="348"/>
      <c r="BV537" s="348"/>
      <c r="BW537" s="348"/>
      <c r="BX537" s="348"/>
      <c r="BY537" s="348"/>
      <c r="BZ537" s="348"/>
      <c r="CA537" s="348"/>
      <c r="CB537" s="348"/>
      <c r="CD537" s="348" t="s">
        <v>289</v>
      </c>
      <c r="CE537" s="348"/>
      <c r="CF537" s="348"/>
      <c r="CG537" s="348"/>
      <c r="CH537" s="348"/>
      <c r="CI537" s="348"/>
      <c r="CJ537" s="348"/>
      <c r="CK537" s="348"/>
      <c r="CL537" s="348"/>
      <c r="CM537" s="348"/>
      <c r="CO537" s="348" t="s">
        <v>290</v>
      </c>
      <c r="CP537" s="348"/>
      <c r="CQ537" s="348"/>
      <c r="CR537" s="348"/>
      <c r="CS537" s="348"/>
      <c r="CT537" s="348"/>
      <c r="CU537" s="348"/>
      <c r="CV537" s="348"/>
      <c r="CW537" s="348"/>
      <c r="CX537" s="193"/>
      <c r="CZ537" s="348" t="s">
        <v>548</v>
      </c>
      <c r="DA537" s="348"/>
      <c r="DB537" s="348"/>
      <c r="DC537" s="348"/>
      <c r="DD537" s="348"/>
    </row>
    <row r="538" spans="1:108" s="192" customFormat="1" ht="108" hidden="1" customHeight="1" x14ac:dyDescent="0.2">
      <c r="A538" s="236" t="s">
        <v>149</v>
      </c>
      <c r="B538" s="236"/>
      <c r="C538" s="236"/>
      <c r="D538" s="236" t="s">
        <v>163</v>
      </c>
      <c r="E538" s="236" t="s">
        <v>191</v>
      </c>
      <c r="F538" s="236"/>
      <c r="G538" s="236" t="s">
        <v>260</v>
      </c>
      <c r="H538" s="236" t="s">
        <v>38</v>
      </c>
      <c r="I538" s="236" t="s">
        <v>262</v>
      </c>
      <c r="J538" s="236" t="s">
        <v>107</v>
      </c>
      <c r="K538" s="236" t="s">
        <v>371</v>
      </c>
      <c r="L538" s="236" t="s">
        <v>264</v>
      </c>
      <c r="M538" s="236"/>
      <c r="N538" s="236" t="s">
        <v>145</v>
      </c>
      <c r="O538" s="236"/>
      <c r="P538" s="236"/>
      <c r="Q538" s="236"/>
      <c r="R538" s="236"/>
      <c r="S538" s="236" t="s">
        <v>277</v>
      </c>
      <c r="T538" s="236"/>
      <c r="U538" s="236"/>
      <c r="V538" s="236"/>
      <c r="W538" s="236"/>
      <c r="X538" s="236"/>
      <c r="Y538" s="237"/>
      <c r="Z538" s="237"/>
      <c r="AA538" s="236" t="s">
        <v>318</v>
      </c>
      <c r="AB538" s="236"/>
      <c r="AC538" s="237"/>
      <c r="AD538" s="237"/>
      <c r="AE538" s="237"/>
      <c r="AF538" s="236"/>
      <c r="AG538" s="236" t="s">
        <v>294</v>
      </c>
      <c r="AH538" s="237"/>
      <c r="AI538" s="237"/>
      <c r="AJ538" s="237"/>
      <c r="AK538" s="236" t="s">
        <v>292</v>
      </c>
      <c r="AL538" s="236" t="s">
        <v>299</v>
      </c>
      <c r="AM538" s="237"/>
      <c r="AN538" s="237"/>
      <c r="AO538" s="237"/>
      <c r="AP538" s="236"/>
      <c r="AQ538" s="236"/>
      <c r="AR538" s="236"/>
      <c r="AS538" s="236"/>
      <c r="AT538" s="236" t="s">
        <v>148</v>
      </c>
      <c r="AU538" s="236"/>
      <c r="AV538" s="236"/>
      <c r="AW538" s="236" t="s">
        <v>86</v>
      </c>
      <c r="AX538" s="236" t="s">
        <v>87</v>
      </c>
      <c r="AY538" s="236" t="s">
        <v>88</v>
      </c>
      <c r="AZ538" s="236"/>
      <c r="BA538" s="236" t="s">
        <v>450</v>
      </c>
      <c r="BC538" s="192" t="s">
        <v>544</v>
      </c>
      <c r="BD538" s="192" t="s">
        <v>174</v>
      </c>
      <c r="BE538" s="192" t="s">
        <v>435</v>
      </c>
      <c r="BF538" s="194" t="s">
        <v>443</v>
      </c>
      <c r="BG538" s="192" t="s">
        <v>450</v>
      </c>
      <c r="BH538" s="192" t="s">
        <v>246</v>
      </c>
      <c r="BJ538" s="192" t="str">
        <f>BG558</f>
        <v>RECTORÍA</v>
      </c>
      <c r="BK538" s="192" t="str">
        <f>BG556</f>
        <v>JURIDICA</v>
      </c>
      <c r="BL538" s="192" t="str">
        <f>+BG563</f>
        <v>VICERRECTORIA_ADMINISTRATIVA_FINANCIERA</v>
      </c>
      <c r="BM538" s="192" t="str">
        <f>+BG565</f>
        <v>VICERRECTORÍA_INVESTIGACIONES_INNOVACIÓN_Y_EXTENSIÓN</v>
      </c>
      <c r="BN538" s="192" t="str">
        <f>BG562</f>
        <v>VICERRECTORÍA_ACADÉMICA</v>
      </c>
      <c r="BO538" s="192" t="str">
        <f>+BG564</f>
        <v>VICERRECTORÍA_RESPONSABILIDAD_SOCIAL_Y_BIENESTAR_UNIVERSITARIO</v>
      </c>
      <c r="BP538" s="192" t="str">
        <f>BG557</f>
        <v>PLANEACIÓN</v>
      </c>
      <c r="BQ538" s="192" t="str">
        <f>BG560</f>
        <v>RELACIONES_INTERNACIONALES</v>
      </c>
      <c r="BR538" s="192" t="str">
        <f>BG540</f>
        <v>CONTROL_INTERNO</v>
      </c>
      <c r="BS538" s="192" t="str">
        <f>BG541</f>
        <v>CONTROL_INTERNO_DISCIPLINARIO</v>
      </c>
      <c r="BT538" s="192" t="str">
        <f>BG561</f>
        <v>SECRETARIA_GENERAL</v>
      </c>
      <c r="BU538" s="192" t="str">
        <f>BG555</f>
        <v>GESTIÓN_FINANCIERA</v>
      </c>
      <c r="BV538" s="192" t="str">
        <f>BG554</f>
        <v>GESTIÓN_DE_TECNOLOGÍAS_INFORMÁTICAS_Y_SISTEMAS_DE_INFORMACIÓN</v>
      </c>
      <c r="BW538" s="192" t="str">
        <f>BG553</f>
        <v>GESTIÓN_DEL_TALENTO_HUMANO</v>
      </c>
      <c r="BX538" s="192" t="str">
        <f>BG552</f>
        <v>GESTIÓN_DE_SERVICIOS_INSTITUCIONALES</v>
      </c>
      <c r="BY538" s="192" t="str">
        <f>BG559</f>
        <v>RECURSOS_INFORMÁTICOS_Y_EDUCATIVOS_CRIE</v>
      </c>
      <c r="BZ538" s="192" t="str">
        <f>BG538</f>
        <v>ADMISIONES_REGISTRO_Y_CONTROL_ACADÉMICO</v>
      </c>
      <c r="CA538" s="192" t="str">
        <f>BG539</f>
        <v>BIBLIOTECA_E_INFORMACIÓN_CIENTIFICA</v>
      </c>
      <c r="CB538" s="192" t="s">
        <v>396</v>
      </c>
      <c r="CD538" s="192" t="s">
        <v>190</v>
      </c>
      <c r="CE538" s="192" t="s">
        <v>189</v>
      </c>
      <c r="CF538" s="192" t="s">
        <v>186</v>
      </c>
      <c r="CG538" s="192" t="s">
        <v>187</v>
      </c>
      <c r="CH538" s="192" t="s">
        <v>188</v>
      </c>
      <c r="CI538" s="192" t="s">
        <v>183</v>
      </c>
      <c r="CJ538" s="192" t="s">
        <v>425</v>
      </c>
      <c r="CK538" s="192" t="s">
        <v>552</v>
      </c>
      <c r="CL538" s="192" t="s">
        <v>184</v>
      </c>
      <c r="CM538" s="192" t="s">
        <v>185</v>
      </c>
      <c r="CO538" s="192" t="s">
        <v>279</v>
      </c>
      <c r="CP538" s="192" t="s">
        <v>249</v>
      </c>
      <c r="CQ538" s="192" t="s">
        <v>252</v>
      </c>
      <c r="CR538" s="192" t="s">
        <v>250</v>
      </c>
      <c r="CS538" s="192" t="s">
        <v>248</v>
      </c>
      <c r="CT538" s="192" t="s">
        <v>257</v>
      </c>
      <c r="CZ538" s="192" t="s">
        <v>544</v>
      </c>
      <c r="DA538" s="192" t="s">
        <v>545</v>
      </c>
      <c r="DB538" s="192" t="s">
        <v>546</v>
      </c>
      <c r="DC538" s="192" t="s">
        <v>549</v>
      </c>
      <c r="DD538" s="192" t="s">
        <v>547</v>
      </c>
    </row>
    <row r="539" spans="1:108" s="192" customFormat="1" ht="102" hidden="1" x14ac:dyDescent="0.2">
      <c r="A539" s="236" t="s">
        <v>154</v>
      </c>
      <c r="B539" s="236"/>
      <c r="C539" s="236"/>
      <c r="D539" s="236" t="s">
        <v>150</v>
      </c>
      <c r="E539" s="238" t="s">
        <v>192</v>
      </c>
      <c r="F539" s="238"/>
      <c r="G539" s="236" t="s">
        <v>261</v>
      </c>
      <c r="H539" s="236" t="s">
        <v>37</v>
      </c>
      <c r="I539" s="236" t="s">
        <v>41</v>
      </c>
      <c r="J539" s="236" t="s">
        <v>108</v>
      </c>
      <c r="K539" s="236" t="s">
        <v>372</v>
      </c>
      <c r="L539" s="236" t="s">
        <v>265</v>
      </c>
      <c r="M539" s="236"/>
      <c r="N539" s="236" t="s">
        <v>146</v>
      </c>
      <c r="O539" s="236"/>
      <c r="P539" s="236"/>
      <c r="Q539" s="236"/>
      <c r="R539" s="236"/>
      <c r="S539" s="236" t="s">
        <v>386</v>
      </c>
      <c r="T539" s="236"/>
      <c r="U539" s="236"/>
      <c r="V539" s="236"/>
      <c r="W539" s="236"/>
      <c r="X539" s="236"/>
      <c r="Y539" s="237"/>
      <c r="Z539" s="237"/>
      <c r="AA539" s="236" t="s">
        <v>319</v>
      </c>
      <c r="AB539" s="236"/>
      <c r="AC539" s="237"/>
      <c r="AD539" s="237"/>
      <c r="AE539" s="237"/>
      <c r="AF539" s="236"/>
      <c r="AG539" s="236" t="s">
        <v>295</v>
      </c>
      <c r="AH539" s="237"/>
      <c r="AI539" s="237"/>
      <c r="AJ539" s="237"/>
      <c r="AK539" s="236" t="s">
        <v>296</v>
      </c>
      <c r="AL539" s="236" t="s">
        <v>300</v>
      </c>
      <c r="AM539" s="237"/>
      <c r="AN539" s="237"/>
      <c r="AO539" s="237"/>
      <c r="AP539" s="236"/>
      <c r="AQ539" s="236"/>
      <c r="AR539" s="236"/>
      <c r="AS539" s="236"/>
      <c r="AT539" s="236" t="s">
        <v>87</v>
      </c>
      <c r="AU539" s="236"/>
      <c r="AV539" s="236"/>
      <c r="AW539" s="236" t="s">
        <v>89</v>
      </c>
      <c r="AX539" s="236" t="s">
        <v>90</v>
      </c>
      <c r="AY539" s="236" t="s">
        <v>91</v>
      </c>
      <c r="AZ539" s="236"/>
      <c r="BA539" s="236" t="s">
        <v>182</v>
      </c>
      <c r="BC539" s="192" t="s">
        <v>545</v>
      </c>
      <c r="BD539" s="192" t="s">
        <v>437</v>
      </c>
      <c r="BE539" s="192" t="s">
        <v>436</v>
      </c>
      <c r="BF539" s="194" t="s">
        <v>444</v>
      </c>
      <c r="BG539" s="192" t="s">
        <v>182</v>
      </c>
      <c r="BH539" s="192" t="s">
        <v>173</v>
      </c>
      <c r="BJ539" s="192" t="s">
        <v>162</v>
      </c>
      <c r="BK539" s="192" t="s">
        <v>162</v>
      </c>
      <c r="BL539" s="192" t="s">
        <v>163</v>
      </c>
      <c r="BM539" s="192" t="s">
        <v>164</v>
      </c>
      <c r="BN539" s="192" t="s">
        <v>163</v>
      </c>
      <c r="BO539" s="192" t="s">
        <v>150</v>
      </c>
      <c r="BP539" s="192" t="s">
        <v>163</v>
      </c>
      <c r="BQ539" s="192" t="s">
        <v>151</v>
      </c>
      <c r="BR539" s="192" t="s">
        <v>165</v>
      </c>
      <c r="BS539" s="192" t="s">
        <v>165</v>
      </c>
      <c r="BT539" s="192" t="s">
        <v>162</v>
      </c>
      <c r="BU539" s="192" t="s">
        <v>162</v>
      </c>
      <c r="BV539" s="192" t="s">
        <v>162</v>
      </c>
      <c r="BW539" s="192" t="s">
        <v>162</v>
      </c>
      <c r="BX539" s="192" t="s">
        <v>162</v>
      </c>
      <c r="BY539" s="192" t="s">
        <v>162</v>
      </c>
      <c r="BZ539" s="192" t="s">
        <v>150</v>
      </c>
      <c r="CA539" s="192" t="s">
        <v>150</v>
      </c>
      <c r="CB539" s="192" t="s">
        <v>166</v>
      </c>
      <c r="CD539" s="192" t="s">
        <v>150</v>
      </c>
      <c r="CE539" s="192" t="s">
        <v>150</v>
      </c>
      <c r="CF539" s="192" t="s">
        <v>150</v>
      </c>
      <c r="CG539" s="192" t="s">
        <v>150</v>
      </c>
      <c r="CH539" s="192" t="s">
        <v>150</v>
      </c>
      <c r="CI539" s="192" t="s">
        <v>150</v>
      </c>
      <c r="CJ539" s="192" t="s">
        <v>150</v>
      </c>
      <c r="CK539" s="192" t="s">
        <v>150</v>
      </c>
      <c r="CL539" s="192" t="s">
        <v>150</v>
      </c>
      <c r="CM539" s="192" t="s">
        <v>150</v>
      </c>
      <c r="CO539" s="192" t="s">
        <v>167</v>
      </c>
      <c r="CP539" s="192" t="s">
        <v>167</v>
      </c>
      <c r="CQ539" s="192" t="s">
        <v>167</v>
      </c>
      <c r="CR539" s="192" t="s">
        <v>167</v>
      </c>
      <c r="CS539" s="192" t="s">
        <v>167</v>
      </c>
      <c r="CT539" s="192" t="s">
        <v>167</v>
      </c>
      <c r="CZ539" s="192" t="s">
        <v>435</v>
      </c>
      <c r="DA539" s="192" t="s">
        <v>436</v>
      </c>
      <c r="DB539" s="192" t="s">
        <v>438</v>
      </c>
      <c r="DC539" s="192" t="s">
        <v>440</v>
      </c>
      <c r="DD539" s="192" t="s">
        <v>441</v>
      </c>
    </row>
    <row r="540" spans="1:108" s="192" customFormat="1" ht="127.9" hidden="1" customHeight="1" x14ac:dyDescent="0.2">
      <c r="A540" s="236" t="s">
        <v>370</v>
      </c>
      <c r="B540" s="236"/>
      <c r="C540" s="236"/>
      <c r="D540" s="236" t="s">
        <v>164</v>
      </c>
      <c r="E540" s="238" t="s">
        <v>193</v>
      </c>
      <c r="F540" s="238"/>
      <c r="G540" s="236" t="s">
        <v>129</v>
      </c>
      <c r="H540" s="236" t="s">
        <v>226</v>
      </c>
      <c r="I540" s="236" t="s">
        <v>519</v>
      </c>
      <c r="J540" s="236" t="s">
        <v>105</v>
      </c>
      <c r="K540" s="236" t="s">
        <v>385</v>
      </c>
      <c r="L540" s="236"/>
      <c r="M540" s="236"/>
      <c r="N540" s="236" t="s">
        <v>104</v>
      </c>
      <c r="O540" s="236"/>
      <c r="P540" s="236"/>
      <c r="Q540" s="236"/>
      <c r="R540" s="236"/>
      <c r="S540" s="236" t="s">
        <v>321</v>
      </c>
      <c r="T540" s="236"/>
      <c r="U540" s="236"/>
      <c r="V540" s="236"/>
      <c r="W540" s="236"/>
      <c r="X540" s="236"/>
      <c r="Y540" s="237"/>
      <c r="Z540" s="237"/>
      <c r="AA540" s="236" t="s">
        <v>320</v>
      </c>
      <c r="AB540" s="236"/>
      <c r="AC540" s="237"/>
      <c r="AD540" s="237"/>
      <c r="AE540" s="237"/>
      <c r="AF540" s="236"/>
      <c r="AG540" s="236"/>
      <c r="AH540" s="237"/>
      <c r="AI540" s="237"/>
      <c r="AJ540" s="237"/>
      <c r="AK540" s="236"/>
      <c r="AL540" s="236" t="s">
        <v>301</v>
      </c>
      <c r="AM540" s="237"/>
      <c r="AN540" s="237"/>
      <c r="AO540" s="237"/>
      <c r="AP540" s="236"/>
      <c r="AQ540" s="236"/>
      <c r="AR540" s="236"/>
      <c r="AS540" s="236"/>
      <c r="AT540" s="236" t="s">
        <v>88</v>
      </c>
      <c r="AU540" s="236"/>
      <c r="AV540" s="236"/>
      <c r="AW540" s="236"/>
      <c r="AX540" s="236" t="s">
        <v>92</v>
      </c>
      <c r="AY540" s="236" t="s">
        <v>90</v>
      </c>
      <c r="AZ540" s="236"/>
      <c r="BA540" s="236" t="s">
        <v>181</v>
      </c>
      <c r="BC540" s="192" t="s">
        <v>546</v>
      </c>
      <c r="BD540" s="192" t="s">
        <v>439</v>
      </c>
      <c r="BE540" s="192" t="s">
        <v>438</v>
      </c>
      <c r="BF540" s="195" t="s">
        <v>445</v>
      </c>
      <c r="BG540" s="192" t="s">
        <v>181</v>
      </c>
      <c r="BH540" s="192" t="s">
        <v>171</v>
      </c>
      <c r="BJ540" s="192" t="s">
        <v>163</v>
      </c>
      <c r="BL540" s="192" t="s">
        <v>162</v>
      </c>
      <c r="BM540" s="192" t="s">
        <v>167</v>
      </c>
      <c r="BN540" s="192" t="s">
        <v>150</v>
      </c>
      <c r="BO540" s="192" t="s">
        <v>161</v>
      </c>
      <c r="BP540" s="192" t="s">
        <v>162</v>
      </c>
      <c r="BW540" s="192" t="s">
        <v>161</v>
      </c>
      <c r="BX540" s="192" t="s">
        <v>165</v>
      </c>
      <c r="CD540" s="192" t="s">
        <v>164</v>
      </c>
      <c r="CE540" s="192" t="s">
        <v>164</v>
      </c>
      <c r="CF540" s="192" t="s">
        <v>164</v>
      </c>
      <c r="CG540" s="192" t="s">
        <v>164</v>
      </c>
      <c r="CH540" s="192" t="s">
        <v>164</v>
      </c>
      <c r="CI540" s="192" t="s">
        <v>164</v>
      </c>
      <c r="CJ540" s="192" t="s">
        <v>164</v>
      </c>
      <c r="CK540" s="192" t="s">
        <v>164</v>
      </c>
      <c r="CL540" s="192" t="s">
        <v>164</v>
      </c>
      <c r="CM540" s="192" t="s">
        <v>164</v>
      </c>
      <c r="CZ540" s="196"/>
      <c r="DA540" s="196"/>
      <c r="DB540" s="196"/>
      <c r="DC540" s="196"/>
      <c r="DD540" s="196"/>
    </row>
    <row r="541" spans="1:108" s="192" customFormat="1" ht="76.5" hidden="1" x14ac:dyDescent="0.2">
      <c r="A541" s="236"/>
      <c r="B541" s="236"/>
      <c r="C541" s="236"/>
      <c r="D541" s="236" t="s">
        <v>167</v>
      </c>
      <c r="E541" s="238" t="s">
        <v>194</v>
      </c>
      <c r="F541" s="238"/>
      <c r="G541" s="236"/>
      <c r="H541" s="236" t="s">
        <v>36</v>
      </c>
      <c r="I541" s="236" t="s">
        <v>40</v>
      </c>
      <c r="J541" s="236" t="s">
        <v>109</v>
      </c>
      <c r="K541" s="236"/>
      <c r="L541" s="236"/>
      <c r="M541" s="236"/>
      <c r="N541" s="236" t="s">
        <v>147</v>
      </c>
      <c r="O541" s="236"/>
      <c r="P541" s="236"/>
      <c r="Q541" s="236"/>
      <c r="R541" s="236"/>
      <c r="S541" s="236" t="s">
        <v>314</v>
      </c>
      <c r="T541" s="236"/>
      <c r="U541" s="236"/>
      <c r="V541" s="236"/>
      <c r="W541" s="236"/>
      <c r="X541" s="236"/>
      <c r="Y541" s="237"/>
      <c r="Z541" s="237"/>
      <c r="AA541" s="236"/>
      <c r="AB541" s="236"/>
      <c r="AC541" s="237"/>
      <c r="AD541" s="237"/>
      <c r="AE541" s="237"/>
      <c r="AF541" s="236"/>
      <c r="AG541" s="236"/>
      <c r="AH541" s="237"/>
      <c r="AI541" s="237"/>
      <c r="AJ541" s="237"/>
      <c r="AK541" s="236"/>
      <c r="AL541" s="236" t="s">
        <v>449</v>
      </c>
      <c r="AM541" s="237"/>
      <c r="AN541" s="237"/>
      <c r="AO541" s="237"/>
      <c r="AP541" s="236"/>
      <c r="AQ541" s="236"/>
      <c r="AR541" s="236"/>
      <c r="AS541" s="236"/>
      <c r="AT541" s="236"/>
      <c r="AU541" s="236"/>
      <c r="AV541" s="236"/>
      <c r="AW541" s="236"/>
      <c r="AX541" s="236" t="s">
        <v>93</v>
      </c>
      <c r="AY541" s="236" t="s">
        <v>92</v>
      </c>
      <c r="AZ541" s="236"/>
      <c r="BA541" s="236" t="s">
        <v>175</v>
      </c>
      <c r="BC541" s="192" t="s">
        <v>549</v>
      </c>
      <c r="BD541" s="192" t="s">
        <v>156</v>
      </c>
      <c r="BE541" s="192" t="s">
        <v>440</v>
      </c>
      <c r="BF541" s="194" t="s">
        <v>446</v>
      </c>
      <c r="BG541" s="192" t="s">
        <v>175</v>
      </c>
      <c r="BH541" s="192" t="s">
        <v>168</v>
      </c>
      <c r="BL541" s="192" t="s">
        <v>167</v>
      </c>
      <c r="BM541" s="192" t="s">
        <v>150</v>
      </c>
      <c r="BN541" s="192" t="s">
        <v>152</v>
      </c>
      <c r="BP541" s="192" t="s">
        <v>166</v>
      </c>
      <c r="CD541" s="192" t="s">
        <v>167</v>
      </c>
      <c r="CE541" s="192" t="s">
        <v>167</v>
      </c>
      <c r="CF541" s="192" t="s">
        <v>167</v>
      </c>
      <c r="CG541" s="192" t="s">
        <v>167</v>
      </c>
      <c r="CH541" s="192" t="s">
        <v>167</v>
      </c>
      <c r="CI541" s="192" t="s">
        <v>167</v>
      </c>
      <c r="CJ541" s="192" t="s">
        <v>167</v>
      </c>
      <c r="CK541" s="192" t="s">
        <v>167</v>
      </c>
      <c r="CL541" s="192" t="s">
        <v>167</v>
      </c>
      <c r="CM541" s="192" t="s">
        <v>167</v>
      </c>
      <c r="CZ541" s="196"/>
      <c r="DA541" s="196"/>
      <c r="DB541" s="196"/>
      <c r="DC541" s="196"/>
      <c r="DD541" s="196"/>
    </row>
    <row r="542" spans="1:108" s="192" customFormat="1" ht="192" hidden="1" customHeight="1" x14ac:dyDescent="0.2">
      <c r="A542" s="236"/>
      <c r="B542" s="236"/>
      <c r="C542" s="236"/>
      <c r="D542" s="236" t="s">
        <v>162</v>
      </c>
      <c r="E542" s="236" t="s">
        <v>195</v>
      </c>
      <c r="F542" s="236"/>
      <c r="G542" s="236"/>
      <c r="H542" s="236" t="s">
        <v>35</v>
      </c>
      <c r="I542" s="236" t="s">
        <v>39</v>
      </c>
      <c r="J542" s="236" t="s">
        <v>110</v>
      </c>
      <c r="K542" s="236"/>
      <c r="L542" s="236"/>
      <c r="M542" s="236"/>
      <c r="N542" s="236" t="s">
        <v>127</v>
      </c>
      <c r="O542" s="236"/>
      <c r="P542" s="236"/>
      <c r="Q542" s="236"/>
      <c r="R542" s="236"/>
      <c r="S542" s="236" t="s">
        <v>315</v>
      </c>
      <c r="T542" s="236"/>
      <c r="U542" s="236"/>
      <c r="V542" s="236"/>
      <c r="W542" s="236"/>
      <c r="X542" s="236"/>
      <c r="Y542" s="237"/>
      <c r="Z542" s="237"/>
      <c r="AA542" s="236"/>
      <c r="AB542" s="236"/>
      <c r="AC542" s="237"/>
      <c r="AD542" s="237"/>
      <c r="AE542" s="237"/>
      <c r="AF542" s="236"/>
      <c r="AG542" s="236"/>
      <c r="AH542" s="237"/>
      <c r="AI542" s="237"/>
      <c r="AJ542" s="237"/>
      <c r="AK542" s="236"/>
      <c r="AL542" s="236" t="s">
        <v>302</v>
      </c>
      <c r="AM542" s="237"/>
      <c r="AN542" s="237"/>
      <c r="AO542" s="237"/>
      <c r="AP542" s="236"/>
      <c r="AQ542" s="236"/>
      <c r="AR542" s="236"/>
      <c r="AS542" s="236"/>
      <c r="AT542" s="236"/>
      <c r="AU542" s="236"/>
      <c r="AV542" s="236"/>
      <c r="AW542" s="236"/>
      <c r="AX542" s="236"/>
      <c r="AY542" s="236" t="s">
        <v>93</v>
      </c>
      <c r="AZ542" s="236"/>
      <c r="BA542" s="236" t="s">
        <v>190</v>
      </c>
      <c r="BC542" s="192" t="s">
        <v>547</v>
      </c>
      <c r="BD542" s="192" t="s">
        <v>442</v>
      </c>
      <c r="BE542" s="192" t="s">
        <v>441</v>
      </c>
      <c r="BF542" s="194" t="s">
        <v>447</v>
      </c>
      <c r="BG542" s="192" t="s">
        <v>190</v>
      </c>
      <c r="BH542" s="192" t="s">
        <v>280</v>
      </c>
      <c r="BL542" s="192" t="s">
        <v>161</v>
      </c>
      <c r="BM542" s="192" t="s">
        <v>166</v>
      </c>
      <c r="BN542" s="192" t="s">
        <v>166</v>
      </c>
      <c r="CD542" s="192" t="s">
        <v>162</v>
      </c>
      <c r="CE542" s="192" t="s">
        <v>162</v>
      </c>
      <c r="CF542" s="192" t="s">
        <v>162</v>
      </c>
      <c r="CG542" s="192" t="s">
        <v>162</v>
      </c>
      <c r="CH542" s="192" t="s">
        <v>162</v>
      </c>
      <c r="CI542" s="192" t="s">
        <v>162</v>
      </c>
      <c r="CJ542" s="192" t="s">
        <v>162</v>
      </c>
      <c r="CK542" s="192" t="s">
        <v>162</v>
      </c>
      <c r="CL542" s="192" t="s">
        <v>162</v>
      </c>
      <c r="CM542" s="192" t="s">
        <v>162</v>
      </c>
      <c r="CZ542" s="196"/>
      <c r="DA542" s="196"/>
      <c r="DB542" s="196"/>
      <c r="DC542" s="196"/>
      <c r="DD542" s="196"/>
    </row>
    <row r="543" spans="1:108" s="192" customFormat="1" ht="76.5" hidden="1" x14ac:dyDescent="0.2">
      <c r="A543" s="236"/>
      <c r="B543" s="236"/>
      <c r="C543" s="236"/>
      <c r="D543" s="236" t="s">
        <v>165</v>
      </c>
      <c r="E543" s="236" t="s">
        <v>198</v>
      </c>
      <c r="F543" s="236"/>
      <c r="G543" s="236"/>
      <c r="H543" s="236" t="s">
        <v>34</v>
      </c>
      <c r="I543" s="236" t="s">
        <v>225</v>
      </c>
      <c r="J543" s="236" t="s">
        <v>111</v>
      </c>
      <c r="K543" s="236"/>
      <c r="L543" s="236"/>
      <c r="M543" s="236"/>
      <c r="N543" s="236"/>
      <c r="O543" s="236"/>
      <c r="P543" s="236"/>
      <c r="Q543" s="236"/>
      <c r="R543" s="236"/>
      <c r="S543" s="236"/>
      <c r="T543" s="236"/>
      <c r="U543" s="236"/>
      <c r="V543" s="236"/>
      <c r="W543" s="236"/>
      <c r="X543" s="236"/>
      <c r="Y543" s="237"/>
      <c r="Z543" s="237"/>
      <c r="AA543" s="236"/>
      <c r="AB543" s="236"/>
      <c r="AC543" s="237"/>
      <c r="AD543" s="237"/>
      <c r="AE543" s="237"/>
      <c r="AF543" s="236"/>
      <c r="AG543" s="236"/>
      <c r="AH543" s="237"/>
      <c r="AI543" s="237"/>
      <c r="AJ543" s="237"/>
      <c r="AK543" s="236"/>
      <c r="AL543" s="236" t="s">
        <v>303</v>
      </c>
      <c r="AM543" s="237"/>
      <c r="AN543" s="237"/>
      <c r="AO543" s="237"/>
      <c r="AP543" s="236"/>
      <c r="AQ543" s="236"/>
      <c r="AR543" s="236"/>
      <c r="AS543" s="236"/>
      <c r="AT543" s="236"/>
      <c r="AU543" s="236"/>
      <c r="AV543" s="236"/>
      <c r="AW543" s="236"/>
      <c r="AX543" s="236"/>
      <c r="AY543" s="236"/>
      <c r="AZ543" s="236"/>
      <c r="BA543" s="236" t="s">
        <v>189</v>
      </c>
      <c r="BG543" s="192" t="s">
        <v>189</v>
      </c>
      <c r="BH543" s="192" t="s">
        <v>555</v>
      </c>
      <c r="BL543" s="192" t="s">
        <v>165</v>
      </c>
      <c r="BN543" s="192" t="s">
        <v>161</v>
      </c>
      <c r="CZ543" s="196"/>
      <c r="DA543" s="196"/>
      <c r="DB543" s="196"/>
      <c r="DC543" s="196"/>
      <c r="DD543" s="196"/>
    </row>
    <row r="544" spans="1:108" s="192" customFormat="1" ht="140.25" hidden="1" x14ac:dyDescent="0.2">
      <c r="A544" s="236"/>
      <c r="B544" s="236"/>
      <c r="C544" s="236"/>
      <c r="D544" s="236" t="s">
        <v>166</v>
      </c>
      <c r="E544" s="236" t="s">
        <v>199</v>
      </c>
      <c r="F544" s="236"/>
      <c r="G544" s="236"/>
      <c r="H544" s="236" t="s">
        <v>112</v>
      </c>
      <c r="I544" s="236"/>
      <c r="J544" s="236" t="s">
        <v>112</v>
      </c>
      <c r="K544" s="350" t="s">
        <v>26</v>
      </c>
      <c r="L544" s="350"/>
      <c r="M544" s="350"/>
      <c r="N544" s="350"/>
      <c r="O544" s="350"/>
      <c r="P544" s="350"/>
      <c r="Q544" s="350"/>
      <c r="R544" s="350"/>
      <c r="S544" s="350"/>
      <c r="T544" s="350"/>
      <c r="U544" s="350"/>
      <c r="V544" s="350"/>
      <c r="W544" s="350"/>
      <c r="X544" s="350"/>
      <c r="Y544" s="350"/>
      <c r="Z544" s="350"/>
      <c r="AA544" s="350"/>
      <c r="AB544" s="350"/>
      <c r="AC544" s="350"/>
      <c r="AD544" s="350"/>
      <c r="AE544" s="350"/>
      <c r="AF544" s="350"/>
      <c r="AG544" s="350"/>
      <c r="AH544" s="237"/>
      <c r="AI544" s="239"/>
      <c r="AJ544" s="239"/>
      <c r="AK544" s="238"/>
      <c r="AL544" s="236" t="s">
        <v>304</v>
      </c>
      <c r="AM544" s="237"/>
      <c r="AN544" s="239"/>
      <c r="AO544" s="239"/>
      <c r="AP544" s="238"/>
      <c r="AQ544" s="238"/>
      <c r="AR544" s="236"/>
      <c r="AS544" s="238"/>
      <c r="AT544" s="238"/>
      <c r="AU544" s="236"/>
      <c r="AV544" s="236"/>
      <c r="AW544" s="236"/>
      <c r="AX544" s="236"/>
      <c r="AY544" s="236"/>
      <c r="AZ544" s="236"/>
      <c r="BA544" s="236" t="s">
        <v>186</v>
      </c>
      <c r="BG544" s="192" t="s">
        <v>186</v>
      </c>
      <c r="BH544" s="192" t="s">
        <v>556</v>
      </c>
      <c r="BL544" s="192" t="s">
        <v>166</v>
      </c>
    </row>
    <row r="545" spans="1:60" s="192" customFormat="1" ht="35.25" hidden="1" customHeight="1" x14ac:dyDescent="0.2">
      <c r="A545" s="236"/>
      <c r="B545" s="236"/>
      <c r="C545" s="236"/>
      <c r="D545" s="236" t="s">
        <v>151</v>
      </c>
      <c r="E545" s="236" t="s">
        <v>197</v>
      </c>
      <c r="F545" s="236"/>
      <c r="G545" s="236"/>
      <c r="H545" s="236"/>
      <c r="I545" s="236"/>
      <c r="J545" s="236" t="s">
        <v>113</v>
      </c>
      <c r="K545" s="236" t="s">
        <v>107</v>
      </c>
      <c r="L545" s="236" t="s">
        <v>108</v>
      </c>
      <c r="M545" s="236" t="s">
        <v>105</v>
      </c>
      <c r="N545" s="236" t="s">
        <v>109</v>
      </c>
      <c r="O545" s="236"/>
      <c r="P545" s="236" t="s">
        <v>110</v>
      </c>
      <c r="Q545" s="236"/>
      <c r="R545" s="236" t="s">
        <v>111</v>
      </c>
      <c r="S545" s="236" t="s">
        <v>112</v>
      </c>
      <c r="T545" s="236"/>
      <c r="U545" s="236"/>
      <c r="V545" s="236"/>
      <c r="W545" s="236" t="s">
        <v>113</v>
      </c>
      <c r="X545" s="236"/>
      <c r="Y545" s="237"/>
      <c r="Z545" s="237"/>
      <c r="AA545" s="236" t="s">
        <v>142</v>
      </c>
      <c r="AB545" s="236" t="s">
        <v>565</v>
      </c>
      <c r="AC545" s="237"/>
      <c r="AD545" s="237"/>
      <c r="AE545" s="237"/>
      <c r="AF545" s="236" t="s">
        <v>114</v>
      </c>
      <c r="AG545" s="236" t="s">
        <v>143</v>
      </c>
      <c r="AH545" s="237"/>
      <c r="AI545" s="237"/>
      <c r="AJ545" s="237"/>
      <c r="AK545" s="236"/>
      <c r="AL545" s="236" t="s">
        <v>305</v>
      </c>
      <c r="AM545" s="237"/>
      <c r="AN545" s="237"/>
      <c r="AO545" s="237"/>
      <c r="AP545" s="236"/>
      <c r="AQ545" s="236"/>
      <c r="AR545" s="236"/>
      <c r="AS545" s="236"/>
      <c r="AT545" s="236"/>
      <c r="AU545" s="236"/>
      <c r="AV545" s="236"/>
      <c r="AW545" s="236"/>
      <c r="AX545" s="236"/>
      <c r="AY545" s="236"/>
      <c r="AZ545" s="236"/>
      <c r="BA545" s="236" t="s">
        <v>187</v>
      </c>
      <c r="BG545" s="192" t="s">
        <v>187</v>
      </c>
      <c r="BH545" s="192" t="s">
        <v>456</v>
      </c>
    </row>
    <row r="546" spans="1:60" s="192" customFormat="1" ht="35.25" hidden="1" customHeight="1" x14ac:dyDescent="0.2">
      <c r="A546" s="236"/>
      <c r="B546" s="236"/>
      <c r="C546" s="236"/>
      <c r="D546" s="236" t="s">
        <v>152</v>
      </c>
      <c r="E546" s="236" t="s">
        <v>406</v>
      </c>
      <c r="F546" s="236"/>
      <c r="G546" s="236"/>
      <c r="H546" s="236"/>
      <c r="I546" s="236"/>
      <c r="J546" s="236" t="s">
        <v>142</v>
      </c>
      <c r="K546" s="236" t="s">
        <v>139</v>
      </c>
      <c r="L546" s="236" t="s">
        <v>139</v>
      </c>
      <c r="M546" s="236" t="s">
        <v>139</v>
      </c>
      <c r="N546" s="236" t="s">
        <v>139</v>
      </c>
      <c r="O546" s="236"/>
      <c r="P546" s="236" t="s">
        <v>139</v>
      </c>
      <c r="Q546" s="236"/>
      <c r="R546" s="236" t="s">
        <v>139</v>
      </c>
      <c r="S546" s="236" t="s">
        <v>139</v>
      </c>
      <c r="T546" s="236"/>
      <c r="U546" s="236"/>
      <c r="V546" s="236"/>
      <c r="W546" s="236" t="s">
        <v>139</v>
      </c>
      <c r="X546" s="236"/>
      <c r="Y546" s="237"/>
      <c r="Z546" s="237"/>
      <c r="AA546" s="236" t="s">
        <v>139</v>
      </c>
      <c r="AB546" s="236" t="s">
        <v>139</v>
      </c>
      <c r="AC546" s="237"/>
      <c r="AD546" s="237"/>
      <c r="AE546" s="237"/>
      <c r="AF546" s="236" t="s">
        <v>139</v>
      </c>
      <c r="AG546" s="236" t="s">
        <v>139</v>
      </c>
      <c r="AH546" s="237"/>
      <c r="AI546" s="237"/>
      <c r="AJ546" s="237"/>
      <c r="AK546" s="236"/>
      <c r="AL546" s="236" t="s">
        <v>306</v>
      </c>
      <c r="AM546" s="237"/>
      <c r="AN546" s="237"/>
      <c r="AO546" s="237"/>
      <c r="AP546" s="236"/>
      <c r="AQ546" s="236"/>
      <c r="AR546" s="236"/>
      <c r="AS546" s="236"/>
      <c r="AT546" s="236"/>
      <c r="AU546" s="236"/>
      <c r="AV546" s="236"/>
      <c r="AW546" s="236"/>
      <c r="AX546" s="236"/>
      <c r="AY546" s="236"/>
      <c r="AZ546" s="236"/>
      <c r="BA546" s="236" t="s">
        <v>188</v>
      </c>
      <c r="BC546" s="348" t="s">
        <v>370</v>
      </c>
      <c r="BD546" s="348"/>
      <c r="BG546" s="192" t="s">
        <v>188</v>
      </c>
      <c r="BH546" s="192" t="s">
        <v>457</v>
      </c>
    </row>
    <row r="547" spans="1:60" s="192" customFormat="1" ht="35.25" hidden="1" customHeight="1" x14ac:dyDescent="0.2">
      <c r="A547" s="236"/>
      <c r="B547" s="236"/>
      <c r="C547" s="236"/>
      <c r="D547" s="236" t="s">
        <v>161</v>
      </c>
      <c r="E547" s="236" t="s">
        <v>196</v>
      </c>
      <c r="F547" s="236"/>
      <c r="G547" s="236"/>
      <c r="H547" s="236"/>
      <c r="I547" s="236"/>
      <c r="J547" s="236" t="s">
        <v>565</v>
      </c>
      <c r="K547" s="236" t="s">
        <v>209</v>
      </c>
      <c r="L547" s="236" t="s">
        <v>209</v>
      </c>
      <c r="M547" s="236" t="s">
        <v>209</v>
      </c>
      <c r="N547" s="236" t="s">
        <v>209</v>
      </c>
      <c r="O547" s="236"/>
      <c r="P547" s="236" t="s">
        <v>209</v>
      </c>
      <c r="Q547" s="236"/>
      <c r="R547" s="236" t="s">
        <v>209</v>
      </c>
      <c r="S547" s="236" t="s">
        <v>209</v>
      </c>
      <c r="T547" s="236"/>
      <c r="U547" s="236"/>
      <c r="V547" s="236"/>
      <c r="W547" s="236" t="s">
        <v>140</v>
      </c>
      <c r="X547" s="236"/>
      <c r="Y547" s="237"/>
      <c r="Z547" s="237"/>
      <c r="AA547" s="236" t="s">
        <v>209</v>
      </c>
      <c r="AB547" s="236" t="s">
        <v>209</v>
      </c>
      <c r="AC547" s="237"/>
      <c r="AD547" s="237"/>
      <c r="AE547" s="237"/>
      <c r="AF547" s="236" t="s">
        <v>209</v>
      </c>
      <c r="AG547" s="236" t="s">
        <v>209</v>
      </c>
      <c r="AH547" s="237"/>
      <c r="AI547" s="237"/>
      <c r="AJ547" s="237"/>
      <c r="AK547" s="236"/>
      <c r="AL547" s="236" t="s">
        <v>307</v>
      </c>
      <c r="AM547" s="237"/>
      <c r="AN547" s="237"/>
      <c r="AO547" s="237"/>
      <c r="AP547" s="236"/>
      <c r="AQ547" s="236"/>
      <c r="AR547" s="236"/>
      <c r="AS547" s="236"/>
      <c r="AT547" s="236"/>
      <c r="AU547" s="236"/>
      <c r="AV547" s="236"/>
      <c r="AW547" s="236"/>
      <c r="AX547" s="236"/>
      <c r="AY547" s="236"/>
      <c r="AZ547" s="236"/>
      <c r="BA547" s="236" t="s">
        <v>183</v>
      </c>
      <c r="BC547" s="192" t="s">
        <v>257</v>
      </c>
      <c r="BD547" s="192" t="s">
        <v>256</v>
      </c>
      <c r="BG547" s="192" t="s">
        <v>183</v>
      </c>
      <c r="BH547" s="192" t="s">
        <v>458</v>
      </c>
    </row>
    <row r="548" spans="1:60" s="192" customFormat="1" ht="35.25" hidden="1" customHeight="1" x14ac:dyDescent="0.2">
      <c r="A548" s="236"/>
      <c r="B548" s="236"/>
      <c r="C548" s="236"/>
      <c r="D548" s="236"/>
      <c r="E548" s="236"/>
      <c r="F548" s="236"/>
      <c r="G548" s="236"/>
      <c r="H548" s="236"/>
      <c r="I548" s="236"/>
      <c r="J548" s="236" t="s">
        <v>114</v>
      </c>
      <c r="K548" s="236" t="s">
        <v>140</v>
      </c>
      <c r="L548" s="236" t="s">
        <v>140</v>
      </c>
      <c r="M548" s="236" t="s">
        <v>140</v>
      </c>
      <c r="N548" s="236" t="s">
        <v>140</v>
      </c>
      <c r="O548" s="236"/>
      <c r="P548" s="236" t="s">
        <v>140</v>
      </c>
      <c r="Q548" s="236"/>
      <c r="R548" s="236" t="s">
        <v>140</v>
      </c>
      <c r="S548" s="236" t="s">
        <v>140</v>
      </c>
      <c r="T548" s="236"/>
      <c r="U548" s="236"/>
      <c r="V548" s="236"/>
      <c r="W548" s="236" t="s">
        <v>141</v>
      </c>
      <c r="X548" s="236"/>
      <c r="Y548" s="237"/>
      <c r="Z548" s="237"/>
      <c r="AA548" s="236" t="s">
        <v>140</v>
      </c>
      <c r="AB548" s="236" t="s">
        <v>140</v>
      </c>
      <c r="AC548" s="237"/>
      <c r="AD548" s="237"/>
      <c r="AE548" s="237"/>
      <c r="AF548" s="236" t="s">
        <v>140</v>
      </c>
      <c r="AG548" s="236" t="s">
        <v>140</v>
      </c>
      <c r="AH548" s="237"/>
      <c r="AI548" s="237"/>
      <c r="AJ548" s="237"/>
      <c r="AK548" s="236"/>
      <c r="AL548" s="236"/>
      <c r="AM548" s="237"/>
      <c r="AN548" s="237"/>
      <c r="AO548" s="237"/>
      <c r="AP548" s="236"/>
      <c r="AQ548" s="236"/>
      <c r="AR548" s="236"/>
      <c r="AS548" s="236"/>
      <c r="AT548" s="236"/>
      <c r="AU548" s="236"/>
      <c r="AV548" s="236"/>
      <c r="AW548" s="236"/>
      <c r="AX548" s="236"/>
      <c r="AY548" s="236"/>
      <c r="AZ548" s="236"/>
      <c r="BA548" s="236" t="s">
        <v>425</v>
      </c>
      <c r="BC548" s="192" t="s">
        <v>249</v>
      </c>
      <c r="BD548" s="192" t="s">
        <v>247</v>
      </c>
      <c r="BG548" s="192" t="s">
        <v>425</v>
      </c>
      <c r="BH548" s="192" t="s">
        <v>551</v>
      </c>
    </row>
    <row r="549" spans="1:60" s="192" customFormat="1" ht="35.25" hidden="1" customHeight="1" x14ac:dyDescent="0.2">
      <c r="A549" s="236"/>
      <c r="B549" s="236"/>
      <c r="C549" s="236"/>
      <c r="D549" s="236"/>
      <c r="E549" s="236"/>
      <c r="F549" s="236"/>
      <c r="G549" s="236"/>
      <c r="H549" s="236"/>
      <c r="I549" s="236"/>
      <c r="J549" s="236" t="s">
        <v>143</v>
      </c>
      <c r="K549" s="236" t="s">
        <v>208</v>
      </c>
      <c r="L549" s="236" t="s">
        <v>208</v>
      </c>
      <c r="M549" s="236" t="s">
        <v>208</v>
      </c>
      <c r="N549" s="236" t="s">
        <v>208</v>
      </c>
      <c r="O549" s="236"/>
      <c r="P549" s="236" t="s">
        <v>208</v>
      </c>
      <c r="Q549" s="236"/>
      <c r="R549" s="236" t="s">
        <v>208</v>
      </c>
      <c r="S549" s="236" t="s">
        <v>208</v>
      </c>
      <c r="T549" s="236"/>
      <c r="U549" s="236"/>
      <c r="V549" s="236"/>
      <c r="W549" s="236"/>
      <c r="X549" s="236"/>
      <c r="Y549" s="237"/>
      <c r="Z549" s="237"/>
      <c r="AA549" s="236"/>
      <c r="AB549" s="236" t="s">
        <v>208</v>
      </c>
      <c r="AC549" s="237"/>
      <c r="AD549" s="237"/>
      <c r="AE549" s="237"/>
      <c r="AF549" s="236" t="s">
        <v>208</v>
      </c>
      <c r="AG549" s="236"/>
      <c r="AH549" s="237"/>
      <c r="AI549" s="237"/>
      <c r="AJ549" s="237"/>
      <c r="AK549" s="236"/>
      <c r="AL549" s="236"/>
      <c r="AM549" s="237"/>
      <c r="AN549" s="237"/>
      <c r="AO549" s="237"/>
      <c r="AP549" s="236"/>
      <c r="AQ549" s="236"/>
      <c r="AR549" s="236"/>
      <c r="AS549" s="236"/>
      <c r="AT549" s="236"/>
      <c r="AU549" s="236"/>
      <c r="AV549" s="236"/>
      <c r="AW549" s="236"/>
      <c r="AX549" s="236"/>
      <c r="AY549" s="236"/>
      <c r="AZ549" s="236"/>
      <c r="BA549" s="236" t="s">
        <v>552</v>
      </c>
      <c r="BC549" s="192" t="s">
        <v>252</v>
      </c>
      <c r="BD549" s="192" t="s">
        <v>253</v>
      </c>
      <c r="BG549" s="192" t="s">
        <v>552</v>
      </c>
      <c r="BH549" s="192" t="s">
        <v>459</v>
      </c>
    </row>
    <row r="550" spans="1:60" s="192" customFormat="1" ht="35.25" hidden="1" customHeight="1" x14ac:dyDescent="0.2">
      <c r="A550" s="236"/>
      <c r="B550" s="236"/>
      <c r="C550" s="236"/>
      <c r="D550" s="236"/>
      <c r="E550" s="236"/>
      <c r="F550" s="236"/>
      <c r="G550" s="236"/>
      <c r="H550" s="236"/>
      <c r="I550" s="236"/>
      <c r="J550" s="236"/>
      <c r="K550" s="236" t="s">
        <v>141</v>
      </c>
      <c r="L550" s="236" t="s">
        <v>141</v>
      </c>
      <c r="M550" s="236" t="s">
        <v>141</v>
      </c>
      <c r="N550" s="236" t="s">
        <v>141</v>
      </c>
      <c r="O550" s="236"/>
      <c r="P550" s="236" t="s">
        <v>141</v>
      </c>
      <c r="Q550" s="236"/>
      <c r="R550" s="236" t="s">
        <v>141</v>
      </c>
      <c r="S550" s="236" t="s">
        <v>141</v>
      </c>
      <c r="T550" s="236"/>
      <c r="U550" s="236"/>
      <c r="V550" s="236"/>
      <c r="W550" s="236"/>
      <c r="X550" s="236"/>
      <c r="Y550" s="237"/>
      <c r="Z550" s="237"/>
      <c r="AA550" s="236"/>
      <c r="AB550" s="236" t="s">
        <v>141</v>
      </c>
      <c r="AC550" s="237"/>
      <c r="AD550" s="237"/>
      <c r="AE550" s="237"/>
      <c r="AF550" s="236" t="s">
        <v>141</v>
      </c>
      <c r="AG550" s="236"/>
      <c r="AH550" s="237"/>
      <c r="AI550" s="237"/>
      <c r="AJ550" s="237"/>
      <c r="AK550" s="236"/>
      <c r="AL550" s="236"/>
      <c r="AM550" s="237"/>
      <c r="AN550" s="237"/>
      <c r="AO550" s="237"/>
      <c r="AP550" s="236"/>
      <c r="AQ550" s="236"/>
      <c r="AR550" s="236"/>
      <c r="AS550" s="236"/>
      <c r="AT550" s="236"/>
      <c r="AU550" s="236"/>
      <c r="AV550" s="236"/>
      <c r="AW550" s="236"/>
      <c r="AX550" s="236"/>
      <c r="AY550" s="236"/>
      <c r="AZ550" s="236"/>
      <c r="BA550" s="236" t="s">
        <v>184</v>
      </c>
      <c r="BC550" s="192" t="s">
        <v>250</v>
      </c>
      <c r="BD550" s="192" t="s">
        <v>254</v>
      </c>
      <c r="BG550" s="192" t="s">
        <v>184</v>
      </c>
      <c r="BH550" s="192" t="s">
        <v>281</v>
      </c>
    </row>
    <row r="551" spans="1:60" s="192" customFormat="1" ht="44.45" hidden="1" customHeight="1" x14ac:dyDescent="0.2">
      <c r="A551" s="236"/>
      <c r="B551" s="236"/>
      <c r="C551" s="236"/>
      <c r="D551" s="236"/>
      <c r="E551" s="240"/>
      <c r="F551" s="240"/>
      <c r="G551" s="236"/>
      <c r="H551" s="236"/>
      <c r="I551" s="236"/>
      <c r="J551" s="236"/>
      <c r="K551" s="236"/>
      <c r="L551" s="236"/>
      <c r="M551" s="236"/>
      <c r="N551" s="236"/>
      <c r="O551" s="236"/>
      <c r="P551" s="236"/>
      <c r="Q551" s="236"/>
      <c r="R551" s="236"/>
      <c r="S551" s="236"/>
      <c r="T551" s="236"/>
      <c r="U551" s="236"/>
      <c r="V551" s="236"/>
      <c r="W551" s="236"/>
      <c r="X551" s="236"/>
      <c r="Y551" s="237"/>
      <c r="Z551" s="237"/>
      <c r="AA551" s="236"/>
      <c r="AB551" s="236"/>
      <c r="AC551" s="237"/>
      <c r="AD551" s="237"/>
      <c r="AE551" s="237"/>
      <c r="AF551" s="236"/>
      <c r="AG551" s="236"/>
      <c r="AH551" s="237"/>
      <c r="AI551" s="237"/>
      <c r="AJ551" s="237"/>
      <c r="AK551" s="236"/>
      <c r="AL551" s="236"/>
      <c r="AM551" s="237"/>
      <c r="AN551" s="237"/>
      <c r="AO551" s="237"/>
      <c r="AP551" s="236"/>
      <c r="AQ551" s="236"/>
      <c r="AR551" s="236"/>
      <c r="AS551" s="236"/>
      <c r="AT551" s="236"/>
      <c r="AU551" s="236"/>
      <c r="AV551" s="236"/>
      <c r="AW551" s="236"/>
      <c r="AX551" s="236"/>
      <c r="AY551" s="236"/>
      <c r="AZ551" s="236"/>
      <c r="BA551" s="236" t="s">
        <v>185</v>
      </c>
      <c r="BC551" s="192" t="s">
        <v>279</v>
      </c>
      <c r="BD551" s="192" t="s">
        <v>255</v>
      </c>
      <c r="BG551" s="192" t="s">
        <v>185</v>
      </c>
      <c r="BH551" s="192" t="s">
        <v>554</v>
      </c>
    </row>
    <row r="552" spans="1:60" s="192" customFormat="1" ht="34.15" hidden="1" customHeight="1" x14ac:dyDescent="0.2">
      <c r="A552" s="236"/>
      <c r="B552" s="236"/>
      <c r="C552" s="236"/>
      <c r="D552" s="236"/>
      <c r="E552" s="240"/>
      <c r="F552" s="240"/>
      <c r="G552" s="236"/>
      <c r="H552" s="236"/>
      <c r="I552" s="236"/>
      <c r="J552" s="237"/>
      <c r="K552" s="236"/>
      <c r="L552" s="236"/>
      <c r="M552" s="236"/>
      <c r="N552" s="236"/>
      <c r="O552" s="236"/>
      <c r="P552" s="236"/>
      <c r="Q552" s="236"/>
      <c r="R552" s="236"/>
      <c r="S552" s="236"/>
      <c r="T552" s="236"/>
      <c r="U552" s="236"/>
      <c r="V552" s="236"/>
      <c r="W552" s="236"/>
      <c r="X552" s="236"/>
      <c r="Y552" s="237"/>
      <c r="Z552" s="237"/>
      <c r="AA552" s="236"/>
      <c r="AB552" s="236"/>
      <c r="AC552" s="237"/>
      <c r="AD552" s="237"/>
      <c r="AE552" s="237"/>
      <c r="AF552" s="236"/>
      <c r="AG552" s="236"/>
      <c r="AH552" s="237"/>
      <c r="AI552" s="237"/>
      <c r="AJ552" s="237"/>
      <c r="AK552" s="236"/>
      <c r="AL552" s="236"/>
      <c r="AM552" s="237"/>
      <c r="AN552" s="237"/>
      <c r="AO552" s="237"/>
      <c r="AP552" s="236"/>
      <c r="AQ552" s="236"/>
      <c r="AR552" s="236"/>
      <c r="AS552" s="236"/>
      <c r="AT552" s="236"/>
      <c r="AU552" s="236"/>
      <c r="AV552" s="236"/>
      <c r="AW552" s="236"/>
      <c r="AX552" s="236"/>
      <c r="AY552" s="236"/>
      <c r="AZ552" s="236"/>
      <c r="BA552" s="236" t="s">
        <v>180</v>
      </c>
      <c r="BC552" s="192" t="s">
        <v>248</v>
      </c>
      <c r="BD552" s="192" t="s">
        <v>454</v>
      </c>
      <c r="BG552" s="192" t="s">
        <v>180</v>
      </c>
      <c r="BH552" s="192" t="s">
        <v>244</v>
      </c>
    </row>
    <row r="553" spans="1:60" s="192" customFormat="1" ht="35.450000000000003" hidden="1" customHeight="1" x14ac:dyDescent="0.2">
      <c r="A553" s="236"/>
      <c r="B553" s="236"/>
      <c r="C553" s="236"/>
      <c r="D553" s="236"/>
      <c r="E553" s="236"/>
      <c r="F553" s="236"/>
      <c r="G553" s="236"/>
      <c r="H553" s="236"/>
      <c r="I553" s="236"/>
      <c r="J553" s="237"/>
      <c r="K553" s="236"/>
      <c r="L553" s="236"/>
      <c r="M553" s="236"/>
      <c r="N553" s="236"/>
      <c r="O553" s="236"/>
      <c r="P553" s="236"/>
      <c r="Q553" s="236"/>
      <c r="R553" s="236"/>
      <c r="S553" s="236"/>
      <c r="T553" s="236"/>
      <c r="U553" s="236"/>
      <c r="V553" s="236"/>
      <c r="W553" s="236"/>
      <c r="X553" s="236"/>
      <c r="Y553" s="237"/>
      <c r="Z553" s="237"/>
      <c r="AA553" s="236"/>
      <c r="AB553" s="236"/>
      <c r="AC553" s="237"/>
      <c r="AD553" s="237"/>
      <c r="AE553" s="237"/>
      <c r="AF553" s="236"/>
      <c r="AG553" s="236"/>
      <c r="AH553" s="237"/>
      <c r="AI553" s="237"/>
      <c r="AJ553" s="237"/>
      <c r="AK553" s="236"/>
      <c r="AL553" s="236"/>
      <c r="AM553" s="237"/>
      <c r="AN553" s="237"/>
      <c r="AO553" s="237"/>
      <c r="AP553" s="236"/>
      <c r="AQ553" s="236"/>
      <c r="AR553" s="236"/>
      <c r="AS553" s="236"/>
      <c r="AT553" s="236"/>
      <c r="AU553" s="236"/>
      <c r="AV553" s="236"/>
      <c r="AW553" s="236"/>
      <c r="AX553" s="236"/>
      <c r="AY553" s="236"/>
      <c r="AZ553" s="236"/>
      <c r="BA553" s="236" t="s">
        <v>451</v>
      </c>
      <c r="BG553" s="192" t="s">
        <v>451</v>
      </c>
      <c r="BH553" s="192" t="s">
        <v>245</v>
      </c>
    </row>
    <row r="554" spans="1:60" s="192" customFormat="1" ht="53.45" hidden="1" customHeight="1" x14ac:dyDescent="0.2">
      <c r="A554" s="236"/>
      <c r="B554" s="236"/>
      <c r="C554" s="236"/>
      <c r="D554" s="236"/>
      <c r="E554" s="236"/>
      <c r="F554" s="236"/>
      <c r="G554" s="236"/>
      <c r="H554" s="236"/>
      <c r="I554" s="236"/>
      <c r="J554" s="236"/>
      <c r="K554" s="236"/>
      <c r="L554" s="236"/>
      <c r="M554" s="236"/>
      <c r="N554" s="236"/>
      <c r="O554" s="236"/>
      <c r="P554" s="236"/>
      <c r="Q554" s="236"/>
      <c r="R554" s="236"/>
      <c r="S554" s="236"/>
      <c r="T554" s="236"/>
      <c r="U554" s="236"/>
      <c r="V554" s="236"/>
      <c r="W554" s="236"/>
      <c r="X554" s="236"/>
      <c r="Y554" s="237"/>
      <c r="Z554" s="237"/>
      <c r="AA554" s="236"/>
      <c r="AB554" s="236"/>
      <c r="AC554" s="237"/>
      <c r="AD554" s="237"/>
      <c r="AE554" s="237"/>
      <c r="AF554" s="236"/>
      <c r="AG554" s="236"/>
      <c r="AH554" s="237"/>
      <c r="AI554" s="237"/>
      <c r="AJ554" s="237"/>
      <c r="AK554" s="236"/>
      <c r="AL554" s="236"/>
      <c r="AM554" s="237"/>
      <c r="AN554" s="237"/>
      <c r="AO554" s="237"/>
      <c r="AP554" s="236"/>
      <c r="AQ554" s="236"/>
      <c r="AR554" s="236"/>
      <c r="AS554" s="236"/>
      <c r="AT554" s="236"/>
      <c r="AU554" s="236"/>
      <c r="AV554" s="236"/>
      <c r="AW554" s="236"/>
      <c r="AX554" s="236"/>
      <c r="AY554" s="236"/>
      <c r="AZ554" s="236"/>
      <c r="BA554" s="236" t="s">
        <v>452</v>
      </c>
      <c r="BG554" s="192" t="s">
        <v>452</v>
      </c>
      <c r="BH554" s="192" t="s">
        <v>170</v>
      </c>
    </row>
    <row r="555" spans="1:60" s="192" customFormat="1" ht="36" hidden="1" customHeight="1" x14ac:dyDescent="0.2">
      <c r="A555" s="236"/>
      <c r="B555" s="236"/>
      <c r="C555" s="236"/>
      <c r="D555" s="236"/>
      <c r="E555" s="236"/>
      <c r="F555" s="236"/>
      <c r="G555" s="236"/>
      <c r="H555" s="236"/>
      <c r="I555" s="236"/>
      <c r="J555" s="236"/>
      <c r="K555" s="236"/>
      <c r="L555" s="236"/>
      <c r="M555" s="236"/>
      <c r="N555" s="236"/>
      <c r="O555" s="236"/>
      <c r="P555" s="236"/>
      <c r="Q555" s="236"/>
      <c r="R555" s="236"/>
      <c r="S555" s="236"/>
      <c r="T555" s="236"/>
      <c r="U555" s="236"/>
      <c r="V555" s="236"/>
      <c r="W555" s="236"/>
      <c r="X555" s="236"/>
      <c r="Y555" s="237"/>
      <c r="Z555" s="237"/>
      <c r="AA555" s="236"/>
      <c r="AB555" s="236"/>
      <c r="AC555" s="237"/>
      <c r="AD555" s="237"/>
      <c r="AE555" s="237"/>
      <c r="AF555" s="236"/>
      <c r="AG555" s="236"/>
      <c r="AH555" s="237"/>
      <c r="AI555" s="237"/>
      <c r="AJ555" s="237"/>
      <c r="AK555" s="236"/>
      <c r="AL555" s="236"/>
      <c r="AM555" s="237"/>
      <c r="AN555" s="237"/>
      <c r="AO555" s="237"/>
      <c r="AP555" s="236"/>
      <c r="AQ555" s="236"/>
      <c r="AR555" s="236"/>
      <c r="AS555" s="236"/>
      <c r="AT555" s="236"/>
      <c r="AU555" s="236"/>
      <c r="AV555" s="236"/>
      <c r="AW555" s="236"/>
      <c r="AX555" s="236"/>
      <c r="AY555" s="236"/>
      <c r="AZ555" s="236"/>
      <c r="BA555" s="236" t="s">
        <v>179</v>
      </c>
      <c r="BG555" s="192" t="s">
        <v>179</v>
      </c>
      <c r="BH555" s="192" t="s">
        <v>405</v>
      </c>
    </row>
    <row r="556" spans="1:60" s="192" customFormat="1" hidden="1" x14ac:dyDescent="0.2">
      <c r="A556" s="236"/>
      <c r="B556" s="236"/>
      <c r="C556" s="236"/>
      <c r="D556" s="236"/>
      <c r="E556" s="236"/>
      <c r="F556" s="236"/>
      <c r="G556" s="236"/>
      <c r="H556" s="236"/>
      <c r="I556" s="236"/>
      <c r="J556" s="237"/>
      <c r="K556" s="236"/>
      <c r="L556" s="236"/>
      <c r="M556" s="236"/>
      <c r="N556" s="236"/>
      <c r="O556" s="236"/>
      <c r="P556" s="236"/>
      <c r="Q556" s="236"/>
      <c r="R556" s="236"/>
      <c r="S556" s="236"/>
      <c r="T556" s="236"/>
      <c r="U556" s="236"/>
      <c r="V556" s="236"/>
      <c r="W556" s="236"/>
      <c r="X556" s="236"/>
      <c r="Y556" s="237"/>
      <c r="Z556" s="237"/>
      <c r="AA556" s="236"/>
      <c r="AB556" s="236"/>
      <c r="AC556" s="237"/>
      <c r="AD556" s="237"/>
      <c r="AE556" s="237"/>
      <c r="AF556" s="236"/>
      <c r="AG556" s="236"/>
      <c r="AH556" s="237"/>
      <c r="AI556" s="237"/>
      <c r="AJ556" s="237"/>
      <c r="AK556" s="236"/>
      <c r="AL556" s="236"/>
      <c r="AM556" s="237"/>
      <c r="AN556" s="237"/>
      <c r="AO556" s="237"/>
      <c r="AP556" s="236"/>
      <c r="AQ556" s="236"/>
      <c r="AR556" s="236"/>
      <c r="AS556" s="236"/>
      <c r="AT556" s="236"/>
      <c r="AU556" s="236"/>
      <c r="AV556" s="236"/>
      <c r="AW556" s="236"/>
      <c r="AX556" s="236"/>
      <c r="AY556" s="236"/>
      <c r="AZ556" s="236"/>
      <c r="BA556" s="236" t="s">
        <v>257</v>
      </c>
      <c r="BG556" s="192" t="s">
        <v>159</v>
      </c>
      <c r="BH556" s="192" t="s">
        <v>169</v>
      </c>
    </row>
    <row r="557" spans="1:60" s="192" customFormat="1" ht="27.75" hidden="1" customHeight="1" x14ac:dyDescent="0.2">
      <c r="A557" s="236"/>
      <c r="B557" s="236"/>
      <c r="C557" s="236"/>
      <c r="D557" s="236"/>
      <c r="E557" s="236"/>
      <c r="F557" s="236"/>
      <c r="G557" s="236"/>
      <c r="H557" s="236"/>
      <c r="I557" s="236"/>
      <c r="J557" s="237"/>
      <c r="K557" s="236"/>
      <c r="L557" s="236"/>
      <c r="M557" s="236"/>
      <c r="N557" s="236"/>
      <c r="O557" s="236"/>
      <c r="P557" s="236"/>
      <c r="Q557" s="236"/>
      <c r="R557" s="236"/>
      <c r="S557" s="236"/>
      <c r="T557" s="236"/>
      <c r="U557" s="236"/>
      <c r="V557" s="236"/>
      <c r="W557" s="236"/>
      <c r="X557" s="236"/>
      <c r="Y557" s="237"/>
      <c r="Z557" s="237"/>
      <c r="AA557" s="236"/>
      <c r="AB557" s="236"/>
      <c r="AC557" s="237"/>
      <c r="AD557" s="237"/>
      <c r="AE557" s="237"/>
      <c r="AF557" s="236"/>
      <c r="AG557" s="236"/>
      <c r="AH557" s="237"/>
      <c r="AI557" s="237"/>
      <c r="AJ557" s="237"/>
      <c r="AK557" s="236"/>
      <c r="AL557" s="236"/>
      <c r="AM557" s="237"/>
      <c r="AN557" s="237"/>
      <c r="AO557" s="237"/>
      <c r="AP557" s="236"/>
      <c r="AQ557" s="236"/>
      <c r="AR557" s="236"/>
      <c r="AS557" s="236"/>
      <c r="AT557" s="236"/>
      <c r="AU557" s="236"/>
      <c r="AV557" s="236"/>
      <c r="AW557" s="236"/>
      <c r="AX557" s="236"/>
      <c r="AY557" s="236"/>
      <c r="AZ557" s="236"/>
      <c r="BA557" s="236"/>
      <c r="BG557" s="192" t="s">
        <v>160</v>
      </c>
      <c r="BH557" s="192" t="s">
        <v>243</v>
      </c>
    </row>
    <row r="558" spans="1:60" s="192" customFormat="1" ht="22.5" hidden="1" customHeight="1" x14ac:dyDescent="0.2">
      <c r="A558" s="236"/>
      <c r="B558" s="236"/>
      <c r="C558" s="236"/>
      <c r="D558" s="236"/>
      <c r="E558" s="236"/>
      <c r="F558" s="236"/>
      <c r="G558" s="236"/>
      <c r="H558" s="236"/>
      <c r="I558" s="236"/>
      <c r="J558" s="237"/>
      <c r="K558" s="236"/>
      <c r="L558" s="236"/>
      <c r="M558" s="236"/>
      <c r="N558" s="236"/>
      <c r="O558" s="236"/>
      <c r="P558" s="236"/>
      <c r="Q558" s="236"/>
      <c r="R558" s="236"/>
      <c r="S558" s="236"/>
      <c r="T558" s="236"/>
      <c r="U558" s="236"/>
      <c r="V558" s="236"/>
      <c r="W558" s="236"/>
      <c r="X558" s="236"/>
      <c r="Y558" s="237"/>
      <c r="Z558" s="237"/>
      <c r="AA558" s="236"/>
      <c r="AB558" s="236"/>
      <c r="AC558" s="237"/>
      <c r="AD558" s="237"/>
      <c r="AE558" s="237"/>
      <c r="AF558" s="236"/>
      <c r="AG558" s="236"/>
      <c r="AH558" s="237"/>
      <c r="AI558" s="237"/>
      <c r="AJ558" s="237"/>
      <c r="AK558" s="236"/>
      <c r="AL558" s="236"/>
      <c r="AM558" s="237"/>
      <c r="AN558" s="237"/>
      <c r="AO558" s="237"/>
      <c r="AP558" s="236"/>
      <c r="AQ558" s="236"/>
      <c r="AR558" s="236"/>
      <c r="AS558" s="236"/>
      <c r="AT558" s="236"/>
      <c r="AU558" s="236"/>
      <c r="AV558" s="236"/>
      <c r="AW558" s="236"/>
      <c r="AX558" s="236"/>
      <c r="AY558" s="236"/>
      <c r="AZ558" s="236"/>
      <c r="BA558" s="236" t="s">
        <v>159</v>
      </c>
      <c r="BG558" s="192" t="s">
        <v>158</v>
      </c>
      <c r="BH558" s="192" t="s">
        <v>243</v>
      </c>
    </row>
    <row r="559" spans="1:60" s="192" customFormat="1" ht="43.9" hidden="1" customHeight="1" x14ac:dyDescent="0.2">
      <c r="A559" s="236"/>
      <c r="B559" s="236"/>
      <c r="C559" s="236"/>
      <c r="D559" s="236"/>
      <c r="E559" s="236"/>
      <c r="F559" s="236"/>
      <c r="G559" s="236"/>
      <c r="H559" s="236"/>
      <c r="I559" s="236"/>
      <c r="J559" s="236"/>
      <c r="K559" s="236"/>
      <c r="L559" s="236"/>
      <c r="M559" s="236"/>
      <c r="N559" s="236"/>
      <c r="O559" s="236"/>
      <c r="P559" s="236"/>
      <c r="Q559" s="236"/>
      <c r="R559" s="236"/>
      <c r="S559" s="236"/>
      <c r="T559" s="236"/>
      <c r="U559" s="236"/>
      <c r="V559" s="236"/>
      <c r="W559" s="236"/>
      <c r="X559" s="236"/>
      <c r="Y559" s="237"/>
      <c r="Z559" s="237"/>
      <c r="AA559" s="236"/>
      <c r="AB559" s="236"/>
      <c r="AC559" s="237"/>
      <c r="AD559" s="237"/>
      <c r="AE559" s="237"/>
      <c r="AF559" s="236"/>
      <c r="AG559" s="236"/>
      <c r="AH559" s="237"/>
      <c r="AI559" s="237"/>
      <c r="AJ559" s="237"/>
      <c r="AK559" s="236"/>
      <c r="AL559" s="236"/>
      <c r="AM559" s="237"/>
      <c r="AN559" s="237"/>
      <c r="AO559" s="237"/>
      <c r="AP559" s="236"/>
      <c r="AQ559" s="236"/>
      <c r="AR559" s="236"/>
      <c r="AS559" s="236"/>
      <c r="AT559" s="236"/>
      <c r="AU559" s="236"/>
      <c r="AV559" s="236"/>
      <c r="AW559" s="236"/>
      <c r="AX559" s="236"/>
      <c r="AY559" s="236"/>
      <c r="AZ559" s="236"/>
      <c r="BA559" s="236" t="s">
        <v>249</v>
      </c>
      <c r="BG559" s="192" t="s">
        <v>453</v>
      </c>
      <c r="BH559" s="192" t="s">
        <v>172</v>
      </c>
    </row>
    <row r="560" spans="1:60" s="192" customFormat="1" ht="37.5" hidden="1" customHeight="1" x14ac:dyDescent="0.2">
      <c r="A560" s="236"/>
      <c r="B560" s="236"/>
      <c r="C560" s="236"/>
      <c r="D560" s="236"/>
      <c r="E560" s="236"/>
      <c r="F560" s="236"/>
      <c r="G560" s="236"/>
      <c r="H560" s="236"/>
      <c r="I560" s="236"/>
      <c r="J560" s="236"/>
      <c r="K560" s="236"/>
      <c r="L560" s="236"/>
      <c r="M560" s="236"/>
      <c r="N560" s="236"/>
      <c r="O560" s="236"/>
      <c r="P560" s="236"/>
      <c r="Q560" s="236"/>
      <c r="R560" s="236"/>
      <c r="S560" s="236"/>
      <c r="T560" s="236"/>
      <c r="U560" s="236"/>
      <c r="V560" s="236"/>
      <c r="W560" s="236"/>
      <c r="X560" s="236"/>
      <c r="Y560" s="237"/>
      <c r="Z560" s="237"/>
      <c r="AA560" s="236"/>
      <c r="AB560" s="236"/>
      <c r="AC560" s="237"/>
      <c r="AD560" s="237"/>
      <c r="AE560" s="237"/>
      <c r="AF560" s="236"/>
      <c r="AG560" s="236"/>
      <c r="AH560" s="237"/>
      <c r="AI560" s="237"/>
      <c r="AJ560" s="237"/>
      <c r="AK560" s="236"/>
      <c r="AL560" s="236"/>
      <c r="AM560" s="237"/>
      <c r="AN560" s="237"/>
      <c r="AO560" s="237"/>
      <c r="AP560" s="236"/>
      <c r="AQ560" s="236"/>
      <c r="AR560" s="236"/>
      <c r="AS560" s="236"/>
      <c r="AT560" s="236"/>
      <c r="AU560" s="236"/>
      <c r="AV560" s="236"/>
      <c r="AW560" s="236"/>
      <c r="AX560" s="236"/>
      <c r="AY560" s="236"/>
      <c r="AZ560" s="236"/>
      <c r="BA560" s="236" t="s">
        <v>455</v>
      </c>
      <c r="BG560" s="192" t="s">
        <v>176</v>
      </c>
      <c r="BH560" s="192" t="s">
        <v>460</v>
      </c>
    </row>
    <row r="561" spans="1:60" s="192" customFormat="1" ht="25.5" hidden="1" x14ac:dyDescent="0.2">
      <c r="A561" s="236"/>
      <c r="B561" s="236"/>
      <c r="C561" s="236"/>
      <c r="D561" s="236"/>
      <c r="E561" s="236"/>
      <c r="F561" s="236"/>
      <c r="G561" s="236"/>
      <c r="H561" s="236"/>
      <c r="I561" s="236"/>
      <c r="J561" s="236"/>
      <c r="K561" s="236"/>
      <c r="L561" s="236"/>
      <c r="M561" s="236"/>
      <c r="N561" s="236"/>
      <c r="O561" s="236"/>
      <c r="P561" s="236"/>
      <c r="Q561" s="236"/>
      <c r="R561" s="236"/>
      <c r="S561" s="236"/>
      <c r="T561" s="236"/>
      <c r="U561" s="236"/>
      <c r="V561" s="236"/>
      <c r="W561" s="236"/>
      <c r="X561" s="236"/>
      <c r="Y561" s="237"/>
      <c r="Z561" s="237"/>
      <c r="AA561" s="236"/>
      <c r="AB561" s="236"/>
      <c r="AC561" s="237"/>
      <c r="AD561" s="237"/>
      <c r="AE561" s="237"/>
      <c r="AF561" s="236"/>
      <c r="AG561" s="236"/>
      <c r="AH561" s="237"/>
      <c r="AI561" s="237"/>
      <c r="AJ561" s="237"/>
      <c r="AK561" s="236"/>
      <c r="AL561" s="236"/>
      <c r="AM561" s="237"/>
      <c r="AN561" s="237"/>
      <c r="AO561" s="237"/>
      <c r="AP561" s="236"/>
      <c r="AQ561" s="236"/>
      <c r="AR561" s="236"/>
      <c r="AS561" s="236"/>
      <c r="AT561" s="236"/>
      <c r="AU561" s="236"/>
      <c r="AV561" s="236"/>
      <c r="AW561" s="236"/>
      <c r="AX561" s="236"/>
      <c r="AY561" s="236"/>
      <c r="AZ561" s="236"/>
      <c r="BA561" s="236" t="s">
        <v>250</v>
      </c>
      <c r="BG561" s="192" t="s">
        <v>177</v>
      </c>
      <c r="BH561" s="192" t="s">
        <v>169</v>
      </c>
    </row>
    <row r="562" spans="1:60" s="192" customFormat="1" ht="33.75" hidden="1" customHeight="1" x14ac:dyDescent="0.2">
      <c r="A562" s="236"/>
      <c r="B562" s="236"/>
      <c r="C562" s="236"/>
      <c r="D562" s="236"/>
      <c r="E562" s="236"/>
      <c r="F562" s="236"/>
      <c r="G562" s="236"/>
      <c r="H562" s="236"/>
      <c r="I562" s="236"/>
      <c r="J562" s="236"/>
      <c r="K562" s="236"/>
      <c r="L562" s="236"/>
      <c r="M562" s="236"/>
      <c r="N562" s="236"/>
      <c r="O562" s="236"/>
      <c r="P562" s="236"/>
      <c r="Q562" s="236"/>
      <c r="R562" s="236"/>
      <c r="S562" s="236"/>
      <c r="T562" s="236"/>
      <c r="U562" s="236"/>
      <c r="V562" s="236"/>
      <c r="W562" s="236"/>
      <c r="X562" s="236"/>
      <c r="Y562" s="237"/>
      <c r="Z562" s="237"/>
      <c r="AA562" s="236"/>
      <c r="AB562" s="236"/>
      <c r="AC562" s="237"/>
      <c r="AD562" s="237"/>
      <c r="AE562" s="237"/>
      <c r="AF562" s="236"/>
      <c r="AG562" s="236"/>
      <c r="AH562" s="237"/>
      <c r="AI562" s="237"/>
      <c r="AJ562" s="237"/>
      <c r="AK562" s="236"/>
      <c r="AL562" s="236"/>
      <c r="AM562" s="237"/>
      <c r="AN562" s="237"/>
      <c r="AO562" s="237"/>
      <c r="AP562" s="236"/>
      <c r="AQ562" s="236"/>
      <c r="AR562" s="236"/>
      <c r="AS562" s="236"/>
      <c r="AT562" s="236"/>
      <c r="AU562" s="236"/>
      <c r="AV562" s="236"/>
      <c r="AW562" s="236"/>
      <c r="AX562" s="236"/>
      <c r="AY562" s="236"/>
      <c r="AZ562" s="236"/>
      <c r="BA562" s="236" t="s">
        <v>251</v>
      </c>
      <c r="BG562" s="192" t="s">
        <v>178</v>
      </c>
      <c r="BH562" s="192" t="s">
        <v>174</v>
      </c>
    </row>
    <row r="563" spans="1:60" s="192" customFormat="1" ht="25.5" hidden="1" x14ac:dyDescent="0.2">
      <c r="A563" s="236"/>
      <c r="B563" s="236"/>
      <c r="C563" s="236"/>
      <c r="D563" s="236"/>
      <c r="E563" s="236"/>
      <c r="F563" s="236"/>
      <c r="G563" s="236"/>
      <c r="H563" s="236"/>
      <c r="I563" s="236"/>
      <c r="J563" s="236"/>
      <c r="K563" s="236"/>
      <c r="L563" s="236"/>
      <c r="M563" s="236"/>
      <c r="N563" s="236"/>
      <c r="O563" s="236"/>
      <c r="P563" s="236"/>
      <c r="Q563" s="236"/>
      <c r="R563" s="236"/>
      <c r="S563" s="236"/>
      <c r="T563" s="236"/>
      <c r="U563" s="236"/>
      <c r="V563" s="236"/>
      <c r="W563" s="236"/>
      <c r="X563" s="236"/>
      <c r="Y563" s="237"/>
      <c r="Z563" s="237"/>
      <c r="AA563" s="236"/>
      <c r="AB563" s="236"/>
      <c r="AC563" s="237"/>
      <c r="AD563" s="237"/>
      <c r="AE563" s="237"/>
      <c r="AF563" s="236"/>
      <c r="AG563" s="236"/>
      <c r="AH563" s="237"/>
      <c r="AI563" s="237"/>
      <c r="AJ563" s="237"/>
      <c r="AK563" s="236"/>
      <c r="AL563" s="236"/>
      <c r="AM563" s="237"/>
      <c r="AN563" s="237"/>
      <c r="AO563" s="237"/>
      <c r="AP563" s="236"/>
      <c r="AQ563" s="236"/>
      <c r="AR563" s="236"/>
      <c r="AS563" s="236"/>
      <c r="AT563" s="236"/>
      <c r="AU563" s="236"/>
      <c r="AV563" s="236"/>
      <c r="AW563" s="236"/>
      <c r="AX563" s="236"/>
      <c r="AY563" s="236"/>
      <c r="AZ563" s="236"/>
      <c r="BA563" s="236" t="s">
        <v>248</v>
      </c>
      <c r="BG563" s="192" t="s">
        <v>532</v>
      </c>
      <c r="BH563" s="192" t="s">
        <v>156</v>
      </c>
    </row>
    <row r="564" spans="1:60" s="192" customFormat="1" ht="25.5" hidden="1" x14ac:dyDescent="0.2">
      <c r="A564" s="236"/>
      <c r="B564" s="236"/>
      <c r="C564" s="236"/>
      <c r="D564" s="236"/>
      <c r="E564" s="236"/>
      <c r="F564" s="236"/>
      <c r="G564" s="236"/>
      <c r="H564" s="236"/>
      <c r="I564" s="236"/>
      <c r="J564" s="236"/>
      <c r="K564" s="236"/>
      <c r="L564" s="236"/>
      <c r="M564" s="236"/>
      <c r="N564" s="236"/>
      <c r="O564" s="236"/>
      <c r="P564" s="236"/>
      <c r="Q564" s="236"/>
      <c r="R564" s="236"/>
      <c r="S564" s="236"/>
      <c r="T564" s="236"/>
      <c r="U564" s="236"/>
      <c r="V564" s="236"/>
      <c r="W564" s="236"/>
      <c r="X564" s="236"/>
      <c r="Y564" s="237"/>
      <c r="Z564" s="237"/>
      <c r="AA564" s="236"/>
      <c r="AB564" s="236"/>
      <c r="AC564" s="237"/>
      <c r="AD564" s="237"/>
      <c r="AE564" s="237"/>
      <c r="AF564" s="236"/>
      <c r="AG564" s="236"/>
      <c r="AH564" s="237"/>
      <c r="AI564" s="237"/>
      <c r="AJ564" s="237"/>
      <c r="AK564" s="236"/>
      <c r="AL564" s="236"/>
      <c r="AM564" s="237"/>
      <c r="AN564" s="237"/>
      <c r="AO564" s="237"/>
      <c r="AP564" s="236"/>
      <c r="AQ564" s="236"/>
      <c r="AR564" s="236"/>
      <c r="AS564" s="236"/>
      <c r="AT564" s="236"/>
      <c r="AU564" s="236"/>
      <c r="AV564" s="236"/>
      <c r="AW564" s="236"/>
      <c r="AX564" s="236"/>
      <c r="AY564" s="236"/>
      <c r="AZ564" s="236"/>
      <c r="BA564" s="236"/>
      <c r="BG564" s="192" t="s">
        <v>537</v>
      </c>
      <c r="BH564" s="192" t="s">
        <v>535</v>
      </c>
    </row>
    <row r="565" spans="1:60" s="192" customFormat="1" ht="25.5" hidden="1" x14ac:dyDescent="0.2">
      <c r="A565" s="236"/>
      <c r="B565" s="236"/>
      <c r="C565" s="236"/>
      <c r="D565" s="236"/>
      <c r="E565" s="236"/>
      <c r="F565" s="236"/>
      <c r="G565" s="236"/>
      <c r="H565" s="236"/>
      <c r="I565" s="236"/>
      <c r="J565" s="236"/>
      <c r="K565" s="236"/>
      <c r="L565" s="236"/>
      <c r="M565" s="236"/>
      <c r="N565" s="236"/>
      <c r="O565" s="236"/>
      <c r="P565" s="236"/>
      <c r="Q565" s="236"/>
      <c r="R565" s="236"/>
      <c r="S565" s="236"/>
      <c r="T565" s="236"/>
      <c r="U565" s="236"/>
      <c r="V565" s="236"/>
      <c r="W565" s="236"/>
      <c r="X565" s="236"/>
      <c r="Y565" s="237"/>
      <c r="Z565" s="237"/>
      <c r="AA565" s="236"/>
      <c r="AB565" s="236"/>
      <c r="AC565" s="237"/>
      <c r="AD565" s="237"/>
      <c r="AE565" s="237"/>
      <c r="AF565" s="236"/>
      <c r="AG565" s="236"/>
      <c r="AH565" s="237"/>
      <c r="AI565" s="237"/>
      <c r="AJ565" s="237"/>
      <c r="AK565" s="236"/>
      <c r="AL565" s="236"/>
      <c r="AM565" s="237"/>
      <c r="AN565" s="237"/>
      <c r="AO565" s="237"/>
      <c r="AP565" s="236"/>
      <c r="AQ565" s="236"/>
      <c r="AR565" s="236"/>
      <c r="AS565" s="236"/>
      <c r="AT565" s="236"/>
      <c r="AU565" s="236"/>
      <c r="AV565" s="236"/>
      <c r="AW565" s="236"/>
      <c r="AX565" s="236"/>
      <c r="AY565" s="236"/>
      <c r="AZ565" s="236"/>
      <c r="BA565" s="236"/>
      <c r="BG565" s="192" t="s">
        <v>538</v>
      </c>
      <c r="BH565" s="192" t="s">
        <v>536</v>
      </c>
    </row>
    <row r="566" spans="1:60" s="192" customFormat="1" hidden="1" x14ac:dyDescent="0.2">
      <c r="A566" s="236"/>
      <c r="B566" s="236"/>
      <c r="C566" s="236"/>
      <c r="D566" s="236"/>
      <c r="E566" s="236"/>
      <c r="F566" s="236"/>
      <c r="G566" s="236"/>
      <c r="H566" s="236"/>
      <c r="I566" s="236"/>
      <c r="J566" s="236"/>
      <c r="K566" s="236"/>
      <c r="L566" s="236"/>
      <c r="M566" s="236"/>
      <c r="N566" s="236"/>
      <c r="O566" s="236"/>
      <c r="P566" s="236"/>
      <c r="Q566" s="236"/>
      <c r="R566" s="236"/>
      <c r="S566" s="236"/>
      <c r="T566" s="236"/>
      <c r="U566" s="236"/>
      <c r="V566" s="236"/>
      <c r="W566" s="236"/>
      <c r="X566" s="236"/>
      <c r="Y566" s="237"/>
      <c r="Z566" s="237"/>
      <c r="AA566" s="236"/>
      <c r="AB566" s="236"/>
      <c r="AC566" s="237"/>
      <c r="AD566" s="237"/>
      <c r="AE566" s="237"/>
      <c r="AF566" s="236"/>
      <c r="AG566" s="236"/>
      <c r="AH566" s="237"/>
      <c r="AI566" s="237"/>
      <c r="AJ566" s="237"/>
      <c r="AK566" s="236"/>
      <c r="AL566" s="236"/>
      <c r="AM566" s="237"/>
      <c r="AN566" s="237"/>
      <c r="AO566" s="237"/>
      <c r="AP566" s="236"/>
      <c r="AQ566" s="236"/>
      <c r="AR566" s="236"/>
      <c r="AS566" s="236"/>
      <c r="AT566" s="236"/>
      <c r="AU566" s="236"/>
      <c r="AV566" s="236"/>
      <c r="AW566" s="236"/>
      <c r="AX566" s="236"/>
      <c r="AY566" s="236"/>
      <c r="AZ566" s="236"/>
      <c r="BA566" s="236"/>
    </row>
    <row r="567" spans="1:60" s="192" customFormat="1" hidden="1" x14ac:dyDescent="0.2">
      <c r="A567" s="236" t="s">
        <v>157</v>
      </c>
      <c r="B567" s="236" t="s">
        <v>287</v>
      </c>
      <c r="C567" s="236"/>
      <c r="D567" s="236"/>
      <c r="E567" s="236"/>
      <c r="F567" s="236"/>
      <c r="G567" s="236"/>
      <c r="H567" s="236"/>
      <c r="I567" s="236"/>
      <c r="J567" s="236"/>
      <c r="K567" s="236"/>
      <c r="L567" s="236"/>
      <c r="M567" s="236"/>
      <c r="N567" s="236"/>
      <c r="O567" s="236"/>
      <c r="P567" s="236"/>
      <c r="Q567" s="236"/>
      <c r="R567" s="236"/>
      <c r="S567" s="236"/>
      <c r="T567" s="236"/>
      <c r="U567" s="236"/>
      <c r="V567" s="236"/>
      <c r="W567" s="236"/>
      <c r="X567" s="236"/>
      <c r="Y567" s="237"/>
      <c r="Z567" s="237"/>
      <c r="AA567" s="236"/>
      <c r="AB567" s="236"/>
      <c r="AC567" s="237"/>
      <c r="AD567" s="237"/>
      <c r="AE567" s="237"/>
      <c r="AF567" s="236"/>
      <c r="AG567" s="236"/>
      <c r="AH567" s="237"/>
      <c r="AI567" s="237"/>
      <c r="AJ567" s="237"/>
      <c r="AK567" s="236"/>
      <c r="AL567" s="236"/>
      <c r="AM567" s="237"/>
      <c r="AN567" s="237"/>
      <c r="AO567" s="237"/>
      <c r="AP567" s="236"/>
      <c r="AQ567" s="236"/>
      <c r="AR567" s="236"/>
      <c r="AS567" s="236"/>
      <c r="AT567" s="236"/>
      <c r="AU567" s="236"/>
      <c r="AV567" s="236"/>
      <c r="AW567" s="236"/>
      <c r="AX567" s="236"/>
      <c r="AY567" s="236"/>
      <c r="AZ567" s="236"/>
      <c r="BA567" s="236" t="s">
        <v>160</v>
      </c>
    </row>
    <row r="568" spans="1:60" s="192" customFormat="1" ht="63.75" hidden="1" x14ac:dyDescent="0.2">
      <c r="A568" s="236" t="s">
        <v>450</v>
      </c>
      <c r="B568" s="236" t="s">
        <v>246</v>
      </c>
      <c r="C568" s="236"/>
      <c r="D568" s="236"/>
      <c r="E568" s="236"/>
      <c r="F568" s="236"/>
      <c r="G568" s="236"/>
      <c r="H568" s="236"/>
      <c r="I568" s="236"/>
      <c r="J568" s="236"/>
      <c r="K568" s="236"/>
      <c r="L568" s="236"/>
      <c r="M568" s="236"/>
      <c r="N568" s="236"/>
      <c r="O568" s="236"/>
      <c r="P568" s="236"/>
      <c r="Q568" s="236"/>
      <c r="R568" s="236"/>
      <c r="S568" s="236"/>
      <c r="T568" s="236"/>
      <c r="U568" s="236"/>
      <c r="V568" s="236"/>
      <c r="W568" s="236"/>
      <c r="X568" s="236"/>
      <c r="Y568" s="237"/>
      <c r="Z568" s="237"/>
      <c r="AA568" s="236"/>
      <c r="AB568" s="236"/>
      <c r="AC568" s="237"/>
      <c r="AD568" s="237"/>
      <c r="AE568" s="237"/>
      <c r="AF568" s="236"/>
      <c r="AG568" s="236"/>
      <c r="AH568" s="237"/>
      <c r="AI568" s="237"/>
      <c r="AJ568" s="237"/>
      <c r="AK568" s="236"/>
      <c r="AL568" s="236"/>
      <c r="AM568" s="237"/>
      <c r="AN568" s="237"/>
      <c r="AO568" s="237"/>
      <c r="AP568" s="236"/>
      <c r="AQ568" s="236"/>
      <c r="AR568" s="236"/>
      <c r="AS568" s="236"/>
      <c r="AT568" s="236"/>
      <c r="AU568" s="236"/>
      <c r="AV568" s="236"/>
      <c r="AW568" s="236"/>
      <c r="AX568" s="236"/>
      <c r="AY568" s="236"/>
      <c r="AZ568" s="236"/>
      <c r="BA568" s="236" t="s">
        <v>158</v>
      </c>
    </row>
    <row r="569" spans="1:60" s="192" customFormat="1" ht="51" hidden="1" x14ac:dyDescent="0.2">
      <c r="A569" s="236" t="s">
        <v>182</v>
      </c>
      <c r="B569" s="236" t="s">
        <v>173</v>
      </c>
      <c r="C569" s="236"/>
      <c r="D569" s="236"/>
      <c r="E569" s="236"/>
      <c r="F569" s="236"/>
      <c r="G569" s="236"/>
      <c r="H569" s="236"/>
      <c r="I569" s="236"/>
      <c r="J569" s="236"/>
      <c r="K569" s="236"/>
      <c r="L569" s="236"/>
      <c r="M569" s="236"/>
      <c r="N569" s="236"/>
      <c r="O569" s="236"/>
      <c r="P569" s="236"/>
      <c r="Q569" s="236"/>
      <c r="R569" s="236"/>
      <c r="S569" s="236"/>
      <c r="T569" s="236"/>
      <c r="U569" s="236"/>
      <c r="V569" s="236"/>
      <c r="W569" s="236"/>
      <c r="X569" s="236"/>
      <c r="Y569" s="237"/>
      <c r="Z569" s="237"/>
      <c r="AA569" s="236"/>
      <c r="AB569" s="236"/>
      <c r="AC569" s="237"/>
      <c r="AD569" s="237"/>
      <c r="AE569" s="237"/>
      <c r="AF569" s="236"/>
      <c r="AG569" s="236"/>
      <c r="AH569" s="237"/>
      <c r="AI569" s="237"/>
      <c r="AJ569" s="237"/>
      <c r="AK569" s="236"/>
      <c r="AL569" s="236"/>
      <c r="AM569" s="237"/>
      <c r="AN569" s="237"/>
      <c r="AO569" s="237"/>
      <c r="AP569" s="236"/>
      <c r="AQ569" s="236"/>
      <c r="AR569" s="236"/>
      <c r="AS569" s="236"/>
      <c r="AT569" s="236"/>
      <c r="AU569" s="236"/>
      <c r="AV569" s="236"/>
      <c r="AW569" s="236"/>
      <c r="AX569" s="236"/>
      <c r="AY569" s="236"/>
      <c r="AZ569" s="236"/>
      <c r="BA569" s="236" t="s">
        <v>531</v>
      </c>
    </row>
    <row r="570" spans="1:60" s="192" customFormat="1" ht="25.5" hidden="1" x14ac:dyDescent="0.2">
      <c r="A570" s="236" t="s">
        <v>181</v>
      </c>
      <c r="B570" s="236" t="s">
        <v>171</v>
      </c>
      <c r="C570" s="236"/>
      <c r="D570" s="236"/>
      <c r="E570" s="236"/>
      <c r="F570" s="236"/>
      <c r="G570" s="236"/>
      <c r="H570" s="236"/>
      <c r="I570" s="236"/>
      <c r="J570" s="236"/>
      <c r="K570" s="236"/>
      <c r="L570" s="236"/>
      <c r="M570" s="236"/>
      <c r="N570" s="236"/>
      <c r="O570" s="236"/>
      <c r="P570" s="236"/>
      <c r="Q570" s="236"/>
      <c r="R570" s="236"/>
      <c r="S570" s="236"/>
      <c r="T570" s="236"/>
      <c r="U570" s="236"/>
      <c r="V570" s="236"/>
      <c r="W570" s="236"/>
      <c r="X570" s="236"/>
      <c r="Y570" s="237"/>
      <c r="Z570" s="237"/>
      <c r="AA570" s="236"/>
      <c r="AB570" s="236"/>
      <c r="AC570" s="237"/>
      <c r="AD570" s="237"/>
      <c r="AE570" s="237"/>
      <c r="AF570" s="236"/>
      <c r="AG570" s="236"/>
      <c r="AH570" s="237"/>
      <c r="AI570" s="237"/>
      <c r="AJ570" s="237"/>
      <c r="AK570" s="236"/>
      <c r="AL570" s="236"/>
      <c r="AM570" s="237"/>
      <c r="AN570" s="237"/>
      <c r="AO570" s="237"/>
      <c r="AP570" s="236"/>
      <c r="AQ570" s="236"/>
      <c r="AR570" s="236"/>
      <c r="AS570" s="236"/>
      <c r="AT570" s="236"/>
      <c r="AU570" s="236"/>
      <c r="AV570" s="236"/>
      <c r="AW570" s="236"/>
      <c r="AX570" s="236"/>
      <c r="AY570" s="236"/>
      <c r="AZ570" s="236"/>
      <c r="BA570" s="236" t="s">
        <v>176</v>
      </c>
    </row>
    <row r="571" spans="1:60" s="192" customFormat="1" ht="51" hidden="1" x14ac:dyDescent="0.2">
      <c r="A571" s="236" t="s">
        <v>175</v>
      </c>
      <c r="B571" s="236" t="s">
        <v>168</v>
      </c>
      <c r="C571" s="236"/>
      <c r="D571" s="236"/>
      <c r="E571" s="236"/>
      <c r="F571" s="236"/>
      <c r="G571" s="236"/>
      <c r="H571" s="236"/>
      <c r="I571" s="236"/>
      <c r="J571" s="236"/>
      <c r="K571" s="236"/>
      <c r="L571" s="236"/>
      <c r="M571" s="236"/>
      <c r="N571" s="236"/>
      <c r="O571" s="236"/>
      <c r="P571" s="236"/>
      <c r="Q571" s="236"/>
      <c r="R571" s="236"/>
      <c r="S571" s="236"/>
      <c r="T571" s="236"/>
      <c r="U571" s="236"/>
      <c r="V571" s="236"/>
      <c r="W571" s="236"/>
      <c r="X571" s="236"/>
      <c r="Y571" s="237"/>
      <c r="Z571" s="237"/>
      <c r="AA571" s="236"/>
      <c r="AB571" s="236"/>
      <c r="AC571" s="237"/>
      <c r="AD571" s="237"/>
      <c r="AE571" s="237"/>
      <c r="AF571" s="236"/>
      <c r="AG571" s="236"/>
      <c r="AH571" s="237"/>
      <c r="AI571" s="237"/>
      <c r="AJ571" s="237"/>
      <c r="AK571" s="236"/>
      <c r="AL571" s="236"/>
      <c r="AM571" s="237"/>
      <c r="AN571" s="237"/>
      <c r="AO571" s="237"/>
      <c r="AP571" s="236"/>
      <c r="AQ571" s="236"/>
      <c r="AR571" s="236"/>
      <c r="AS571" s="236"/>
      <c r="AT571" s="236"/>
      <c r="AU571" s="236"/>
      <c r="AV571" s="236"/>
      <c r="AW571" s="236"/>
      <c r="AX571" s="236"/>
      <c r="AY571" s="236"/>
      <c r="AZ571" s="236"/>
      <c r="BA571" s="236" t="s">
        <v>177</v>
      </c>
    </row>
    <row r="572" spans="1:60" s="192" customFormat="1" ht="51" hidden="1" x14ac:dyDescent="0.2">
      <c r="A572" s="236" t="s">
        <v>190</v>
      </c>
      <c r="B572" s="236" t="s">
        <v>280</v>
      </c>
      <c r="C572" s="236"/>
      <c r="D572" s="236"/>
      <c r="E572" s="236"/>
      <c r="F572" s="236"/>
      <c r="G572" s="236"/>
      <c r="H572" s="236"/>
      <c r="I572" s="236"/>
      <c r="J572" s="236"/>
      <c r="K572" s="236"/>
      <c r="L572" s="236"/>
      <c r="M572" s="236"/>
      <c r="N572" s="236"/>
      <c r="O572" s="236"/>
      <c r="P572" s="236"/>
      <c r="Q572" s="236"/>
      <c r="R572" s="236"/>
      <c r="S572" s="236"/>
      <c r="T572" s="236"/>
      <c r="U572" s="236"/>
      <c r="V572" s="236"/>
      <c r="W572" s="236"/>
      <c r="X572" s="236"/>
      <c r="Y572" s="237"/>
      <c r="Z572" s="237"/>
      <c r="AA572" s="236"/>
      <c r="AB572" s="236"/>
      <c r="AC572" s="237"/>
      <c r="AD572" s="237"/>
      <c r="AE572" s="237"/>
      <c r="AF572" s="236"/>
      <c r="AG572" s="236"/>
      <c r="AH572" s="237"/>
      <c r="AI572" s="237"/>
      <c r="AJ572" s="237"/>
      <c r="AK572" s="236"/>
      <c r="AL572" s="236"/>
      <c r="AM572" s="237"/>
      <c r="AN572" s="237"/>
      <c r="AO572" s="237"/>
      <c r="AP572" s="236"/>
      <c r="AQ572" s="236"/>
      <c r="AR572" s="236"/>
      <c r="AS572" s="236"/>
      <c r="AT572" s="236"/>
      <c r="AU572" s="236"/>
      <c r="AV572" s="236"/>
      <c r="AW572" s="236"/>
      <c r="AX572" s="236"/>
      <c r="AY572" s="236"/>
      <c r="AZ572" s="236"/>
      <c r="BA572" s="236" t="s">
        <v>178</v>
      </c>
    </row>
    <row r="573" spans="1:60" s="192" customFormat="1" ht="63.75" hidden="1" x14ac:dyDescent="0.2">
      <c r="A573" s="236" t="s">
        <v>189</v>
      </c>
      <c r="B573" s="236" t="s">
        <v>555</v>
      </c>
      <c r="C573" s="236"/>
      <c r="D573" s="236"/>
      <c r="E573" s="236"/>
      <c r="F573" s="236"/>
      <c r="G573" s="236"/>
      <c r="H573" s="236"/>
      <c r="I573" s="236"/>
      <c r="J573" s="236"/>
      <c r="K573" s="236"/>
      <c r="L573" s="236"/>
      <c r="M573" s="236"/>
      <c r="N573" s="236"/>
      <c r="O573" s="236"/>
      <c r="P573" s="236"/>
      <c r="Q573" s="236"/>
      <c r="R573" s="236"/>
      <c r="S573" s="236"/>
      <c r="T573" s="236"/>
      <c r="U573" s="236"/>
      <c r="V573" s="236"/>
      <c r="W573" s="236"/>
      <c r="X573" s="236"/>
      <c r="Y573" s="237"/>
      <c r="Z573" s="237"/>
      <c r="AA573" s="236"/>
      <c r="AB573" s="236"/>
      <c r="AC573" s="237"/>
      <c r="AD573" s="237"/>
      <c r="AE573" s="237"/>
      <c r="AF573" s="236"/>
      <c r="AG573" s="236"/>
      <c r="AH573" s="237"/>
      <c r="AI573" s="237"/>
      <c r="AJ573" s="237"/>
      <c r="AK573" s="236"/>
      <c r="AL573" s="236"/>
      <c r="AM573" s="237"/>
      <c r="AN573" s="237"/>
      <c r="AO573" s="237"/>
      <c r="AP573" s="236"/>
      <c r="AQ573" s="236"/>
      <c r="AR573" s="236"/>
      <c r="AS573" s="236"/>
      <c r="AT573" s="236"/>
      <c r="AU573" s="236"/>
      <c r="AV573" s="236"/>
      <c r="AW573" s="236"/>
      <c r="AX573" s="236"/>
      <c r="AY573" s="236"/>
      <c r="AZ573" s="236"/>
      <c r="BA573" s="236" t="s">
        <v>532</v>
      </c>
    </row>
    <row r="574" spans="1:60" s="192" customFormat="1" ht="51" hidden="1" x14ac:dyDescent="0.2">
      <c r="A574" s="236" t="s">
        <v>186</v>
      </c>
      <c r="B574" s="236" t="s">
        <v>556</v>
      </c>
      <c r="C574" s="236"/>
      <c r="D574" s="236"/>
      <c r="E574" s="236"/>
      <c r="F574" s="236"/>
      <c r="G574" s="236"/>
      <c r="H574" s="236"/>
      <c r="I574" s="236"/>
      <c r="J574" s="236"/>
      <c r="K574" s="236"/>
      <c r="L574" s="236"/>
      <c r="M574" s="236"/>
      <c r="N574" s="236"/>
      <c r="O574" s="236"/>
      <c r="P574" s="236"/>
      <c r="Q574" s="236"/>
      <c r="R574" s="236"/>
      <c r="S574" s="236"/>
      <c r="T574" s="236"/>
      <c r="U574" s="236"/>
      <c r="V574" s="236"/>
      <c r="W574" s="236"/>
      <c r="X574" s="236"/>
      <c r="Y574" s="237"/>
      <c r="Z574" s="237"/>
      <c r="AA574" s="236"/>
      <c r="AB574" s="236"/>
      <c r="AC574" s="237"/>
      <c r="AD574" s="237"/>
      <c r="AE574" s="237"/>
      <c r="AF574" s="236"/>
      <c r="AG574" s="236"/>
      <c r="AH574" s="237"/>
      <c r="AI574" s="237"/>
      <c r="AJ574" s="237"/>
      <c r="AK574" s="236"/>
      <c r="AL574" s="236"/>
      <c r="AM574" s="237"/>
      <c r="AN574" s="237"/>
      <c r="AO574" s="237"/>
      <c r="AP574" s="236"/>
      <c r="AQ574" s="236"/>
      <c r="AR574" s="236"/>
      <c r="AS574" s="236"/>
      <c r="AT574" s="236"/>
      <c r="AU574" s="236"/>
      <c r="AV574" s="236"/>
      <c r="AW574" s="236"/>
      <c r="AX574" s="236"/>
      <c r="AY574" s="236"/>
      <c r="AZ574" s="236"/>
      <c r="BA574" s="236" t="s">
        <v>533</v>
      </c>
    </row>
    <row r="575" spans="1:60" s="192" customFormat="1" ht="38.25" hidden="1" x14ac:dyDescent="0.2">
      <c r="A575" s="236" t="s">
        <v>187</v>
      </c>
      <c r="B575" s="236" t="s">
        <v>456</v>
      </c>
      <c r="C575" s="236"/>
      <c r="D575" s="236"/>
      <c r="E575" s="236"/>
      <c r="F575" s="236"/>
      <c r="G575" s="236"/>
      <c r="H575" s="236"/>
      <c r="I575" s="236"/>
      <c r="J575" s="236"/>
      <c r="K575" s="236"/>
      <c r="L575" s="236"/>
      <c r="M575" s="236"/>
      <c r="N575" s="236"/>
      <c r="O575" s="236"/>
      <c r="P575" s="236"/>
      <c r="Q575" s="236"/>
      <c r="R575" s="236"/>
      <c r="S575" s="236"/>
      <c r="T575" s="236"/>
      <c r="U575" s="236"/>
      <c r="V575" s="236"/>
      <c r="W575" s="236"/>
      <c r="X575" s="236"/>
      <c r="Y575" s="237"/>
      <c r="Z575" s="237"/>
      <c r="AA575" s="236"/>
      <c r="AB575" s="236"/>
      <c r="AC575" s="237"/>
      <c r="AD575" s="237"/>
      <c r="AE575" s="237"/>
      <c r="AF575" s="236"/>
      <c r="AG575" s="236"/>
      <c r="AH575" s="237"/>
      <c r="AI575" s="237"/>
      <c r="AJ575" s="237"/>
      <c r="AK575" s="236"/>
      <c r="AL575" s="236"/>
      <c r="AM575" s="237"/>
      <c r="AN575" s="237"/>
      <c r="AO575" s="237"/>
      <c r="AP575" s="236"/>
      <c r="AQ575" s="236"/>
      <c r="AR575" s="236"/>
      <c r="AS575" s="236"/>
      <c r="AT575" s="236"/>
      <c r="AU575" s="236"/>
      <c r="AV575" s="236"/>
      <c r="AW575" s="236"/>
      <c r="AX575" s="236"/>
      <c r="AY575" s="236"/>
      <c r="AZ575" s="236"/>
      <c r="BA575" s="236" t="s">
        <v>534</v>
      </c>
    </row>
    <row r="576" spans="1:60" s="192" customFormat="1" ht="51" hidden="1" x14ac:dyDescent="0.2">
      <c r="A576" s="236" t="s">
        <v>188</v>
      </c>
      <c r="B576" s="236" t="s">
        <v>457</v>
      </c>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7"/>
      <c r="Z576" s="237"/>
      <c r="AA576" s="236"/>
      <c r="AB576" s="236"/>
      <c r="AC576" s="237"/>
      <c r="AD576" s="237"/>
      <c r="AE576" s="237"/>
      <c r="AF576" s="236"/>
      <c r="AG576" s="236"/>
      <c r="AH576" s="237"/>
      <c r="AI576" s="237"/>
      <c r="AJ576" s="237"/>
      <c r="AK576" s="236"/>
      <c r="AL576" s="236"/>
      <c r="AM576" s="237"/>
      <c r="AN576" s="237"/>
      <c r="AO576" s="237"/>
      <c r="AP576" s="236"/>
      <c r="AQ576" s="236"/>
      <c r="AR576" s="236"/>
      <c r="AS576" s="236"/>
      <c r="AT576" s="236"/>
      <c r="AU576" s="236"/>
      <c r="AV576" s="236"/>
      <c r="AW576" s="236"/>
      <c r="AX576" s="236"/>
      <c r="AY576" s="236"/>
      <c r="AZ576" s="236"/>
      <c r="BA576" s="236"/>
    </row>
    <row r="577" spans="1:53" s="192" customFormat="1" ht="51" hidden="1" x14ac:dyDescent="0.2">
      <c r="A577" s="236" t="s">
        <v>183</v>
      </c>
      <c r="B577" s="236" t="s">
        <v>458</v>
      </c>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7"/>
      <c r="Z577" s="237"/>
      <c r="AA577" s="236"/>
      <c r="AB577" s="236"/>
      <c r="AC577" s="237"/>
      <c r="AD577" s="237"/>
      <c r="AE577" s="237"/>
      <c r="AF577" s="236"/>
      <c r="AG577" s="236"/>
      <c r="AH577" s="237"/>
      <c r="AI577" s="237"/>
      <c r="AJ577" s="237"/>
      <c r="AK577" s="236"/>
      <c r="AL577" s="236"/>
      <c r="AM577" s="237"/>
      <c r="AN577" s="237"/>
      <c r="AO577" s="237"/>
      <c r="AP577" s="236"/>
      <c r="AQ577" s="236"/>
      <c r="AR577" s="236"/>
      <c r="AS577" s="236"/>
      <c r="AT577" s="236"/>
      <c r="AU577" s="236"/>
      <c r="AV577" s="236"/>
      <c r="AW577" s="236"/>
      <c r="AX577" s="236"/>
      <c r="AY577" s="236"/>
      <c r="AZ577" s="236"/>
      <c r="BA577" s="236"/>
    </row>
    <row r="578" spans="1:53" s="192" customFormat="1" ht="51" hidden="1" x14ac:dyDescent="0.2">
      <c r="A578" s="236" t="s">
        <v>425</v>
      </c>
      <c r="B578" s="236" t="s">
        <v>550</v>
      </c>
      <c r="C578" s="236"/>
      <c r="D578" s="236"/>
      <c r="E578" s="236"/>
      <c r="F578" s="236"/>
      <c r="G578" s="236"/>
      <c r="H578" s="236"/>
      <c r="I578" s="236"/>
      <c r="J578" s="236"/>
      <c r="K578" s="236"/>
      <c r="L578" s="236"/>
      <c r="M578" s="236"/>
      <c r="N578" s="236"/>
      <c r="O578" s="236"/>
      <c r="P578" s="236"/>
      <c r="Q578" s="236"/>
      <c r="R578" s="236"/>
      <c r="S578" s="236"/>
      <c r="T578" s="236"/>
      <c r="U578" s="236"/>
      <c r="V578" s="236"/>
      <c r="W578" s="236"/>
      <c r="X578" s="236"/>
      <c r="Y578" s="237"/>
      <c r="Z578" s="237"/>
      <c r="AA578" s="236"/>
      <c r="AB578" s="236"/>
      <c r="AC578" s="237"/>
      <c r="AD578" s="237"/>
      <c r="AE578" s="237"/>
      <c r="AF578" s="236"/>
      <c r="AG578" s="236"/>
      <c r="AH578" s="237"/>
      <c r="AI578" s="237"/>
      <c r="AJ578" s="237"/>
      <c r="AK578" s="236"/>
      <c r="AL578" s="236"/>
      <c r="AM578" s="237"/>
      <c r="AN578" s="237"/>
      <c r="AO578" s="237"/>
      <c r="AP578" s="236"/>
      <c r="AQ578" s="236"/>
      <c r="AR578" s="236"/>
      <c r="AS578" s="236"/>
      <c r="AT578" s="236"/>
      <c r="AU578" s="236"/>
      <c r="AV578" s="236"/>
      <c r="AW578" s="236"/>
      <c r="AX578" s="236"/>
      <c r="AY578" s="236"/>
      <c r="AZ578" s="236"/>
      <c r="BA578" s="236"/>
    </row>
    <row r="579" spans="1:53" s="192" customFormat="1" ht="38.25" hidden="1" x14ac:dyDescent="0.2">
      <c r="A579" s="236" t="s">
        <v>552</v>
      </c>
      <c r="B579" s="236" t="s">
        <v>459</v>
      </c>
      <c r="C579" s="236"/>
      <c r="D579" s="236"/>
      <c r="E579" s="236"/>
      <c r="F579" s="236"/>
      <c r="G579" s="236"/>
      <c r="H579" s="236"/>
      <c r="I579" s="236"/>
      <c r="J579" s="236"/>
      <c r="K579" s="236"/>
      <c r="L579" s="236"/>
      <c r="M579" s="236"/>
      <c r="N579" s="236"/>
      <c r="O579" s="236"/>
      <c r="P579" s="236"/>
      <c r="Q579" s="236"/>
      <c r="R579" s="236"/>
      <c r="S579" s="236"/>
      <c r="T579" s="236"/>
      <c r="U579" s="236"/>
      <c r="V579" s="236"/>
      <c r="W579" s="236"/>
      <c r="X579" s="236"/>
      <c r="Y579" s="237"/>
      <c r="Z579" s="237"/>
      <c r="AA579" s="236"/>
      <c r="AB579" s="236"/>
      <c r="AC579" s="237"/>
      <c r="AD579" s="237"/>
      <c r="AE579" s="237"/>
      <c r="AF579" s="236"/>
      <c r="AG579" s="236"/>
      <c r="AH579" s="237"/>
      <c r="AI579" s="237"/>
      <c r="AJ579" s="237"/>
      <c r="AK579" s="236"/>
      <c r="AL579" s="236"/>
      <c r="AM579" s="237"/>
      <c r="AN579" s="237"/>
      <c r="AO579" s="237"/>
      <c r="AP579" s="236"/>
      <c r="AQ579" s="236"/>
      <c r="AR579" s="236"/>
      <c r="AS579" s="236"/>
      <c r="AT579" s="236"/>
      <c r="AU579" s="236"/>
      <c r="AV579" s="236"/>
      <c r="AW579" s="236"/>
      <c r="AX579" s="236"/>
      <c r="AY579" s="236"/>
      <c r="AZ579" s="236"/>
      <c r="BA579" s="236"/>
    </row>
    <row r="580" spans="1:53" s="192" customFormat="1" ht="38.25" hidden="1" x14ac:dyDescent="0.2">
      <c r="A580" s="236" t="s">
        <v>184</v>
      </c>
      <c r="B580" s="236" t="s">
        <v>281</v>
      </c>
      <c r="C580" s="236"/>
      <c r="D580" s="236"/>
      <c r="E580" s="236"/>
      <c r="F580" s="236"/>
      <c r="G580" s="236"/>
      <c r="H580" s="236"/>
      <c r="I580" s="236"/>
      <c r="J580" s="236"/>
      <c r="K580" s="236"/>
      <c r="L580" s="236"/>
      <c r="M580" s="236"/>
      <c r="N580" s="236"/>
      <c r="O580" s="236"/>
      <c r="P580" s="236"/>
      <c r="Q580" s="236"/>
      <c r="R580" s="236"/>
      <c r="S580" s="236"/>
      <c r="T580" s="236"/>
      <c r="U580" s="236"/>
      <c r="V580" s="236"/>
      <c r="W580" s="236"/>
      <c r="X580" s="236"/>
      <c r="Y580" s="237"/>
      <c r="Z580" s="237"/>
      <c r="AA580" s="236"/>
      <c r="AB580" s="236"/>
      <c r="AC580" s="237"/>
      <c r="AD580" s="237"/>
      <c r="AE580" s="237"/>
      <c r="AF580" s="236"/>
      <c r="AG580" s="236"/>
      <c r="AH580" s="237"/>
      <c r="AI580" s="237"/>
      <c r="AJ580" s="237"/>
      <c r="AK580" s="236"/>
      <c r="AL580" s="236"/>
      <c r="AM580" s="237"/>
      <c r="AN580" s="237"/>
      <c r="AO580" s="237"/>
      <c r="AP580" s="236"/>
      <c r="AQ580" s="236"/>
      <c r="AR580" s="236"/>
      <c r="AS580" s="236"/>
      <c r="AT580" s="236"/>
      <c r="AU580" s="236"/>
      <c r="AV580" s="236"/>
      <c r="AW580" s="236"/>
      <c r="AX580" s="236"/>
      <c r="AY580" s="236"/>
      <c r="AZ580" s="236"/>
      <c r="BA580" s="236"/>
    </row>
    <row r="581" spans="1:53" s="192" customFormat="1" ht="38.25" hidden="1" x14ac:dyDescent="0.2">
      <c r="A581" s="236" t="s">
        <v>185</v>
      </c>
      <c r="B581" s="236" t="s">
        <v>553</v>
      </c>
      <c r="C581" s="236"/>
      <c r="D581" s="236"/>
      <c r="E581" s="236"/>
      <c r="F581" s="236"/>
      <c r="G581" s="236"/>
      <c r="H581" s="236"/>
      <c r="I581" s="236"/>
      <c r="J581" s="236"/>
      <c r="K581" s="236"/>
      <c r="L581" s="236"/>
      <c r="M581" s="236"/>
      <c r="N581" s="236"/>
      <c r="O581" s="236"/>
      <c r="P581" s="236"/>
      <c r="Q581" s="236"/>
      <c r="R581" s="236"/>
      <c r="S581" s="236"/>
      <c r="T581" s="236"/>
      <c r="U581" s="236"/>
      <c r="V581" s="236"/>
      <c r="W581" s="236"/>
      <c r="X581" s="236"/>
      <c r="Y581" s="237"/>
      <c r="Z581" s="237"/>
      <c r="AA581" s="236"/>
      <c r="AB581" s="236"/>
      <c r="AC581" s="237"/>
      <c r="AD581" s="237"/>
      <c r="AE581" s="237"/>
      <c r="AF581" s="236"/>
      <c r="AG581" s="236"/>
      <c r="AH581" s="237"/>
      <c r="AI581" s="237"/>
      <c r="AJ581" s="237"/>
      <c r="AK581" s="236"/>
      <c r="AL581" s="236"/>
      <c r="AM581" s="237"/>
      <c r="AN581" s="237"/>
      <c r="AO581" s="237"/>
      <c r="AP581" s="236"/>
      <c r="AQ581" s="236"/>
      <c r="AR581" s="236"/>
      <c r="AS581" s="236"/>
      <c r="AT581" s="236"/>
      <c r="AU581" s="236"/>
      <c r="AV581" s="236"/>
      <c r="AW581" s="236"/>
      <c r="AX581" s="236"/>
      <c r="AY581" s="236"/>
      <c r="AZ581" s="236"/>
      <c r="BA581" s="236"/>
    </row>
    <row r="582" spans="1:53" s="192" customFormat="1" ht="51" hidden="1" x14ac:dyDescent="0.2">
      <c r="A582" s="236" t="s">
        <v>180</v>
      </c>
      <c r="B582" s="236" t="s">
        <v>244</v>
      </c>
      <c r="C582" s="236"/>
      <c r="D582" s="236"/>
      <c r="E582" s="236"/>
      <c r="F582" s="236"/>
      <c r="G582" s="236"/>
      <c r="H582" s="236"/>
      <c r="I582" s="236"/>
      <c r="J582" s="236"/>
      <c r="K582" s="236"/>
      <c r="L582" s="236"/>
      <c r="M582" s="236"/>
      <c r="N582" s="236"/>
      <c r="O582" s="236"/>
      <c r="P582" s="236"/>
      <c r="Q582" s="236"/>
      <c r="R582" s="236"/>
      <c r="S582" s="236"/>
      <c r="T582" s="236"/>
      <c r="U582" s="236"/>
      <c r="V582" s="236"/>
      <c r="W582" s="236"/>
      <c r="X582" s="236"/>
      <c r="Y582" s="237"/>
      <c r="Z582" s="237"/>
      <c r="AA582" s="236"/>
      <c r="AB582" s="236"/>
      <c r="AC582" s="237"/>
      <c r="AD582" s="237"/>
      <c r="AE582" s="237"/>
      <c r="AF582" s="236"/>
      <c r="AG582" s="236"/>
      <c r="AH582" s="237"/>
      <c r="AI582" s="237"/>
      <c r="AJ582" s="237"/>
      <c r="AK582" s="236"/>
      <c r="AL582" s="236"/>
      <c r="AM582" s="237"/>
      <c r="AN582" s="237"/>
      <c r="AO582" s="237"/>
      <c r="AP582" s="236"/>
      <c r="AQ582" s="236"/>
      <c r="AR582" s="236"/>
      <c r="AS582" s="236"/>
      <c r="AT582" s="236"/>
      <c r="AU582" s="236"/>
      <c r="AV582" s="236"/>
      <c r="AW582" s="236"/>
      <c r="AX582" s="236"/>
      <c r="AY582" s="236"/>
      <c r="AZ582" s="236"/>
      <c r="BA582" s="236"/>
    </row>
    <row r="583" spans="1:53" s="192" customFormat="1" ht="51" hidden="1" x14ac:dyDescent="0.2">
      <c r="A583" s="236" t="s">
        <v>451</v>
      </c>
      <c r="B583" s="236" t="s">
        <v>245</v>
      </c>
      <c r="C583" s="236"/>
      <c r="D583" s="236"/>
      <c r="E583" s="236"/>
      <c r="F583" s="236"/>
      <c r="G583" s="236"/>
      <c r="H583" s="236"/>
      <c r="I583" s="236"/>
      <c r="J583" s="236"/>
      <c r="K583" s="236"/>
      <c r="L583" s="236"/>
      <c r="M583" s="236"/>
      <c r="N583" s="236"/>
      <c r="O583" s="236"/>
      <c r="P583" s="236"/>
      <c r="Q583" s="236"/>
      <c r="R583" s="236"/>
      <c r="S583" s="236"/>
      <c r="T583" s="236"/>
      <c r="U583" s="236"/>
      <c r="V583" s="236"/>
      <c r="W583" s="236"/>
      <c r="X583" s="236"/>
      <c r="Y583" s="237"/>
      <c r="Z583" s="237"/>
      <c r="AA583" s="236"/>
      <c r="AB583" s="236"/>
      <c r="AC583" s="237"/>
      <c r="AD583" s="237"/>
      <c r="AE583" s="237"/>
      <c r="AF583" s="236"/>
      <c r="AG583" s="236"/>
      <c r="AH583" s="237"/>
      <c r="AI583" s="237"/>
      <c r="AJ583" s="237"/>
      <c r="AK583" s="236"/>
      <c r="AL583" s="236"/>
      <c r="AM583" s="237"/>
      <c r="AN583" s="237"/>
      <c r="AO583" s="237"/>
      <c r="AP583" s="236"/>
      <c r="AQ583" s="236"/>
      <c r="AR583" s="236"/>
      <c r="AS583" s="236"/>
      <c r="AT583" s="236"/>
      <c r="AU583" s="236"/>
      <c r="AV583" s="236"/>
      <c r="AW583" s="236"/>
      <c r="AX583" s="236"/>
      <c r="AY583" s="236"/>
      <c r="AZ583" s="236"/>
      <c r="BA583" s="236"/>
    </row>
    <row r="584" spans="1:53" s="192" customFormat="1" ht="89.25" hidden="1" x14ac:dyDescent="0.2">
      <c r="A584" s="236" t="s">
        <v>452</v>
      </c>
      <c r="B584" s="236" t="s">
        <v>170</v>
      </c>
      <c r="C584" s="236"/>
      <c r="D584" s="236"/>
      <c r="E584" s="236"/>
      <c r="F584" s="236"/>
      <c r="G584" s="236"/>
      <c r="H584" s="236"/>
      <c r="I584" s="236"/>
      <c r="J584" s="236"/>
      <c r="K584" s="236"/>
      <c r="L584" s="236"/>
      <c r="M584" s="236"/>
      <c r="N584" s="236"/>
      <c r="O584" s="236"/>
      <c r="P584" s="236"/>
      <c r="Q584" s="236"/>
      <c r="R584" s="236"/>
      <c r="S584" s="236"/>
      <c r="T584" s="236"/>
      <c r="U584" s="236"/>
      <c r="V584" s="236"/>
      <c r="W584" s="236"/>
      <c r="X584" s="236"/>
      <c r="Y584" s="237"/>
      <c r="Z584" s="237"/>
      <c r="AA584" s="236"/>
      <c r="AB584" s="236"/>
      <c r="AC584" s="237"/>
      <c r="AD584" s="237"/>
      <c r="AE584" s="237"/>
      <c r="AF584" s="236"/>
      <c r="AG584" s="236"/>
      <c r="AH584" s="237"/>
      <c r="AI584" s="237"/>
      <c r="AJ584" s="237"/>
      <c r="AK584" s="236"/>
      <c r="AL584" s="236"/>
      <c r="AM584" s="237"/>
      <c r="AN584" s="237"/>
      <c r="AO584" s="237"/>
      <c r="AP584" s="236"/>
      <c r="AQ584" s="236"/>
      <c r="AR584" s="236"/>
      <c r="AS584" s="236"/>
      <c r="AT584" s="236"/>
      <c r="AU584" s="236"/>
      <c r="AV584" s="236"/>
      <c r="AW584" s="236"/>
      <c r="AX584" s="236"/>
      <c r="AY584" s="236"/>
      <c r="AZ584" s="236"/>
      <c r="BA584" s="236"/>
    </row>
    <row r="585" spans="1:53" s="192" customFormat="1" ht="25.5" hidden="1" x14ac:dyDescent="0.2">
      <c r="A585" s="236" t="s">
        <v>179</v>
      </c>
      <c r="B585" s="236" t="s">
        <v>405</v>
      </c>
      <c r="C585" s="236"/>
      <c r="D585" s="236"/>
      <c r="E585" s="236"/>
      <c r="F585" s="236"/>
      <c r="G585" s="236"/>
      <c r="H585" s="236"/>
      <c r="I585" s="236"/>
      <c r="J585" s="236"/>
      <c r="K585" s="236"/>
      <c r="L585" s="236"/>
      <c r="M585" s="236"/>
      <c r="N585" s="236"/>
      <c r="O585" s="236"/>
      <c r="P585" s="236"/>
      <c r="Q585" s="236"/>
      <c r="R585" s="236"/>
      <c r="S585" s="236"/>
      <c r="T585" s="236"/>
      <c r="U585" s="236"/>
      <c r="V585" s="236"/>
      <c r="W585" s="236"/>
      <c r="X585" s="236"/>
      <c r="Y585" s="237"/>
      <c r="Z585" s="237"/>
      <c r="AA585" s="236"/>
      <c r="AB585" s="236"/>
      <c r="AC585" s="237"/>
      <c r="AD585" s="237"/>
      <c r="AE585" s="237"/>
      <c r="AF585" s="236"/>
      <c r="AG585" s="236"/>
      <c r="AH585" s="237"/>
      <c r="AI585" s="237"/>
      <c r="AJ585" s="237"/>
      <c r="AK585" s="236"/>
      <c r="AL585" s="236"/>
      <c r="AM585" s="237"/>
      <c r="AN585" s="237"/>
      <c r="AO585" s="237"/>
      <c r="AP585" s="236"/>
      <c r="AQ585" s="236"/>
      <c r="AR585" s="236"/>
      <c r="AS585" s="236"/>
      <c r="AT585" s="236"/>
      <c r="AU585" s="236"/>
      <c r="AV585" s="236"/>
      <c r="AW585" s="236"/>
      <c r="AX585" s="236"/>
      <c r="AY585" s="236"/>
      <c r="AZ585" s="236"/>
      <c r="BA585" s="236"/>
    </row>
    <row r="586" spans="1:53" s="192" customFormat="1" ht="25.5" hidden="1" x14ac:dyDescent="0.2">
      <c r="A586" s="236" t="s">
        <v>159</v>
      </c>
      <c r="B586" s="236" t="s">
        <v>169</v>
      </c>
      <c r="C586" s="236"/>
      <c r="D586" s="236"/>
      <c r="E586" s="236"/>
      <c r="F586" s="236"/>
      <c r="G586" s="236"/>
      <c r="H586" s="236"/>
      <c r="I586" s="236"/>
      <c r="J586" s="236"/>
      <c r="K586" s="236"/>
      <c r="L586" s="236"/>
      <c r="M586" s="236"/>
      <c r="N586" s="236"/>
      <c r="O586" s="236"/>
      <c r="P586" s="236"/>
      <c r="Q586" s="236"/>
      <c r="R586" s="236"/>
      <c r="S586" s="236"/>
      <c r="T586" s="236"/>
      <c r="U586" s="236"/>
      <c r="V586" s="236"/>
      <c r="W586" s="236"/>
      <c r="X586" s="236"/>
      <c r="Y586" s="237"/>
      <c r="Z586" s="237"/>
      <c r="AA586" s="236"/>
      <c r="AB586" s="236"/>
      <c r="AC586" s="237"/>
      <c r="AD586" s="237"/>
      <c r="AE586" s="237"/>
      <c r="AF586" s="236"/>
      <c r="AG586" s="236"/>
      <c r="AH586" s="237"/>
      <c r="AI586" s="237"/>
      <c r="AJ586" s="237"/>
      <c r="AK586" s="236"/>
      <c r="AL586" s="236"/>
      <c r="AM586" s="237"/>
      <c r="AN586" s="237"/>
      <c r="AO586" s="237"/>
      <c r="AP586" s="236"/>
      <c r="AQ586" s="236"/>
      <c r="AR586" s="236"/>
      <c r="AS586" s="236"/>
      <c r="AT586" s="236"/>
      <c r="AU586" s="236"/>
      <c r="AV586" s="236"/>
      <c r="AW586" s="236"/>
      <c r="AX586" s="236"/>
      <c r="AY586" s="236"/>
      <c r="AZ586" s="236"/>
      <c r="BA586" s="236"/>
    </row>
    <row r="587" spans="1:53" s="192" customFormat="1" ht="25.5" hidden="1" x14ac:dyDescent="0.2">
      <c r="A587" s="236" t="s">
        <v>160</v>
      </c>
      <c r="B587" s="236" t="s">
        <v>243</v>
      </c>
      <c r="C587" s="236"/>
      <c r="D587" s="236"/>
      <c r="E587" s="236"/>
      <c r="F587" s="236"/>
      <c r="G587" s="236"/>
      <c r="H587" s="236"/>
      <c r="I587" s="236"/>
      <c r="J587" s="236"/>
      <c r="K587" s="236"/>
      <c r="L587" s="236"/>
      <c r="M587" s="236"/>
      <c r="N587" s="236"/>
      <c r="O587" s="236"/>
      <c r="P587" s="236"/>
      <c r="Q587" s="236"/>
      <c r="R587" s="236"/>
      <c r="S587" s="236"/>
      <c r="T587" s="236"/>
      <c r="U587" s="236"/>
      <c r="V587" s="236"/>
      <c r="W587" s="236"/>
      <c r="X587" s="236"/>
      <c r="Y587" s="237"/>
      <c r="Z587" s="237"/>
      <c r="AA587" s="236"/>
      <c r="AB587" s="236"/>
      <c r="AC587" s="237"/>
      <c r="AD587" s="237"/>
      <c r="AE587" s="237"/>
      <c r="AF587" s="236"/>
      <c r="AG587" s="236"/>
      <c r="AH587" s="237"/>
      <c r="AI587" s="237"/>
      <c r="AJ587" s="237"/>
      <c r="AK587" s="236"/>
      <c r="AL587" s="236"/>
      <c r="AM587" s="237"/>
      <c r="AN587" s="237"/>
      <c r="AO587" s="237"/>
      <c r="AP587" s="236"/>
      <c r="AQ587" s="236"/>
      <c r="AR587" s="236"/>
      <c r="AS587" s="236"/>
      <c r="AT587" s="236"/>
      <c r="AU587" s="236"/>
      <c r="AV587" s="236"/>
      <c r="AW587" s="236"/>
      <c r="AX587" s="236"/>
      <c r="AY587" s="236"/>
      <c r="AZ587" s="236"/>
      <c r="BA587" s="236"/>
    </row>
    <row r="588" spans="1:53" s="192" customFormat="1" ht="25.5" hidden="1" x14ac:dyDescent="0.2">
      <c r="A588" s="236" t="s">
        <v>158</v>
      </c>
      <c r="B588" s="236" t="s">
        <v>243</v>
      </c>
      <c r="C588" s="236"/>
      <c r="D588" s="236"/>
      <c r="E588" s="236"/>
      <c r="F588" s="236"/>
      <c r="G588" s="236"/>
      <c r="H588" s="236"/>
      <c r="I588" s="236"/>
      <c r="J588" s="236"/>
      <c r="K588" s="236"/>
      <c r="L588" s="236"/>
      <c r="M588" s="236"/>
      <c r="N588" s="236"/>
      <c r="O588" s="236"/>
      <c r="P588" s="236"/>
      <c r="Q588" s="236"/>
      <c r="R588" s="236"/>
      <c r="S588" s="236"/>
      <c r="T588" s="236"/>
      <c r="U588" s="236"/>
      <c r="V588" s="236"/>
      <c r="W588" s="236"/>
      <c r="X588" s="236"/>
      <c r="Y588" s="237"/>
      <c r="Z588" s="237"/>
      <c r="AA588" s="236"/>
      <c r="AB588" s="236"/>
      <c r="AC588" s="237"/>
      <c r="AD588" s="237"/>
      <c r="AE588" s="237"/>
      <c r="AF588" s="236"/>
      <c r="AG588" s="236"/>
      <c r="AH588" s="237"/>
      <c r="AI588" s="237"/>
      <c r="AJ588" s="237"/>
      <c r="AK588" s="236"/>
      <c r="AL588" s="236"/>
      <c r="AM588" s="237"/>
      <c r="AN588" s="237"/>
      <c r="AO588" s="237"/>
      <c r="AP588" s="236"/>
      <c r="AQ588" s="236"/>
      <c r="AR588" s="236"/>
      <c r="AS588" s="236"/>
      <c r="AT588" s="236"/>
      <c r="AU588" s="236"/>
      <c r="AV588" s="236"/>
      <c r="AW588" s="236"/>
      <c r="AX588" s="236"/>
      <c r="AY588" s="236"/>
      <c r="AZ588" s="236"/>
      <c r="BA588" s="236"/>
    </row>
    <row r="589" spans="1:53" s="192" customFormat="1" ht="63.75" hidden="1" x14ac:dyDescent="0.2">
      <c r="A589" s="236" t="s">
        <v>453</v>
      </c>
      <c r="B589" s="236" t="s">
        <v>172</v>
      </c>
      <c r="C589" s="236"/>
      <c r="D589" s="236"/>
      <c r="E589" s="236"/>
      <c r="F589" s="236"/>
      <c r="G589" s="236"/>
      <c r="H589" s="236"/>
      <c r="I589" s="236"/>
      <c r="J589" s="236"/>
      <c r="K589" s="236"/>
      <c r="L589" s="236"/>
      <c r="M589" s="236"/>
      <c r="N589" s="236"/>
      <c r="O589" s="236"/>
      <c r="P589" s="236"/>
      <c r="Q589" s="236"/>
      <c r="R589" s="236"/>
      <c r="S589" s="236"/>
      <c r="T589" s="236"/>
      <c r="U589" s="236"/>
      <c r="V589" s="236"/>
      <c r="W589" s="236"/>
      <c r="X589" s="236"/>
      <c r="Y589" s="237"/>
      <c r="Z589" s="237"/>
      <c r="AA589" s="236"/>
      <c r="AB589" s="236"/>
      <c r="AC589" s="237"/>
      <c r="AD589" s="237"/>
      <c r="AE589" s="237"/>
      <c r="AF589" s="236"/>
      <c r="AG589" s="236"/>
      <c r="AH589" s="237"/>
      <c r="AI589" s="237"/>
      <c r="AJ589" s="237"/>
      <c r="AK589" s="236"/>
      <c r="AL589" s="236"/>
      <c r="AM589" s="237"/>
      <c r="AN589" s="237"/>
      <c r="AO589" s="237"/>
      <c r="AP589" s="236"/>
      <c r="AQ589" s="236"/>
      <c r="AR589" s="236"/>
      <c r="AS589" s="236"/>
      <c r="AT589" s="236"/>
      <c r="AU589" s="236"/>
      <c r="AV589" s="236"/>
      <c r="AW589" s="236"/>
      <c r="AX589" s="236"/>
      <c r="AY589" s="236"/>
      <c r="AZ589" s="236"/>
      <c r="BA589" s="236"/>
    </row>
    <row r="590" spans="1:53" s="192" customFormat="1" ht="38.25" hidden="1" x14ac:dyDescent="0.2">
      <c r="A590" s="236" t="s">
        <v>176</v>
      </c>
      <c r="B590" s="236" t="s">
        <v>460</v>
      </c>
      <c r="C590" s="236"/>
      <c r="D590" s="236"/>
      <c r="E590" s="236"/>
      <c r="F590" s="236"/>
      <c r="G590" s="236"/>
      <c r="H590" s="236"/>
      <c r="I590" s="236"/>
      <c r="J590" s="236"/>
      <c r="K590" s="236"/>
      <c r="L590" s="236"/>
      <c r="M590" s="236"/>
      <c r="N590" s="236"/>
      <c r="O590" s="236"/>
      <c r="P590" s="236"/>
      <c r="Q590" s="236"/>
      <c r="R590" s="236"/>
      <c r="S590" s="236"/>
      <c r="T590" s="236"/>
      <c r="U590" s="236"/>
      <c r="V590" s="236"/>
      <c r="W590" s="236"/>
      <c r="X590" s="236"/>
      <c r="Y590" s="237"/>
      <c r="Z590" s="237"/>
      <c r="AA590" s="236"/>
      <c r="AB590" s="236"/>
      <c r="AC590" s="237"/>
      <c r="AD590" s="237"/>
      <c r="AE590" s="237"/>
      <c r="AF590" s="236"/>
      <c r="AG590" s="236"/>
      <c r="AH590" s="237"/>
      <c r="AI590" s="237"/>
      <c r="AJ590" s="237"/>
      <c r="AK590" s="236"/>
      <c r="AL590" s="236"/>
      <c r="AM590" s="237"/>
      <c r="AN590" s="237"/>
      <c r="AO590" s="237"/>
      <c r="AP590" s="236"/>
      <c r="AQ590" s="236"/>
      <c r="AR590" s="236"/>
      <c r="AS590" s="236"/>
      <c r="AT590" s="236"/>
      <c r="AU590" s="236"/>
      <c r="AV590" s="236"/>
      <c r="AW590" s="236"/>
      <c r="AX590" s="236"/>
      <c r="AY590" s="236"/>
      <c r="AZ590" s="236"/>
      <c r="BA590" s="236"/>
    </row>
    <row r="591" spans="1:53" s="192" customFormat="1" ht="25.5" hidden="1" x14ac:dyDescent="0.2">
      <c r="A591" s="236" t="s">
        <v>177</v>
      </c>
      <c r="B591" s="236" t="s">
        <v>169</v>
      </c>
      <c r="C591" s="236"/>
      <c r="D591" s="236"/>
      <c r="E591" s="236"/>
      <c r="F591" s="236"/>
      <c r="G591" s="236"/>
      <c r="H591" s="236"/>
      <c r="I591" s="236"/>
      <c r="J591" s="236"/>
      <c r="K591" s="236"/>
      <c r="L591" s="236"/>
      <c r="M591" s="236"/>
      <c r="N591" s="236"/>
      <c r="O591" s="236"/>
      <c r="P591" s="236"/>
      <c r="Q591" s="236"/>
      <c r="R591" s="236"/>
      <c r="S591" s="236"/>
      <c r="T591" s="236"/>
      <c r="U591" s="236"/>
      <c r="V591" s="236"/>
      <c r="W591" s="236"/>
      <c r="X591" s="236"/>
      <c r="Y591" s="237"/>
      <c r="Z591" s="237"/>
      <c r="AA591" s="236"/>
      <c r="AB591" s="236"/>
      <c r="AC591" s="237"/>
      <c r="AD591" s="237"/>
      <c r="AE591" s="237"/>
      <c r="AF591" s="236"/>
      <c r="AG591" s="236"/>
      <c r="AH591" s="237"/>
      <c r="AI591" s="237"/>
      <c r="AJ591" s="237"/>
      <c r="AK591" s="236"/>
      <c r="AL591" s="236"/>
      <c r="AM591" s="237"/>
      <c r="AN591" s="237"/>
      <c r="AO591" s="237"/>
      <c r="AP591" s="236"/>
      <c r="AQ591" s="236"/>
      <c r="AR591" s="236"/>
      <c r="AS591" s="236"/>
      <c r="AT591" s="236"/>
      <c r="AU591" s="236"/>
      <c r="AV591" s="236"/>
      <c r="AW591" s="236"/>
      <c r="AX591" s="236"/>
      <c r="AY591" s="236"/>
      <c r="AZ591" s="236"/>
      <c r="BA591" s="236"/>
    </row>
    <row r="592" spans="1:53" s="192" customFormat="1" ht="38.25" hidden="1" x14ac:dyDescent="0.2">
      <c r="A592" s="236" t="s">
        <v>178</v>
      </c>
      <c r="B592" s="236" t="s">
        <v>174</v>
      </c>
      <c r="C592" s="236"/>
      <c r="D592" s="236"/>
      <c r="E592" s="236"/>
      <c r="F592" s="236"/>
      <c r="G592" s="236"/>
      <c r="H592" s="236"/>
      <c r="I592" s="236"/>
      <c r="J592" s="236"/>
      <c r="K592" s="236"/>
      <c r="L592" s="236"/>
      <c r="M592" s="236"/>
      <c r="N592" s="236"/>
      <c r="O592" s="236"/>
      <c r="P592" s="236"/>
      <c r="Q592" s="236"/>
      <c r="R592" s="236"/>
      <c r="S592" s="236"/>
      <c r="T592" s="236"/>
      <c r="U592" s="236"/>
      <c r="V592" s="236"/>
      <c r="W592" s="236"/>
      <c r="X592" s="236"/>
      <c r="Y592" s="237"/>
      <c r="Z592" s="237"/>
      <c r="AA592" s="236"/>
      <c r="AB592" s="236"/>
      <c r="AC592" s="237"/>
      <c r="AD592" s="237"/>
      <c r="AE592" s="237"/>
      <c r="AF592" s="236"/>
      <c r="AG592" s="236"/>
      <c r="AH592" s="237"/>
      <c r="AI592" s="237"/>
      <c r="AJ592" s="237"/>
      <c r="AK592" s="236"/>
      <c r="AL592" s="236"/>
      <c r="AM592" s="237"/>
      <c r="AN592" s="237"/>
      <c r="AO592" s="237"/>
      <c r="AP592" s="236"/>
      <c r="AQ592" s="236"/>
      <c r="AR592" s="236"/>
      <c r="AS592" s="236"/>
      <c r="AT592" s="236"/>
      <c r="AU592" s="236"/>
      <c r="AV592" s="236"/>
      <c r="AW592" s="236"/>
      <c r="AX592" s="236"/>
      <c r="AY592" s="236"/>
      <c r="AZ592" s="236"/>
      <c r="BA592" s="236"/>
    </row>
    <row r="593" spans="1:53" s="192" customFormat="1" ht="63.75" hidden="1" x14ac:dyDescent="0.2">
      <c r="A593" s="236" t="s">
        <v>532</v>
      </c>
      <c r="B593" s="236" t="s">
        <v>156</v>
      </c>
      <c r="C593" s="236"/>
      <c r="D593" s="236"/>
      <c r="E593" s="236"/>
      <c r="F593" s="236"/>
      <c r="G593" s="236"/>
      <c r="H593" s="236"/>
      <c r="I593" s="236"/>
      <c r="J593" s="236"/>
      <c r="K593" s="236"/>
      <c r="L593" s="236"/>
      <c r="M593" s="236"/>
      <c r="N593" s="236"/>
      <c r="O593" s="236"/>
      <c r="P593" s="236"/>
      <c r="Q593" s="236"/>
      <c r="R593" s="236"/>
      <c r="S593" s="236"/>
      <c r="T593" s="236"/>
      <c r="U593" s="236"/>
      <c r="V593" s="236"/>
      <c r="W593" s="236"/>
      <c r="X593" s="236"/>
      <c r="Y593" s="237"/>
      <c r="Z593" s="237"/>
      <c r="AA593" s="236"/>
      <c r="AB593" s="236"/>
      <c r="AC593" s="237"/>
      <c r="AD593" s="237"/>
      <c r="AE593" s="237"/>
      <c r="AF593" s="236"/>
      <c r="AG593" s="236"/>
      <c r="AH593" s="237"/>
      <c r="AI593" s="237"/>
      <c r="AJ593" s="237"/>
      <c r="AK593" s="236"/>
      <c r="AL593" s="236"/>
      <c r="AM593" s="237"/>
      <c r="AN593" s="237"/>
      <c r="AO593" s="237"/>
      <c r="AP593" s="236"/>
      <c r="AQ593" s="236"/>
      <c r="AR593" s="236"/>
      <c r="AS593" s="236"/>
      <c r="AT593" s="236"/>
      <c r="AU593" s="236"/>
      <c r="AV593" s="236"/>
      <c r="AW593" s="236"/>
      <c r="AX593" s="236"/>
      <c r="AY593" s="236"/>
      <c r="AZ593" s="236"/>
      <c r="BA593" s="236"/>
    </row>
    <row r="594" spans="1:53" s="192" customFormat="1" ht="89.25" hidden="1" x14ac:dyDescent="0.2">
      <c r="A594" s="236" t="s">
        <v>537</v>
      </c>
      <c r="B594" s="236" t="s">
        <v>535</v>
      </c>
      <c r="C594" s="236"/>
      <c r="D594" s="236"/>
      <c r="E594" s="236"/>
      <c r="F594" s="236"/>
      <c r="G594" s="236"/>
      <c r="H594" s="236"/>
      <c r="I594" s="236"/>
      <c r="J594" s="236"/>
      <c r="K594" s="236"/>
      <c r="L594" s="236"/>
      <c r="M594" s="236"/>
      <c r="N594" s="236"/>
      <c r="O594" s="236"/>
      <c r="P594" s="236"/>
      <c r="Q594" s="236"/>
      <c r="R594" s="236"/>
      <c r="S594" s="236"/>
      <c r="T594" s="236"/>
      <c r="U594" s="236"/>
      <c r="V594" s="236"/>
      <c r="W594" s="236"/>
      <c r="X594" s="236"/>
      <c r="Y594" s="237"/>
      <c r="Z594" s="237"/>
      <c r="AA594" s="236"/>
      <c r="AB594" s="236"/>
      <c r="AC594" s="237"/>
      <c r="AD594" s="237"/>
      <c r="AE594" s="237"/>
      <c r="AF594" s="236"/>
      <c r="AG594" s="236"/>
      <c r="AH594" s="237"/>
      <c r="AI594" s="237"/>
      <c r="AJ594" s="237"/>
      <c r="AK594" s="236"/>
      <c r="AL594" s="236"/>
      <c r="AM594" s="237"/>
      <c r="AN594" s="237"/>
      <c r="AO594" s="237"/>
      <c r="AP594" s="236"/>
      <c r="AQ594" s="236"/>
      <c r="AR594" s="236"/>
      <c r="AS594" s="236"/>
      <c r="AT594" s="236"/>
      <c r="AU594" s="236"/>
      <c r="AV594" s="236"/>
      <c r="AW594" s="236"/>
      <c r="AX594" s="236"/>
      <c r="AY594" s="236"/>
      <c r="AZ594" s="236"/>
      <c r="BA594" s="236"/>
    </row>
    <row r="595" spans="1:53" s="192" customFormat="1" ht="76.5" hidden="1" x14ac:dyDescent="0.2">
      <c r="A595" s="236" t="s">
        <v>538</v>
      </c>
      <c r="B595" s="236" t="s">
        <v>536</v>
      </c>
      <c r="C595" s="236"/>
      <c r="D595" s="236"/>
      <c r="E595" s="236"/>
      <c r="F595" s="236"/>
      <c r="G595" s="236"/>
      <c r="H595" s="236"/>
      <c r="I595" s="236"/>
      <c r="J595" s="236"/>
      <c r="K595" s="236"/>
      <c r="L595" s="236"/>
      <c r="M595" s="236"/>
      <c r="N595" s="236"/>
      <c r="O595" s="236"/>
      <c r="P595" s="236"/>
      <c r="Q595" s="236"/>
      <c r="R595" s="236"/>
      <c r="S595" s="236"/>
      <c r="T595" s="236"/>
      <c r="U595" s="236"/>
      <c r="V595" s="236"/>
      <c r="W595" s="236"/>
      <c r="X595" s="236"/>
      <c r="Y595" s="237"/>
      <c r="Z595" s="237"/>
      <c r="AA595" s="236"/>
      <c r="AB595" s="236"/>
      <c r="AC595" s="237"/>
      <c r="AD595" s="237"/>
      <c r="AE595" s="237"/>
      <c r="AF595" s="236"/>
      <c r="AG595" s="236"/>
      <c r="AH595" s="237"/>
      <c r="AI595" s="237"/>
      <c r="AJ595" s="237"/>
      <c r="AK595" s="236"/>
      <c r="AL595" s="236"/>
      <c r="AM595" s="237"/>
      <c r="AN595" s="237"/>
      <c r="AO595" s="237"/>
      <c r="AP595" s="236"/>
      <c r="AQ595" s="236"/>
      <c r="AR595" s="236"/>
      <c r="AS595" s="236"/>
      <c r="AT595" s="236"/>
      <c r="AU595" s="236"/>
      <c r="AV595" s="236"/>
      <c r="AW595" s="236"/>
      <c r="AX595" s="236"/>
      <c r="AY595" s="236"/>
      <c r="AZ595" s="236"/>
      <c r="BA595" s="236"/>
    </row>
    <row r="596" spans="1:53" s="192" customFormat="1" ht="63.75" hidden="1" x14ac:dyDescent="0.2">
      <c r="A596" s="236" t="s">
        <v>257</v>
      </c>
      <c r="B596" s="236" t="s">
        <v>256</v>
      </c>
      <c r="C596" s="236"/>
      <c r="D596" s="236"/>
      <c r="E596" s="236"/>
      <c r="F596" s="236"/>
      <c r="G596" s="236"/>
      <c r="H596" s="236"/>
      <c r="I596" s="236"/>
      <c r="J596" s="236"/>
      <c r="K596" s="236"/>
      <c r="L596" s="236"/>
      <c r="M596" s="236"/>
      <c r="N596" s="236"/>
      <c r="O596" s="236"/>
      <c r="P596" s="236"/>
      <c r="Q596" s="236"/>
      <c r="R596" s="236"/>
      <c r="S596" s="236"/>
      <c r="T596" s="236"/>
      <c r="U596" s="236"/>
      <c r="V596" s="236"/>
      <c r="W596" s="236"/>
      <c r="X596" s="236"/>
      <c r="Y596" s="237"/>
      <c r="Z596" s="237"/>
      <c r="AA596" s="236"/>
      <c r="AB596" s="236"/>
      <c r="AC596" s="237"/>
      <c r="AD596" s="237"/>
      <c r="AE596" s="237"/>
      <c r="AF596" s="236"/>
      <c r="AG596" s="236"/>
      <c r="AH596" s="237"/>
      <c r="AI596" s="237"/>
      <c r="AJ596" s="237"/>
      <c r="AK596" s="236"/>
      <c r="AL596" s="236"/>
      <c r="AM596" s="237"/>
      <c r="AN596" s="237"/>
      <c r="AO596" s="237"/>
      <c r="AP596" s="236"/>
      <c r="AQ596" s="236"/>
      <c r="AR596" s="236"/>
      <c r="AS596" s="236"/>
      <c r="AT596" s="236"/>
      <c r="AU596" s="236"/>
      <c r="AV596" s="236"/>
      <c r="AW596" s="236"/>
      <c r="AX596" s="236"/>
      <c r="AY596" s="236"/>
      <c r="AZ596" s="236"/>
      <c r="BA596" s="236"/>
    </row>
    <row r="597" spans="1:53" s="192" customFormat="1" ht="51" hidden="1" x14ac:dyDescent="0.2">
      <c r="A597" s="236" t="s">
        <v>249</v>
      </c>
      <c r="B597" s="236" t="s">
        <v>247</v>
      </c>
      <c r="C597" s="236"/>
      <c r="D597" s="236"/>
      <c r="E597" s="236"/>
      <c r="F597" s="236"/>
      <c r="G597" s="236"/>
      <c r="H597" s="236"/>
      <c r="I597" s="236"/>
      <c r="J597" s="236"/>
      <c r="K597" s="236"/>
      <c r="L597" s="236"/>
      <c r="M597" s="236"/>
      <c r="N597" s="236"/>
      <c r="O597" s="236"/>
      <c r="P597" s="236"/>
      <c r="Q597" s="236"/>
      <c r="R597" s="236"/>
      <c r="S597" s="236"/>
      <c r="T597" s="236"/>
      <c r="U597" s="236"/>
      <c r="V597" s="236"/>
      <c r="W597" s="236"/>
      <c r="X597" s="236"/>
      <c r="Y597" s="237"/>
      <c r="Z597" s="237"/>
      <c r="AA597" s="236"/>
      <c r="AB597" s="236"/>
      <c r="AC597" s="237"/>
      <c r="AD597" s="237"/>
      <c r="AE597" s="237"/>
      <c r="AF597" s="236"/>
      <c r="AG597" s="236"/>
      <c r="AH597" s="237"/>
      <c r="AI597" s="237"/>
      <c r="AJ597" s="237"/>
      <c r="AK597" s="236"/>
      <c r="AL597" s="236"/>
      <c r="AM597" s="237"/>
      <c r="AN597" s="237"/>
      <c r="AO597" s="237"/>
      <c r="AP597" s="236"/>
      <c r="AQ597" s="236"/>
      <c r="AR597" s="236"/>
      <c r="AS597" s="236"/>
      <c r="AT597" s="236"/>
      <c r="AU597" s="236"/>
      <c r="AV597" s="236"/>
      <c r="AW597" s="236"/>
      <c r="AX597" s="236"/>
      <c r="AY597" s="236"/>
      <c r="AZ597" s="236"/>
      <c r="BA597" s="236"/>
    </row>
    <row r="598" spans="1:53" s="192" customFormat="1" ht="76.5" hidden="1" x14ac:dyDescent="0.2">
      <c r="A598" s="236" t="s">
        <v>252</v>
      </c>
      <c r="B598" s="236" t="s">
        <v>253</v>
      </c>
      <c r="C598" s="236"/>
      <c r="D598" s="236"/>
      <c r="E598" s="236"/>
      <c r="F598" s="236"/>
      <c r="G598" s="236"/>
      <c r="H598" s="236"/>
      <c r="I598" s="236"/>
      <c r="J598" s="236"/>
      <c r="K598" s="236"/>
      <c r="L598" s="236"/>
      <c r="M598" s="236"/>
      <c r="N598" s="236"/>
      <c r="O598" s="236"/>
      <c r="P598" s="236"/>
      <c r="Q598" s="236"/>
      <c r="R598" s="236"/>
      <c r="S598" s="236"/>
      <c r="T598" s="236"/>
      <c r="U598" s="236"/>
      <c r="V598" s="236"/>
      <c r="W598" s="236"/>
      <c r="X598" s="236"/>
      <c r="Y598" s="237"/>
      <c r="Z598" s="237"/>
      <c r="AA598" s="236"/>
      <c r="AB598" s="236"/>
      <c r="AC598" s="237"/>
      <c r="AD598" s="237"/>
      <c r="AE598" s="237"/>
      <c r="AF598" s="236"/>
      <c r="AG598" s="236"/>
      <c r="AH598" s="237"/>
      <c r="AI598" s="237"/>
      <c r="AJ598" s="237"/>
      <c r="AK598" s="236"/>
      <c r="AL598" s="236"/>
      <c r="AM598" s="237"/>
      <c r="AN598" s="237"/>
      <c r="AO598" s="237"/>
      <c r="AP598" s="236"/>
      <c r="AQ598" s="236"/>
      <c r="AR598" s="236"/>
      <c r="AS598" s="236"/>
      <c r="AT598" s="236"/>
      <c r="AU598" s="236"/>
      <c r="AV598" s="236"/>
      <c r="AW598" s="236"/>
      <c r="AX598" s="236"/>
      <c r="AY598" s="236"/>
      <c r="AZ598" s="236"/>
      <c r="BA598" s="236"/>
    </row>
    <row r="599" spans="1:53" s="192" customFormat="1" ht="76.5" hidden="1" x14ac:dyDescent="0.2">
      <c r="A599" s="236" t="s">
        <v>250</v>
      </c>
      <c r="B599" s="236" t="s">
        <v>254</v>
      </c>
      <c r="C599" s="236"/>
      <c r="D599" s="236"/>
      <c r="E599" s="236"/>
      <c r="F599" s="236"/>
      <c r="G599" s="236"/>
      <c r="H599" s="236"/>
      <c r="I599" s="236"/>
      <c r="J599" s="236"/>
      <c r="K599" s="236"/>
      <c r="L599" s="236"/>
      <c r="M599" s="236"/>
      <c r="N599" s="236"/>
      <c r="O599" s="236"/>
      <c r="P599" s="236"/>
      <c r="Q599" s="236"/>
      <c r="R599" s="236"/>
      <c r="S599" s="236"/>
      <c r="T599" s="236"/>
      <c r="U599" s="236"/>
      <c r="V599" s="236"/>
      <c r="W599" s="236"/>
      <c r="X599" s="236"/>
      <c r="Y599" s="237"/>
      <c r="Z599" s="237"/>
      <c r="AA599" s="236"/>
      <c r="AB599" s="236"/>
      <c r="AC599" s="237"/>
      <c r="AD599" s="237"/>
      <c r="AE599" s="237"/>
      <c r="AF599" s="236"/>
      <c r="AG599" s="236"/>
      <c r="AH599" s="237"/>
      <c r="AI599" s="237"/>
      <c r="AJ599" s="237"/>
      <c r="AK599" s="236"/>
      <c r="AL599" s="236"/>
      <c r="AM599" s="237"/>
      <c r="AN599" s="237"/>
      <c r="AO599" s="237"/>
      <c r="AP599" s="236"/>
      <c r="AQ599" s="236"/>
      <c r="AR599" s="236"/>
      <c r="AS599" s="236"/>
      <c r="AT599" s="236"/>
      <c r="AU599" s="236"/>
      <c r="AV599" s="236"/>
      <c r="AW599" s="236"/>
      <c r="AX599" s="236"/>
      <c r="AY599" s="236"/>
      <c r="AZ599" s="236"/>
      <c r="BA599" s="236"/>
    </row>
    <row r="600" spans="1:53" s="192" customFormat="1" ht="89.25" hidden="1" x14ac:dyDescent="0.2">
      <c r="A600" s="236" t="s">
        <v>279</v>
      </c>
      <c r="B600" s="236" t="s">
        <v>255</v>
      </c>
      <c r="C600" s="236"/>
      <c r="D600" s="236"/>
      <c r="E600" s="236"/>
      <c r="F600" s="236"/>
      <c r="G600" s="236"/>
      <c r="H600" s="236"/>
      <c r="I600" s="236"/>
      <c r="J600" s="236"/>
      <c r="K600" s="236"/>
      <c r="L600" s="236"/>
      <c r="M600" s="236"/>
      <c r="N600" s="236"/>
      <c r="O600" s="236"/>
      <c r="P600" s="236"/>
      <c r="Q600" s="236"/>
      <c r="R600" s="236"/>
      <c r="S600" s="236"/>
      <c r="T600" s="236"/>
      <c r="U600" s="236"/>
      <c r="V600" s="236"/>
      <c r="W600" s="236"/>
      <c r="X600" s="236"/>
      <c r="Y600" s="237"/>
      <c r="Z600" s="237"/>
      <c r="AA600" s="236"/>
      <c r="AB600" s="236"/>
      <c r="AC600" s="237"/>
      <c r="AD600" s="237"/>
      <c r="AE600" s="237"/>
      <c r="AF600" s="236"/>
      <c r="AG600" s="236"/>
      <c r="AH600" s="237"/>
      <c r="AI600" s="237"/>
      <c r="AJ600" s="237"/>
      <c r="AK600" s="236"/>
      <c r="AL600" s="236"/>
      <c r="AM600" s="237"/>
      <c r="AN600" s="237"/>
      <c r="AO600" s="237"/>
      <c r="AP600" s="236"/>
      <c r="AQ600" s="236"/>
      <c r="AR600" s="236"/>
      <c r="AS600" s="236"/>
      <c r="AT600" s="236"/>
      <c r="AU600" s="236"/>
      <c r="AV600" s="236"/>
      <c r="AW600" s="236"/>
      <c r="AX600" s="236"/>
      <c r="AY600" s="236"/>
      <c r="AZ600" s="236"/>
      <c r="BA600" s="236"/>
    </row>
    <row r="601" spans="1:53" s="192" customFormat="1" ht="51" hidden="1" x14ac:dyDescent="0.2">
      <c r="A601" s="236" t="s">
        <v>248</v>
      </c>
      <c r="B601" s="236" t="s">
        <v>454</v>
      </c>
      <c r="C601" s="236"/>
      <c r="D601" s="236"/>
      <c r="E601" s="236"/>
      <c r="F601" s="236"/>
      <c r="G601" s="236"/>
      <c r="H601" s="236"/>
      <c r="I601" s="236"/>
      <c r="J601" s="236"/>
      <c r="K601" s="236"/>
      <c r="L601" s="236"/>
      <c r="M601" s="236"/>
      <c r="N601" s="236"/>
      <c r="O601" s="236"/>
      <c r="P601" s="236"/>
      <c r="Q601" s="236"/>
      <c r="R601" s="236"/>
      <c r="S601" s="236"/>
      <c r="T601" s="236"/>
      <c r="U601" s="236"/>
      <c r="V601" s="236"/>
      <c r="W601" s="236"/>
      <c r="X601" s="236"/>
      <c r="Y601" s="237"/>
      <c r="Z601" s="237"/>
      <c r="AA601" s="236"/>
      <c r="AB601" s="236"/>
      <c r="AC601" s="237"/>
      <c r="AD601" s="237"/>
      <c r="AE601" s="237"/>
      <c r="AF601" s="236"/>
      <c r="AG601" s="236"/>
      <c r="AH601" s="237"/>
      <c r="AI601" s="237"/>
      <c r="AJ601" s="237"/>
      <c r="AK601" s="236"/>
      <c r="AL601" s="236"/>
      <c r="AM601" s="237"/>
      <c r="AN601" s="237"/>
      <c r="AO601" s="237"/>
      <c r="AP601" s="236"/>
      <c r="AQ601" s="236"/>
      <c r="AR601" s="236"/>
      <c r="AS601" s="236"/>
      <c r="AT601" s="236"/>
      <c r="AU601" s="236"/>
      <c r="AV601" s="236"/>
      <c r="AW601" s="236"/>
      <c r="AX601" s="236"/>
      <c r="AY601" s="236"/>
      <c r="AZ601" s="236"/>
      <c r="BA601" s="236"/>
    </row>
    <row r="602" spans="1:53" s="192" customFormat="1" ht="38.25" hidden="1" x14ac:dyDescent="0.2">
      <c r="A602" s="236" t="s">
        <v>544</v>
      </c>
      <c r="B602" s="236" t="s">
        <v>174</v>
      </c>
      <c r="C602" s="236"/>
      <c r="D602" s="236"/>
      <c r="E602" s="236"/>
      <c r="F602" s="236"/>
      <c r="G602" s="236"/>
      <c r="H602" s="236"/>
      <c r="I602" s="236"/>
      <c r="J602" s="236"/>
      <c r="K602" s="236"/>
      <c r="L602" s="236"/>
      <c r="M602" s="236"/>
      <c r="N602" s="236"/>
      <c r="O602" s="236"/>
      <c r="P602" s="236"/>
      <c r="Q602" s="236"/>
      <c r="R602" s="236"/>
      <c r="S602" s="236"/>
      <c r="T602" s="236"/>
      <c r="U602" s="236"/>
      <c r="V602" s="236"/>
      <c r="W602" s="236"/>
      <c r="X602" s="236"/>
      <c r="Y602" s="237"/>
      <c r="Z602" s="237"/>
      <c r="AA602" s="236"/>
      <c r="AB602" s="236"/>
      <c r="AC602" s="237"/>
      <c r="AD602" s="237"/>
      <c r="AE602" s="237"/>
      <c r="AF602" s="236"/>
      <c r="AG602" s="236"/>
      <c r="AH602" s="237"/>
      <c r="AI602" s="237"/>
      <c r="AJ602" s="237"/>
      <c r="AK602" s="236"/>
      <c r="AL602" s="236"/>
      <c r="AM602" s="237"/>
      <c r="AN602" s="237"/>
      <c r="AO602" s="237"/>
      <c r="AP602" s="236"/>
      <c r="AQ602" s="236"/>
      <c r="AR602" s="236"/>
      <c r="AS602" s="236"/>
      <c r="AT602" s="236"/>
      <c r="AU602" s="236"/>
      <c r="AV602" s="236"/>
      <c r="AW602" s="236"/>
      <c r="AX602" s="236"/>
      <c r="AY602" s="236"/>
      <c r="AZ602" s="236"/>
      <c r="BA602" s="236"/>
    </row>
    <row r="603" spans="1:53" s="192" customFormat="1" ht="89.25" hidden="1" x14ac:dyDescent="0.2">
      <c r="A603" s="236" t="s">
        <v>545</v>
      </c>
      <c r="B603" s="236" t="s">
        <v>437</v>
      </c>
      <c r="C603" s="236"/>
      <c r="D603" s="236"/>
      <c r="E603" s="236"/>
      <c r="F603" s="236"/>
      <c r="G603" s="236"/>
      <c r="H603" s="236"/>
      <c r="I603" s="236"/>
      <c r="J603" s="236"/>
      <c r="K603" s="236"/>
      <c r="L603" s="236"/>
      <c r="M603" s="236"/>
      <c r="N603" s="236"/>
      <c r="O603" s="236"/>
      <c r="P603" s="236"/>
      <c r="Q603" s="236"/>
      <c r="R603" s="236"/>
      <c r="S603" s="236"/>
      <c r="T603" s="236"/>
      <c r="U603" s="236"/>
      <c r="V603" s="236"/>
      <c r="W603" s="236"/>
      <c r="X603" s="236"/>
      <c r="Y603" s="237"/>
      <c r="Z603" s="237"/>
      <c r="AA603" s="236"/>
      <c r="AB603" s="236"/>
      <c r="AC603" s="237"/>
      <c r="AD603" s="237"/>
      <c r="AE603" s="237"/>
      <c r="AF603" s="236"/>
      <c r="AG603" s="236"/>
      <c r="AH603" s="237"/>
      <c r="AI603" s="237"/>
      <c r="AJ603" s="237"/>
      <c r="AK603" s="236"/>
      <c r="AL603" s="236"/>
      <c r="AM603" s="237"/>
      <c r="AN603" s="237"/>
      <c r="AO603" s="237"/>
      <c r="AP603" s="236"/>
      <c r="AQ603" s="236"/>
      <c r="AR603" s="236"/>
      <c r="AS603" s="236"/>
      <c r="AT603" s="236"/>
      <c r="AU603" s="236"/>
      <c r="AV603" s="236"/>
      <c r="AW603" s="236"/>
      <c r="AX603" s="236"/>
      <c r="AY603" s="236"/>
      <c r="AZ603" s="236"/>
      <c r="BA603" s="236"/>
    </row>
    <row r="604" spans="1:53" s="192" customFormat="1" ht="25.5" hidden="1" x14ac:dyDescent="0.2">
      <c r="A604" s="236" t="s">
        <v>546</v>
      </c>
      <c r="B604" s="236" t="s">
        <v>439</v>
      </c>
      <c r="C604" s="236"/>
      <c r="D604" s="236"/>
      <c r="E604" s="236"/>
      <c r="F604" s="236"/>
      <c r="G604" s="236"/>
      <c r="H604" s="236"/>
      <c r="I604" s="236"/>
      <c r="J604" s="236"/>
      <c r="K604" s="236"/>
      <c r="L604" s="236"/>
      <c r="M604" s="236"/>
      <c r="N604" s="236"/>
      <c r="O604" s="236"/>
      <c r="P604" s="236"/>
      <c r="Q604" s="236"/>
      <c r="R604" s="236"/>
      <c r="S604" s="236"/>
      <c r="T604" s="236"/>
      <c r="U604" s="236"/>
      <c r="V604" s="236"/>
      <c r="W604" s="236"/>
      <c r="X604" s="236"/>
      <c r="Y604" s="237"/>
      <c r="Z604" s="237"/>
      <c r="AA604" s="236"/>
      <c r="AB604" s="236"/>
      <c r="AC604" s="237"/>
      <c r="AD604" s="237"/>
      <c r="AE604" s="237"/>
      <c r="AF604" s="236"/>
      <c r="AG604" s="236"/>
      <c r="AH604" s="237"/>
      <c r="AI604" s="237"/>
      <c r="AJ604" s="237"/>
      <c r="AK604" s="236"/>
      <c r="AL604" s="236"/>
      <c r="AM604" s="237"/>
      <c r="AN604" s="237"/>
      <c r="AO604" s="237"/>
      <c r="AP604" s="236"/>
      <c r="AQ604" s="236"/>
      <c r="AR604" s="236"/>
      <c r="AS604" s="236"/>
      <c r="AT604" s="236"/>
      <c r="AU604" s="236"/>
      <c r="AV604" s="236"/>
      <c r="AW604" s="236"/>
      <c r="AX604" s="236"/>
      <c r="AY604" s="236"/>
      <c r="AZ604" s="236"/>
      <c r="BA604" s="236"/>
    </row>
    <row r="605" spans="1:53" s="192" customFormat="1" ht="63.75" hidden="1" x14ac:dyDescent="0.2">
      <c r="A605" s="236" t="s">
        <v>549</v>
      </c>
      <c r="B605" s="236" t="s">
        <v>156</v>
      </c>
      <c r="C605" s="236"/>
      <c r="D605" s="236"/>
      <c r="E605" s="236"/>
      <c r="F605" s="236"/>
      <c r="G605" s="236"/>
      <c r="H605" s="236"/>
      <c r="I605" s="236"/>
      <c r="J605" s="236"/>
      <c r="K605" s="236"/>
      <c r="L605" s="236"/>
      <c r="M605" s="236"/>
      <c r="N605" s="236"/>
      <c r="O605" s="236"/>
      <c r="P605" s="236"/>
      <c r="Q605" s="236"/>
      <c r="R605" s="236"/>
      <c r="S605" s="236"/>
      <c r="T605" s="236"/>
      <c r="U605" s="236"/>
      <c r="V605" s="236"/>
      <c r="W605" s="236"/>
      <c r="X605" s="236"/>
      <c r="Y605" s="237"/>
      <c r="Z605" s="237"/>
      <c r="AA605" s="236"/>
      <c r="AB605" s="236"/>
      <c r="AC605" s="237"/>
      <c r="AD605" s="237"/>
      <c r="AE605" s="237"/>
      <c r="AF605" s="236"/>
      <c r="AG605" s="236"/>
      <c r="AH605" s="237"/>
      <c r="AI605" s="237"/>
      <c r="AJ605" s="237"/>
      <c r="AK605" s="236"/>
      <c r="AL605" s="236"/>
      <c r="AM605" s="237"/>
      <c r="AN605" s="237"/>
      <c r="AO605" s="237"/>
      <c r="AP605" s="236"/>
      <c r="AQ605" s="236"/>
      <c r="AR605" s="236"/>
      <c r="AS605" s="236"/>
      <c r="AT605" s="236"/>
      <c r="AU605" s="236"/>
      <c r="AV605" s="236"/>
      <c r="AW605" s="236"/>
      <c r="AX605" s="236"/>
      <c r="AY605" s="236"/>
      <c r="AZ605" s="236"/>
      <c r="BA605" s="236"/>
    </row>
    <row r="606" spans="1:53" s="192" customFormat="1" ht="102" hidden="1" x14ac:dyDescent="0.2">
      <c r="A606" s="236" t="s">
        <v>547</v>
      </c>
      <c r="B606" s="236" t="s">
        <v>442</v>
      </c>
      <c r="C606" s="236"/>
      <c r="D606" s="236"/>
      <c r="E606" s="236"/>
      <c r="F606" s="236"/>
      <c r="G606" s="236"/>
      <c r="H606" s="236"/>
      <c r="I606" s="236"/>
      <c r="J606" s="236"/>
      <c r="K606" s="236"/>
      <c r="L606" s="236"/>
      <c r="M606" s="236"/>
      <c r="N606" s="236"/>
      <c r="O606" s="236"/>
      <c r="P606" s="236"/>
      <c r="Q606" s="236"/>
      <c r="R606" s="236"/>
      <c r="S606" s="236"/>
      <c r="T606" s="236"/>
      <c r="U606" s="236"/>
      <c r="V606" s="236"/>
      <c r="W606" s="236"/>
      <c r="X606" s="236"/>
      <c r="Y606" s="237"/>
      <c r="Z606" s="237"/>
      <c r="AA606" s="236"/>
      <c r="AB606" s="236"/>
      <c r="AC606" s="237"/>
      <c r="AD606" s="237"/>
      <c r="AE606" s="237"/>
      <c r="AF606" s="236"/>
      <c r="AG606" s="236"/>
      <c r="AH606" s="237"/>
      <c r="AI606" s="237"/>
      <c r="AJ606" s="237"/>
      <c r="AK606" s="236"/>
      <c r="AL606" s="236"/>
      <c r="AM606" s="237"/>
      <c r="AN606" s="237"/>
      <c r="AO606" s="237"/>
      <c r="AP606" s="236"/>
      <c r="AQ606" s="236"/>
      <c r="AR606" s="236"/>
      <c r="AS606" s="236"/>
      <c r="AT606" s="236"/>
      <c r="AU606" s="236"/>
      <c r="AV606" s="236"/>
      <c r="AW606" s="236"/>
      <c r="AX606" s="236"/>
      <c r="AY606" s="236"/>
      <c r="AZ606" s="236"/>
      <c r="BA606" s="236"/>
    </row>
    <row r="607" spans="1:53" s="192" customFormat="1" hidden="1" x14ac:dyDescent="0.2">
      <c r="A607" s="236"/>
      <c r="B607" s="236"/>
      <c r="C607" s="236"/>
      <c r="D607" s="236"/>
      <c r="E607" s="236"/>
      <c r="F607" s="236"/>
      <c r="G607" s="236"/>
      <c r="H607" s="236"/>
      <c r="I607" s="236"/>
      <c r="J607" s="236"/>
      <c r="K607" s="236"/>
      <c r="L607" s="236"/>
      <c r="M607" s="236"/>
      <c r="N607" s="236"/>
      <c r="O607" s="236"/>
      <c r="P607" s="236"/>
      <c r="Q607" s="236"/>
      <c r="R607" s="236"/>
      <c r="S607" s="236"/>
      <c r="T607" s="236"/>
      <c r="U607" s="236"/>
      <c r="V607" s="236"/>
      <c r="W607" s="236"/>
      <c r="X607" s="236"/>
      <c r="Y607" s="237"/>
      <c r="Z607" s="237"/>
      <c r="AA607" s="236"/>
      <c r="AB607" s="236"/>
      <c r="AC607" s="237"/>
      <c r="AD607" s="237"/>
      <c r="AE607" s="237"/>
      <c r="AF607" s="236"/>
      <c r="AG607" s="236"/>
      <c r="AH607" s="237"/>
      <c r="AI607" s="237"/>
      <c r="AJ607" s="237"/>
      <c r="AK607" s="236"/>
      <c r="AL607" s="236"/>
      <c r="AM607" s="237"/>
      <c r="AN607" s="237"/>
      <c r="AO607" s="237"/>
      <c r="AP607" s="236"/>
      <c r="AQ607" s="236"/>
      <c r="AR607" s="236"/>
      <c r="AS607" s="236"/>
      <c r="AT607" s="236"/>
      <c r="AU607" s="236"/>
      <c r="AV607" s="236"/>
      <c r="AW607" s="236"/>
      <c r="AX607" s="236"/>
      <c r="AY607" s="236"/>
      <c r="AZ607" s="236"/>
      <c r="BA607" s="236"/>
    </row>
    <row r="608" spans="1:53" s="192" customFormat="1" hidden="1" x14ac:dyDescent="0.2">
      <c r="A608" s="236"/>
      <c r="B608" s="236"/>
      <c r="C608" s="236"/>
      <c r="D608" s="236"/>
      <c r="E608" s="236"/>
      <c r="F608" s="236"/>
      <c r="G608" s="236"/>
      <c r="H608" s="236"/>
      <c r="I608" s="236"/>
      <c r="J608" s="236"/>
      <c r="K608" s="236"/>
      <c r="L608" s="236"/>
      <c r="M608" s="236"/>
      <c r="N608" s="236"/>
      <c r="O608" s="236"/>
      <c r="P608" s="236"/>
      <c r="Q608" s="236"/>
      <c r="R608" s="236"/>
      <c r="S608" s="236"/>
      <c r="T608" s="236"/>
      <c r="U608" s="236"/>
      <c r="V608" s="236"/>
      <c r="W608" s="236"/>
      <c r="X608" s="236"/>
      <c r="Y608" s="237"/>
      <c r="Z608" s="237"/>
      <c r="AA608" s="236"/>
      <c r="AB608" s="236"/>
      <c r="AC608" s="237"/>
      <c r="AD608" s="237"/>
      <c r="AE608" s="237"/>
      <c r="AF608" s="236"/>
      <c r="AG608" s="236"/>
      <c r="AH608" s="237"/>
      <c r="AI608" s="237"/>
      <c r="AJ608" s="237"/>
      <c r="AK608" s="236"/>
      <c r="AL608" s="236"/>
      <c r="AM608" s="237"/>
      <c r="AN608" s="237"/>
      <c r="AO608" s="237"/>
      <c r="AP608" s="236"/>
      <c r="AQ608" s="236"/>
      <c r="AR608" s="236"/>
      <c r="AS608" s="236"/>
      <c r="AT608" s="236"/>
      <c r="AU608" s="236"/>
      <c r="AV608" s="236"/>
      <c r="AW608" s="236"/>
      <c r="AX608" s="236"/>
      <c r="AY608" s="236"/>
      <c r="AZ608" s="236"/>
      <c r="BA608" s="236"/>
    </row>
    <row r="609" spans="1:53" s="192" customFormat="1" hidden="1" x14ac:dyDescent="0.2">
      <c r="A609" s="236"/>
      <c r="B609" s="236"/>
      <c r="C609" s="236"/>
      <c r="D609" s="236"/>
      <c r="E609" s="236"/>
      <c r="F609" s="236"/>
      <c r="G609" s="236"/>
      <c r="H609" s="236"/>
      <c r="I609" s="236"/>
      <c r="J609" s="236"/>
      <c r="K609" s="236"/>
      <c r="L609" s="236"/>
      <c r="M609" s="236"/>
      <c r="N609" s="236"/>
      <c r="O609" s="236"/>
      <c r="P609" s="236"/>
      <c r="Q609" s="236"/>
      <c r="R609" s="236"/>
      <c r="S609" s="236"/>
      <c r="T609" s="236"/>
      <c r="U609" s="236"/>
      <c r="V609" s="236"/>
      <c r="W609" s="236"/>
      <c r="X609" s="236"/>
      <c r="Y609" s="237"/>
      <c r="Z609" s="237"/>
      <c r="AA609" s="236"/>
      <c r="AB609" s="236"/>
      <c r="AC609" s="237"/>
      <c r="AD609" s="237"/>
      <c r="AE609" s="237"/>
      <c r="AF609" s="236"/>
      <c r="AG609" s="236"/>
      <c r="AH609" s="237"/>
      <c r="AI609" s="237"/>
      <c r="AJ609" s="237"/>
      <c r="AK609" s="236"/>
      <c r="AL609" s="236"/>
      <c r="AM609" s="237"/>
      <c r="AN609" s="237"/>
      <c r="AO609" s="237"/>
      <c r="AP609" s="236"/>
      <c r="AQ609" s="236"/>
      <c r="AR609" s="236"/>
      <c r="AS609" s="236"/>
      <c r="AT609" s="236"/>
      <c r="AU609" s="236"/>
      <c r="AV609" s="236"/>
      <c r="AW609" s="236"/>
      <c r="AX609" s="236"/>
      <c r="AY609" s="236"/>
      <c r="AZ609" s="236"/>
      <c r="BA609" s="236"/>
    </row>
    <row r="610" spans="1:53" s="192" customFormat="1" hidden="1" x14ac:dyDescent="0.2">
      <c r="A610" s="236"/>
      <c r="B610" s="236"/>
      <c r="C610" s="236"/>
      <c r="D610" s="236"/>
      <c r="E610" s="236"/>
      <c r="F610" s="236"/>
      <c r="G610" s="236"/>
      <c r="H610" s="236"/>
      <c r="I610" s="236"/>
      <c r="J610" s="236"/>
      <c r="K610" s="236"/>
      <c r="L610" s="236"/>
      <c r="M610" s="236"/>
      <c r="N610" s="236"/>
      <c r="O610" s="236"/>
      <c r="P610" s="236"/>
      <c r="Q610" s="236"/>
      <c r="R610" s="236"/>
      <c r="S610" s="236"/>
      <c r="T610" s="236"/>
      <c r="U610" s="236"/>
      <c r="V610" s="236"/>
      <c r="W610" s="236"/>
      <c r="X610" s="236"/>
      <c r="Y610" s="237"/>
      <c r="Z610" s="237"/>
      <c r="AA610" s="236"/>
      <c r="AB610" s="236"/>
      <c r="AC610" s="237"/>
      <c r="AD610" s="237"/>
      <c r="AE610" s="237"/>
      <c r="AF610" s="236"/>
      <c r="AG610" s="236"/>
      <c r="AH610" s="237"/>
      <c r="AI610" s="237"/>
      <c r="AJ610" s="237"/>
      <c r="AK610" s="236"/>
      <c r="AL610" s="236"/>
      <c r="AM610" s="237"/>
      <c r="AN610" s="237"/>
      <c r="AO610" s="237"/>
      <c r="AP610" s="236"/>
      <c r="AQ610" s="236"/>
      <c r="AR610" s="236"/>
      <c r="AS610" s="236"/>
      <c r="AT610" s="236"/>
      <c r="AU610" s="236"/>
      <c r="AV610" s="236"/>
      <c r="AW610" s="236"/>
      <c r="AX610" s="236"/>
      <c r="AY610" s="236"/>
      <c r="AZ610" s="236"/>
      <c r="BA610" s="236"/>
    </row>
    <row r="611" spans="1:53" s="192" customFormat="1" hidden="1" x14ac:dyDescent="0.2">
      <c r="A611" s="236"/>
      <c r="B611" s="236"/>
      <c r="C611" s="236"/>
      <c r="D611" s="236"/>
      <c r="E611" s="236"/>
      <c r="F611" s="236"/>
      <c r="G611" s="236"/>
      <c r="H611" s="236"/>
      <c r="I611" s="236"/>
      <c r="J611" s="236"/>
      <c r="K611" s="236"/>
      <c r="L611" s="236"/>
      <c r="M611" s="236"/>
      <c r="N611" s="236"/>
      <c r="O611" s="236"/>
      <c r="P611" s="236"/>
      <c r="Q611" s="236"/>
      <c r="R611" s="236"/>
      <c r="S611" s="236"/>
      <c r="T611" s="236"/>
      <c r="U611" s="236"/>
      <c r="V611" s="236"/>
      <c r="W611" s="236"/>
      <c r="X611" s="236"/>
      <c r="Y611" s="237"/>
      <c r="Z611" s="237"/>
      <c r="AA611" s="236"/>
      <c r="AB611" s="236"/>
      <c r="AC611" s="237"/>
      <c r="AD611" s="237"/>
      <c r="AE611" s="237"/>
      <c r="AF611" s="236"/>
      <c r="AG611" s="236"/>
      <c r="AH611" s="237"/>
      <c r="AI611" s="237"/>
      <c r="AJ611" s="237"/>
      <c r="AK611" s="236"/>
      <c r="AL611" s="236"/>
      <c r="AM611" s="237"/>
      <c r="AN611" s="237"/>
      <c r="AO611" s="237"/>
      <c r="AP611" s="236"/>
      <c r="AQ611" s="236"/>
      <c r="AR611" s="236"/>
      <c r="AS611" s="236"/>
      <c r="AT611" s="236"/>
      <c r="AU611" s="236"/>
      <c r="AV611" s="236"/>
      <c r="AW611" s="236"/>
      <c r="AX611" s="236"/>
      <c r="AY611" s="236"/>
      <c r="AZ611" s="236"/>
      <c r="BA611" s="236"/>
    </row>
    <row r="612" spans="1:53" s="192" customFormat="1" hidden="1" x14ac:dyDescent="0.2">
      <c r="A612" s="236"/>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7"/>
      <c r="Z612" s="237"/>
      <c r="AA612" s="236"/>
      <c r="AB612" s="236"/>
      <c r="AC612" s="237"/>
      <c r="AD612" s="237"/>
      <c r="AE612" s="237"/>
      <c r="AF612" s="236"/>
      <c r="AG612" s="236"/>
      <c r="AH612" s="237"/>
      <c r="AI612" s="237"/>
      <c r="AJ612" s="237"/>
      <c r="AK612" s="236"/>
      <c r="AL612" s="236"/>
      <c r="AM612" s="237"/>
      <c r="AN612" s="237"/>
      <c r="AO612" s="237"/>
      <c r="AP612" s="236"/>
      <c r="AQ612" s="236"/>
      <c r="AR612" s="236"/>
      <c r="AS612" s="236"/>
      <c r="AT612" s="236"/>
      <c r="AU612" s="236"/>
      <c r="AV612" s="236"/>
      <c r="AW612" s="236"/>
      <c r="AX612" s="236"/>
      <c r="AY612" s="236"/>
      <c r="AZ612" s="236"/>
      <c r="BA612" s="236"/>
    </row>
    <row r="613" spans="1:53" s="192" customFormat="1" hidden="1" x14ac:dyDescent="0.2">
      <c r="A613" s="236"/>
      <c r="B613" s="236"/>
      <c r="C613" s="236"/>
      <c r="D613" s="236"/>
      <c r="E613" s="236"/>
      <c r="F613" s="236"/>
      <c r="G613" s="236"/>
      <c r="H613" s="236"/>
      <c r="I613" s="236"/>
      <c r="J613" s="236"/>
      <c r="K613" s="236"/>
      <c r="L613" s="236"/>
      <c r="M613" s="236"/>
      <c r="N613" s="236"/>
      <c r="O613" s="236"/>
      <c r="P613" s="236"/>
      <c r="Q613" s="236"/>
      <c r="R613" s="236"/>
      <c r="S613" s="236"/>
      <c r="T613" s="236"/>
      <c r="U613" s="236"/>
      <c r="V613" s="236"/>
      <c r="W613" s="236"/>
      <c r="X613" s="236"/>
      <c r="Y613" s="237"/>
      <c r="Z613" s="237"/>
      <c r="AA613" s="236"/>
      <c r="AB613" s="236"/>
      <c r="AC613" s="237"/>
      <c r="AD613" s="237"/>
      <c r="AE613" s="237"/>
      <c r="AF613" s="236"/>
      <c r="AG613" s="236"/>
      <c r="AH613" s="237"/>
      <c r="AI613" s="237"/>
      <c r="AJ613" s="237"/>
      <c r="AK613" s="236"/>
      <c r="AL613" s="236"/>
      <c r="AM613" s="237"/>
      <c r="AN613" s="237"/>
      <c r="AO613" s="237"/>
      <c r="AP613" s="236"/>
      <c r="AQ613" s="236"/>
      <c r="AR613" s="236"/>
      <c r="AS613" s="236"/>
      <c r="AT613" s="236"/>
      <c r="AU613" s="236"/>
      <c r="AV613" s="236"/>
      <c r="AW613" s="236"/>
      <c r="AX613" s="236"/>
      <c r="AY613" s="236"/>
      <c r="AZ613" s="236"/>
      <c r="BA613" s="236"/>
    </row>
    <row r="614" spans="1:53" s="192" customFormat="1" hidden="1" x14ac:dyDescent="0.2">
      <c r="A614" s="236"/>
      <c r="B614" s="236"/>
      <c r="C614" s="236"/>
      <c r="D614" s="236"/>
      <c r="E614" s="236"/>
      <c r="F614" s="236"/>
      <c r="G614" s="236"/>
      <c r="H614" s="236"/>
      <c r="I614" s="236"/>
      <c r="J614" s="236"/>
      <c r="K614" s="236"/>
      <c r="L614" s="236"/>
      <c r="M614" s="236"/>
      <c r="N614" s="236"/>
      <c r="O614" s="236"/>
      <c r="P614" s="236"/>
      <c r="Q614" s="236"/>
      <c r="R614" s="236"/>
      <c r="S614" s="236"/>
      <c r="T614" s="236"/>
      <c r="U614" s="236"/>
      <c r="V614" s="236"/>
      <c r="W614" s="236"/>
      <c r="X614" s="236"/>
      <c r="Y614" s="237"/>
      <c r="Z614" s="237"/>
      <c r="AA614" s="236"/>
      <c r="AB614" s="236"/>
      <c r="AC614" s="237"/>
      <c r="AD614" s="237"/>
      <c r="AE614" s="237"/>
      <c r="AF614" s="236"/>
      <c r="AG614" s="236"/>
      <c r="AH614" s="237"/>
      <c r="AI614" s="237"/>
      <c r="AJ614" s="237"/>
      <c r="AK614" s="236"/>
      <c r="AL614" s="236"/>
      <c r="AM614" s="237"/>
      <c r="AN614" s="237"/>
      <c r="AO614" s="237"/>
      <c r="AP614" s="236"/>
      <c r="AQ614" s="236"/>
      <c r="AR614" s="236"/>
      <c r="AS614" s="236"/>
      <c r="AT614" s="236"/>
      <c r="AU614" s="236"/>
      <c r="AV614" s="236"/>
      <c r="AW614" s="236"/>
      <c r="AX614" s="236"/>
      <c r="AY614" s="236"/>
      <c r="AZ614" s="236"/>
      <c r="BA614" s="236"/>
    </row>
    <row r="615" spans="1:53" s="192" customFormat="1" hidden="1" x14ac:dyDescent="0.2">
      <c r="A615" s="236"/>
      <c r="B615" s="236"/>
      <c r="C615" s="236"/>
      <c r="D615" s="236"/>
      <c r="E615" s="236"/>
      <c r="F615" s="236"/>
      <c r="G615" s="236"/>
      <c r="H615" s="236"/>
      <c r="I615" s="236"/>
      <c r="J615" s="236"/>
      <c r="K615" s="236"/>
      <c r="L615" s="236"/>
      <c r="M615" s="236"/>
      <c r="N615" s="236"/>
      <c r="O615" s="236"/>
      <c r="P615" s="236"/>
      <c r="Q615" s="236"/>
      <c r="R615" s="236"/>
      <c r="S615" s="236"/>
      <c r="T615" s="236"/>
      <c r="U615" s="236"/>
      <c r="V615" s="236"/>
      <c r="W615" s="236"/>
      <c r="X615" s="236"/>
      <c r="Y615" s="237"/>
      <c r="Z615" s="237"/>
      <c r="AA615" s="236"/>
      <c r="AB615" s="236"/>
      <c r="AC615" s="237"/>
      <c r="AD615" s="237"/>
      <c r="AE615" s="237"/>
      <c r="AF615" s="236"/>
      <c r="AG615" s="236"/>
      <c r="AH615" s="237"/>
      <c r="AI615" s="237"/>
      <c r="AJ615" s="237"/>
      <c r="AK615" s="236"/>
      <c r="AL615" s="236"/>
      <c r="AM615" s="237"/>
      <c r="AN615" s="237"/>
      <c r="AO615" s="237"/>
      <c r="AP615" s="236"/>
      <c r="AQ615" s="236"/>
      <c r="AR615" s="236"/>
      <c r="AS615" s="236"/>
      <c r="AT615" s="236"/>
      <c r="AU615" s="236"/>
      <c r="AV615" s="236"/>
      <c r="AW615" s="236"/>
      <c r="AX615" s="236"/>
      <c r="AY615" s="236"/>
      <c r="AZ615" s="236"/>
      <c r="BA615" s="236"/>
    </row>
    <row r="616" spans="1:53" s="192" customFormat="1" hidden="1" x14ac:dyDescent="0.2">
      <c r="A616" s="236"/>
      <c r="B616" s="236"/>
      <c r="C616" s="236"/>
      <c r="D616" s="236"/>
      <c r="E616" s="236"/>
      <c r="F616" s="236"/>
      <c r="G616" s="236"/>
      <c r="H616" s="236"/>
      <c r="I616" s="236"/>
      <c r="J616" s="236"/>
      <c r="K616" s="236"/>
      <c r="L616" s="236"/>
      <c r="M616" s="236"/>
      <c r="N616" s="236"/>
      <c r="O616" s="236"/>
      <c r="P616" s="236"/>
      <c r="Q616" s="236"/>
      <c r="R616" s="236"/>
      <c r="S616" s="236"/>
      <c r="T616" s="236"/>
      <c r="U616" s="236"/>
      <c r="V616" s="236"/>
      <c r="W616" s="236"/>
      <c r="X616" s="236"/>
      <c r="Y616" s="237"/>
      <c r="Z616" s="237"/>
      <c r="AA616" s="236"/>
      <c r="AB616" s="236"/>
      <c r="AC616" s="237"/>
      <c r="AD616" s="237"/>
      <c r="AE616" s="237"/>
      <c r="AF616" s="236"/>
      <c r="AG616" s="236"/>
      <c r="AH616" s="237"/>
      <c r="AI616" s="237"/>
      <c r="AJ616" s="237"/>
      <c r="AK616" s="236"/>
      <c r="AL616" s="236"/>
      <c r="AM616" s="237"/>
      <c r="AN616" s="237"/>
      <c r="AO616" s="237"/>
      <c r="AP616" s="236"/>
      <c r="AQ616" s="236"/>
      <c r="AR616" s="236"/>
      <c r="AS616" s="236"/>
      <c r="AT616" s="236"/>
      <c r="AU616" s="236"/>
      <c r="AV616" s="236"/>
      <c r="AW616" s="236"/>
      <c r="AX616" s="236"/>
      <c r="AY616" s="236"/>
      <c r="AZ616" s="236"/>
      <c r="BA616" s="236"/>
    </row>
    <row r="617" spans="1:53" s="192" customFormat="1" hidden="1" x14ac:dyDescent="0.2">
      <c r="A617" s="236"/>
      <c r="B617" s="236"/>
      <c r="C617" s="236"/>
      <c r="D617" s="236"/>
      <c r="E617" s="236"/>
      <c r="F617" s="236"/>
      <c r="G617" s="236"/>
      <c r="H617" s="236"/>
      <c r="I617" s="236"/>
      <c r="J617" s="236"/>
      <c r="K617" s="236"/>
      <c r="L617" s="236"/>
      <c r="M617" s="236"/>
      <c r="N617" s="236"/>
      <c r="O617" s="236"/>
      <c r="P617" s="236"/>
      <c r="Q617" s="236"/>
      <c r="R617" s="236"/>
      <c r="S617" s="236"/>
      <c r="T617" s="236"/>
      <c r="U617" s="236"/>
      <c r="V617" s="236"/>
      <c r="W617" s="236"/>
      <c r="X617" s="236"/>
      <c r="Y617" s="237"/>
      <c r="Z617" s="237"/>
      <c r="AA617" s="236"/>
      <c r="AB617" s="236"/>
      <c r="AC617" s="237"/>
      <c r="AD617" s="237"/>
      <c r="AE617" s="237"/>
      <c r="AF617" s="236"/>
      <c r="AG617" s="236"/>
      <c r="AH617" s="237"/>
      <c r="AI617" s="237"/>
      <c r="AJ617" s="237"/>
      <c r="AK617" s="236"/>
      <c r="AL617" s="236"/>
      <c r="AM617" s="237"/>
      <c r="AN617" s="237"/>
      <c r="AO617" s="237"/>
      <c r="AP617" s="236"/>
      <c r="AQ617" s="236"/>
      <c r="AR617" s="236"/>
      <c r="AS617" s="236"/>
      <c r="AT617" s="236"/>
      <c r="AU617" s="236"/>
      <c r="AV617" s="236"/>
      <c r="AW617" s="236"/>
      <c r="AX617" s="236"/>
      <c r="AY617" s="236"/>
      <c r="AZ617" s="236"/>
      <c r="BA617" s="236"/>
    </row>
    <row r="618" spans="1:53" s="192" customFormat="1" hidden="1" x14ac:dyDescent="0.2">
      <c r="A618" s="236"/>
      <c r="B618" s="236"/>
      <c r="C618" s="236"/>
      <c r="D618" s="236"/>
      <c r="E618" s="236"/>
      <c r="F618" s="236"/>
      <c r="G618" s="236"/>
      <c r="H618" s="236"/>
      <c r="I618" s="236"/>
      <c r="J618" s="236"/>
      <c r="K618" s="236"/>
      <c r="L618" s="236"/>
      <c r="M618" s="236"/>
      <c r="N618" s="236"/>
      <c r="O618" s="236"/>
      <c r="P618" s="236"/>
      <c r="Q618" s="236"/>
      <c r="R618" s="236"/>
      <c r="S618" s="236"/>
      <c r="T618" s="236"/>
      <c r="U618" s="236"/>
      <c r="V618" s="236"/>
      <c r="W618" s="236"/>
      <c r="X618" s="236"/>
      <c r="Y618" s="237"/>
      <c r="Z618" s="237"/>
      <c r="AA618" s="236"/>
      <c r="AB618" s="236"/>
      <c r="AC618" s="237"/>
      <c r="AD618" s="237"/>
      <c r="AE618" s="237"/>
      <c r="AF618" s="236"/>
      <c r="AG618" s="236"/>
      <c r="AH618" s="237"/>
      <c r="AI618" s="237"/>
      <c r="AJ618" s="237"/>
      <c r="AK618" s="236"/>
      <c r="AL618" s="236"/>
      <c r="AM618" s="237"/>
      <c r="AN618" s="237"/>
      <c r="AO618" s="237"/>
      <c r="AP618" s="236"/>
      <c r="AQ618" s="236"/>
      <c r="AR618" s="236"/>
      <c r="AS618" s="236"/>
      <c r="AT618" s="236"/>
      <c r="AU618" s="236"/>
      <c r="AV618" s="236"/>
      <c r="AW618" s="236"/>
      <c r="AX618" s="236"/>
      <c r="AY618" s="236"/>
      <c r="AZ618" s="236"/>
      <c r="BA618" s="236"/>
    </row>
    <row r="619" spans="1:53" s="192" customFormat="1" hidden="1" x14ac:dyDescent="0.2">
      <c r="A619" s="236"/>
      <c r="B619" s="236"/>
      <c r="C619" s="236"/>
      <c r="D619" s="236"/>
      <c r="E619" s="236"/>
      <c r="F619" s="236"/>
      <c r="G619" s="236"/>
      <c r="H619" s="236"/>
      <c r="I619" s="236"/>
      <c r="J619" s="236"/>
      <c r="K619" s="236"/>
      <c r="L619" s="236"/>
      <c r="M619" s="236"/>
      <c r="N619" s="236"/>
      <c r="O619" s="236"/>
      <c r="P619" s="236"/>
      <c r="Q619" s="236"/>
      <c r="R619" s="236"/>
      <c r="S619" s="236"/>
      <c r="T619" s="236"/>
      <c r="U619" s="236"/>
      <c r="V619" s="236"/>
      <c r="W619" s="236"/>
      <c r="X619" s="236"/>
      <c r="Y619" s="237"/>
      <c r="Z619" s="237"/>
      <c r="AA619" s="236"/>
      <c r="AB619" s="236"/>
      <c r="AC619" s="237"/>
      <c r="AD619" s="237"/>
      <c r="AE619" s="237"/>
      <c r="AF619" s="236"/>
      <c r="AG619" s="236"/>
      <c r="AH619" s="237"/>
      <c r="AI619" s="237"/>
      <c r="AJ619" s="237"/>
      <c r="AK619" s="236"/>
      <c r="AL619" s="236"/>
      <c r="AM619" s="237"/>
      <c r="AN619" s="237"/>
      <c r="AO619" s="237"/>
      <c r="AP619" s="236"/>
      <c r="AQ619" s="236"/>
      <c r="AR619" s="236"/>
      <c r="AS619" s="236"/>
      <c r="AT619" s="236"/>
      <c r="AU619" s="236"/>
      <c r="AV619" s="236"/>
      <c r="AW619" s="236"/>
      <c r="AX619" s="236"/>
      <c r="AY619" s="236"/>
      <c r="AZ619" s="236"/>
      <c r="BA619" s="236"/>
    </row>
    <row r="620" spans="1:53" s="192" customFormat="1" hidden="1" x14ac:dyDescent="0.2">
      <c r="A620" s="236"/>
      <c r="B620" s="236"/>
      <c r="C620" s="236"/>
      <c r="D620" s="236"/>
      <c r="E620" s="236"/>
      <c r="F620" s="236"/>
      <c r="G620" s="236"/>
      <c r="H620" s="236"/>
      <c r="I620" s="236"/>
      <c r="J620" s="236"/>
      <c r="K620" s="236"/>
      <c r="L620" s="236"/>
      <c r="M620" s="236"/>
      <c r="N620" s="236"/>
      <c r="O620" s="236"/>
      <c r="P620" s="236"/>
      <c r="Q620" s="236"/>
      <c r="R620" s="236"/>
      <c r="S620" s="236"/>
      <c r="T620" s="236"/>
      <c r="U620" s="236"/>
      <c r="V620" s="236"/>
      <c r="W620" s="236"/>
      <c r="X620" s="236"/>
      <c r="Y620" s="237"/>
      <c r="Z620" s="237"/>
      <c r="AA620" s="236"/>
      <c r="AB620" s="236"/>
      <c r="AC620" s="237"/>
      <c r="AD620" s="237"/>
      <c r="AE620" s="237"/>
      <c r="AF620" s="236"/>
      <c r="AG620" s="236"/>
      <c r="AH620" s="237"/>
      <c r="AI620" s="237"/>
      <c r="AJ620" s="237"/>
      <c r="AK620" s="236"/>
      <c r="AL620" s="236"/>
      <c r="AM620" s="237"/>
      <c r="AN620" s="237"/>
      <c r="AO620" s="237"/>
      <c r="AP620" s="236"/>
      <c r="AQ620" s="236"/>
      <c r="AR620" s="236"/>
      <c r="AS620" s="236"/>
      <c r="AT620" s="236"/>
      <c r="AU620" s="236"/>
      <c r="AV620" s="236"/>
      <c r="AW620" s="236"/>
      <c r="AX620" s="236"/>
      <c r="AY620" s="236"/>
      <c r="AZ620" s="236"/>
      <c r="BA620" s="236"/>
    </row>
    <row r="621" spans="1:53" s="192" customFormat="1" hidden="1" x14ac:dyDescent="0.2">
      <c r="A621" s="236"/>
      <c r="B621" s="236"/>
      <c r="C621" s="236"/>
      <c r="D621" s="236"/>
      <c r="E621" s="236"/>
      <c r="F621" s="236"/>
      <c r="G621" s="236"/>
      <c r="H621" s="236"/>
      <c r="I621" s="236"/>
      <c r="J621" s="236"/>
      <c r="K621" s="236"/>
      <c r="L621" s="236"/>
      <c r="M621" s="236"/>
      <c r="N621" s="236"/>
      <c r="O621" s="236"/>
      <c r="P621" s="236"/>
      <c r="Q621" s="236"/>
      <c r="R621" s="236"/>
      <c r="S621" s="236"/>
      <c r="T621" s="236"/>
      <c r="U621" s="236"/>
      <c r="V621" s="236"/>
      <c r="W621" s="236"/>
      <c r="X621" s="236"/>
      <c r="Y621" s="237"/>
      <c r="Z621" s="237"/>
      <c r="AA621" s="236"/>
      <c r="AB621" s="236"/>
      <c r="AC621" s="237"/>
      <c r="AD621" s="237"/>
      <c r="AE621" s="237"/>
      <c r="AF621" s="236"/>
      <c r="AG621" s="236"/>
      <c r="AH621" s="237"/>
      <c r="AI621" s="237"/>
      <c r="AJ621" s="237"/>
      <c r="AK621" s="236"/>
      <c r="AL621" s="236"/>
      <c r="AM621" s="237"/>
      <c r="AN621" s="237"/>
      <c r="AO621" s="237"/>
      <c r="AP621" s="236"/>
      <c r="AQ621" s="236"/>
      <c r="AR621" s="236"/>
      <c r="AS621" s="236"/>
      <c r="AT621" s="236"/>
      <c r="AU621" s="236"/>
      <c r="AV621" s="236"/>
      <c r="AW621" s="236"/>
      <c r="AX621" s="236"/>
      <c r="AY621" s="236"/>
      <c r="AZ621" s="236"/>
      <c r="BA621" s="236"/>
    </row>
    <row r="622" spans="1:53" s="192" customFormat="1" hidden="1" x14ac:dyDescent="0.2">
      <c r="A622" s="236"/>
      <c r="B622" s="236"/>
      <c r="C622" s="236"/>
      <c r="D622" s="236"/>
      <c r="E622" s="236"/>
      <c r="F622" s="236"/>
      <c r="G622" s="236"/>
      <c r="H622" s="236"/>
      <c r="I622" s="236"/>
      <c r="J622" s="236"/>
      <c r="K622" s="236"/>
      <c r="L622" s="236"/>
      <c r="M622" s="236"/>
      <c r="N622" s="236"/>
      <c r="O622" s="236"/>
      <c r="P622" s="236"/>
      <c r="Q622" s="236"/>
      <c r="R622" s="236"/>
      <c r="S622" s="236"/>
      <c r="T622" s="236"/>
      <c r="U622" s="236"/>
      <c r="V622" s="236"/>
      <c r="W622" s="236"/>
      <c r="X622" s="236"/>
      <c r="Y622" s="237"/>
      <c r="Z622" s="237"/>
      <c r="AA622" s="236"/>
      <c r="AB622" s="236"/>
      <c r="AC622" s="237"/>
      <c r="AD622" s="237"/>
      <c r="AE622" s="237"/>
      <c r="AF622" s="236"/>
      <c r="AG622" s="236"/>
      <c r="AH622" s="237"/>
      <c r="AI622" s="237"/>
      <c r="AJ622" s="237"/>
      <c r="AK622" s="236"/>
      <c r="AL622" s="236"/>
      <c r="AM622" s="237"/>
      <c r="AN622" s="237"/>
      <c r="AO622" s="237"/>
      <c r="AP622" s="236"/>
      <c r="AQ622" s="236"/>
      <c r="AR622" s="236"/>
      <c r="AS622" s="236"/>
      <c r="AT622" s="236"/>
      <c r="AU622" s="236"/>
      <c r="AV622" s="236"/>
      <c r="AW622" s="236"/>
      <c r="AX622" s="236"/>
      <c r="AY622" s="236"/>
      <c r="AZ622" s="236"/>
      <c r="BA622" s="236"/>
    </row>
    <row r="623" spans="1:53" s="192" customFormat="1" hidden="1" x14ac:dyDescent="0.2">
      <c r="A623" s="236"/>
      <c r="B623" s="236"/>
      <c r="C623" s="236"/>
      <c r="D623" s="236"/>
      <c r="E623" s="236"/>
      <c r="F623" s="236"/>
      <c r="G623" s="236"/>
      <c r="H623" s="236"/>
      <c r="I623" s="236"/>
      <c r="J623" s="236"/>
      <c r="K623" s="236"/>
      <c r="L623" s="236"/>
      <c r="M623" s="236"/>
      <c r="N623" s="236"/>
      <c r="O623" s="236"/>
      <c r="P623" s="236"/>
      <c r="Q623" s="236"/>
      <c r="R623" s="236"/>
      <c r="S623" s="236"/>
      <c r="T623" s="236"/>
      <c r="U623" s="236"/>
      <c r="V623" s="236"/>
      <c r="W623" s="236"/>
      <c r="X623" s="236"/>
      <c r="Y623" s="237"/>
      <c r="Z623" s="237"/>
      <c r="AA623" s="236"/>
      <c r="AB623" s="236"/>
      <c r="AC623" s="237"/>
      <c r="AD623" s="237"/>
      <c r="AE623" s="237"/>
      <c r="AF623" s="236"/>
      <c r="AG623" s="236"/>
      <c r="AH623" s="237"/>
      <c r="AI623" s="237"/>
      <c r="AJ623" s="237"/>
      <c r="AK623" s="236"/>
      <c r="AL623" s="236"/>
      <c r="AM623" s="237"/>
      <c r="AN623" s="237"/>
      <c r="AO623" s="237"/>
      <c r="AP623" s="236"/>
      <c r="AQ623" s="236"/>
      <c r="AR623" s="236"/>
      <c r="AS623" s="236"/>
      <c r="AT623" s="236"/>
      <c r="AU623" s="236"/>
      <c r="AV623" s="236"/>
      <c r="AW623" s="236"/>
      <c r="AX623" s="236"/>
      <c r="AY623" s="236"/>
      <c r="AZ623" s="236"/>
      <c r="BA623" s="236"/>
    </row>
    <row r="624" spans="1:53" s="192" customFormat="1" hidden="1" x14ac:dyDescent="0.2">
      <c r="A624" s="236"/>
      <c r="B624" s="236"/>
      <c r="C624" s="236"/>
      <c r="D624" s="236"/>
      <c r="E624" s="236"/>
      <c r="F624" s="236"/>
      <c r="G624" s="236"/>
      <c r="H624" s="236"/>
      <c r="I624" s="236"/>
      <c r="J624" s="236"/>
      <c r="K624" s="236"/>
      <c r="L624" s="236"/>
      <c r="M624" s="236"/>
      <c r="N624" s="236"/>
      <c r="O624" s="236"/>
      <c r="P624" s="236"/>
      <c r="Q624" s="236"/>
      <c r="R624" s="236"/>
      <c r="S624" s="236"/>
      <c r="T624" s="236"/>
      <c r="U624" s="236"/>
      <c r="V624" s="236"/>
      <c r="W624" s="236"/>
      <c r="X624" s="236"/>
      <c r="Y624" s="237"/>
      <c r="Z624" s="237"/>
      <c r="AA624" s="236"/>
      <c r="AB624" s="236"/>
      <c r="AC624" s="237"/>
      <c r="AD624" s="237"/>
      <c r="AE624" s="237"/>
      <c r="AF624" s="236"/>
      <c r="AG624" s="236"/>
      <c r="AH624" s="237"/>
      <c r="AI624" s="237"/>
      <c r="AJ624" s="237"/>
      <c r="AK624" s="236"/>
      <c r="AL624" s="236"/>
      <c r="AM624" s="237"/>
      <c r="AN624" s="237"/>
      <c r="AO624" s="237"/>
      <c r="AP624" s="236"/>
      <c r="AQ624" s="236"/>
      <c r="AR624" s="236"/>
      <c r="AS624" s="236"/>
      <c r="AT624" s="236"/>
      <c r="AU624" s="236"/>
      <c r="AV624" s="236"/>
      <c r="AW624" s="236"/>
      <c r="AX624" s="236"/>
      <c r="AY624" s="236"/>
      <c r="AZ624" s="236"/>
      <c r="BA624" s="236"/>
    </row>
    <row r="625" spans="1:53" s="192" customFormat="1" hidden="1" x14ac:dyDescent="0.2">
      <c r="A625" s="236"/>
      <c r="B625" s="236"/>
      <c r="C625" s="236"/>
      <c r="D625" s="236"/>
      <c r="E625" s="236"/>
      <c r="F625" s="236"/>
      <c r="G625" s="236"/>
      <c r="H625" s="236"/>
      <c r="I625" s="236"/>
      <c r="J625" s="236"/>
      <c r="K625" s="236"/>
      <c r="L625" s="236"/>
      <c r="M625" s="236"/>
      <c r="N625" s="236"/>
      <c r="O625" s="236"/>
      <c r="P625" s="236"/>
      <c r="Q625" s="236"/>
      <c r="R625" s="236"/>
      <c r="S625" s="236"/>
      <c r="T625" s="236"/>
      <c r="U625" s="236"/>
      <c r="V625" s="236"/>
      <c r="W625" s="236"/>
      <c r="X625" s="236"/>
      <c r="Y625" s="237"/>
      <c r="Z625" s="237"/>
      <c r="AA625" s="236"/>
      <c r="AB625" s="236"/>
      <c r="AC625" s="237"/>
      <c r="AD625" s="237"/>
      <c r="AE625" s="237"/>
      <c r="AF625" s="236"/>
      <c r="AG625" s="236"/>
      <c r="AH625" s="237"/>
      <c r="AI625" s="237"/>
      <c r="AJ625" s="237"/>
      <c r="AK625" s="236"/>
      <c r="AL625" s="236"/>
      <c r="AM625" s="237"/>
      <c r="AN625" s="237"/>
      <c r="AO625" s="237"/>
      <c r="AP625" s="236"/>
      <c r="AQ625" s="236"/>
      <c r="AR625" s="236"/>
      <c r="AS625" s="236"/>
      <c r="AT625" s="236"/>
      <c r="AU625" s="236"/>
      <c r="AV625" s="236"/>
      <c r="AW625" s="236"/>
      <c r="AX625" s="236"/>
      <c r="AY625" s="236"/>
      <c r="AZ625" s="236"/>
      <c r="BA625" s="236"/>
    </row>
    <row r="626" spans="1:53" s="192" customFormat="1" hidden="1" x14ac:dyDescent="0.2">
      <c r="A626" s="236"/>
      <c r="B626" s="236"/>
      <c r="C626" s="236"/>
      <c r="D626" s="236"/>
      <c r="E626" s="236"/>
      <c r="F626" s="236"/>
      <c r="G626" s="236"/>
      <c r="H626" s="236"/>
      <c r="I626" s="236"/>
      <c r="J626" s="236"/>
      <c r="K626" s="236"/>
      <c r="L626" s="236"/>
      <c r="M626" s="236"/>
      <c r="N626" s="236"/>
      <c r="O626" s="236"/>
      <c r="P626" s="236"/>
      <c r="Q626" s="236"/>
      <c r="R626" s="236"/>
      <c r="S626" s="236"/>
      <c r="T626" s="236"/>
      <c r="U626" s="236"/>
      <c r="V626" s="236"/>
      <c r="W626" s="236"/>
      <c r="X626" s="236"/>
      <c r="Y626" s="237"/>
      <c r="Z626" s="237"/>
      <c r="AA626" s="236"/>
      <c r="AB626" s="236"/>
      <c r="AC626" s="237"/>
      <c r="AD626" s="237"/>
      <c r="AE626" s="237"/>
      <c r="AF626" s="236"/>
      <c r="AG626" s="236"/>
      <c r="AH626" s="237"/>
      <c r="AI626" s="237"/>
      <c r="AJ626" s="237"/>
      <c r="AK626" s="236"/>
      <c r="AL626" s="236"/>
      <c r="AM626" s="237"/>
      <c r="AN626" s="237"/>
      <c r="AO626" s="237"/>
      <c r="AP626" s="236"/>
      <c r="AQ626" s="236"/>
      <c r="AR626" s="236"/>
      <c r="AS626" s="236"/>
      <c r="AT626" s="236"/>
      <c r="AU626" s="236"/>
      <c r="AV626" s="236"/>
      <c r="AW626" s="236"/>
      <c r="AX626" s="236"/>
      <c r="AY626" s="236"/>
      <c r="AZ626" s="236"/>
      <c r="BA626" s="236"/>
    </row>
    <row r="627" spans="1:53" s="192" customFormat="1" hidden="1" x14ac:dyDescent="0.2">
      <c r="A627" s="236"/>
      <c r="B627" s="236"/>
      <c r="C627" s="236"/>
      <c r="D627" s="236"/>
      <c r="E627" s="236"/>
      <c r="F627" s="236"/>
      <c r="G627" s="236"/>
      <c r="H627" s="236"/>
      <c r="I627" s="236"/>
      <c r="J627" s="236"/>
      <c r="K627" s="236"/>
      <c r="L627" s="236"/>
      <c r="M627" s="236"/>
      <c r="N627" s="236"/>
      <c r="O627" s="236"/>
      <c r="P627" s="236"/>
      <c r="Q627" s="236"/>
      <c r="R627" s="236"/>
      <c r="S627" s="236"/>
      <c r="T627" s="236"/>
      <c r="U627" s="236"/>
      <c r="V627" s="236"/>
      <c r="W627" s="236"/>
      <c r="X627" s="236"/>
      <c r="Y627" s="237"/>
      <c r="Z627" s="237"/>
      <c r="AA627" s="236"/>
      <c r="AB627" s="236"/>
      <c r="AC627" s="237"/>
      <c r="AD627" s="237"/>
      <c r="AE627" s="237"/>
      <c r="AF627" s="236"/>
      <c r="AG627" s="236"/>
      <c r="AH627" s="237"/>
      <c r="AI627" s="237"/>
      <c r="AJ627" s="237"/>
      <c r="AK627" s="236"/>
      <c r="AL627" s="236"/>
      <c r="AM627" s="237"/>
      <c r="AN627" s="237"/>
      <c r="AO627" s="237"/>
      <c r="AP627" s="236"/>
      <c r="AQ627" s="236"/>
      <c r="AR627" s="236"/>
      <c r="AS627" s="236"/>
      <c r="AT627" s="236"/>
      <c r="AU627" s="236"/>
      <c r="AV627" s="236"/>
      <c r="AW627" s="236"/>
      <c r="AX627" s="236"/>
      <c r="AY627" s="236"/>
      <c r="AZ627" s="236"/>
      <c r="BA627" s="236"/>
    </row>
    <row r="628" spans="1:53" s="192" customFormat="1" hidden="1" x14ac:dyDescent="0.2">
      <c r="A628" s="236"/>
      <c r="B628" s="236"/>
      <c r="C628" s="236"/>
      <c r="D628" s="236"/>
      <c r="E628" s="236"/>
      <c r="F628" s="236"/>
      <c r="G628" s="236"/>
      <c r="H628" s="236"/>
      <c r="I628" s="236"/>
      <c r="J628" s="236"/>
      <c r="K628" s="236"/>
      <c r="L628" s="236"/>
      <c r="M628" s="236"/>
      <c r="N628" s="236"/>
      <c r="O628" s="236"/>
      <c r="P628" s="236"/>
      <c r="Q628" s="236"/>
      <c r="R628" s="236"/>
      <c r="S628" s="236"/>
      <c r="T628" s="236"/>
      <c r="U628" s="236"/>
      <c r="V628" s="236"/>
      <c r="W628" s="236"/>
      <c r="X628" s="236"/>
      <c r="Y628" s="237"/>
      <c r="Z628" s="237"/>
      <c r="AA628" s="236"/>
      <c r="AB628" s="236"/>
      <c r="AC628" s="237"/>
      <c r="AD628" s="237"/>
      <c r="AE628" s="237"/>
      <c r="AF628" s="236"/>
      <c r="AG628" s="236"/>
      <c r="AH628" s="237"/>
      <c r="AI628" s="237"/>
      <c r="AJ628" s="237"/>
      <c r="AK628" s="236"/>
      <c r="AL628" s="236"/>
      <c r="AM628" s="237"/>
      <c r="AN628" s="237"/>
      <c r="AO628" s="237"/>
      <c r="AP628" s="236"/>
      <c r="AQ628" s="236"/>
      <c r="AR628" s="236"/>
      <c r="AS628" s="236"/>
      <c r="AT628" s="236"/>
      <c r="AU628" s="236"/>
      <c r="AV628" s="236"/>
      <c r="AW628" s="236"/>
      <c r="AX628" s="236"/>
      <c r="AY628" s="236"/>
      <c r="AZ628" s="236"/>
      <c r="BA628" s="236"/>
    </row>
    <row r="629" spans="1:53" s="192" customFormat="1" hidden="1" x14ac:dyDescent="0.2">
      <c r="A629" s="236"/>
      <c r="B629" s="236"/>
      <c r="C629" s="236"/>
      <c r="D629" s="236"/>
      <c r="E629" s="236"/>
      <c r="F629" s="236"/>
      <c r="G629" s="236"/>
      <c r="H629" s="236"/>
      <c r="I629" s="236"/>
      <c r="J629" s="236"/>
      <c r="K629" s="236"/>
      <c r="L629" s="236"/>
      <c r="M629" s="236"/>
      <c r="N629" s="236"/>
      <c r="O629" s="236"/>
      <c r="P629" s="236"/>
      <c r="Q629" s="236"/>
      <c r="R629" s="236"/>
      <c r="S629" s="236"/>
      <c r="T629" s="236"/>
      <c r="U629" s="236"/>
      <c r="V629" s="236"/>
      <c r="W629" s="236"/>
      <c r="X629" s="236"/>
      <c r="Y629" s="237"/>
      <c r="Z629" s="237"/>
      <c r="AA629" s="236"/>
      <c r="AB629" s="236"/>
      <c r="AC629" s="237"/>
      <c r="AD629" s="237"/>
      <c r="AE629" s="237"/>
      <c r="AF629" s="236"/>
      <c r="AG629" s="236"/>
      <c r="AH629" s="237"/>
      <c r="AI629" s="237"/>
      <c r="AJ629" s="237"/>
      <c r="AK629" s="236"/>
      <c r="AL629" s="236"/>
      <c r="AM629" s="237"/>
      <c r="AN629" s="237"/>
      <c r="AO629" s="237"/>
      <c r="AP629" s="236"/>
      <c r="AQ629" s="236"/>
      <c r="AR629" s="236"/>
      <c r="AS629" s="236"/>
      <c r="AT629" s="236"/>
      <c r="AU629" s="236"/>
      <c r="AV629" s="236"/>
      <c r="AW629" s="236"/>
      <c r="AX629" s="236"/>
      <c r="AY629" s="236"/>
      <c r="AZ629" s="236"/>
      <c r="BA629" s="236"/>
    </row>
    <row r="630" spans="1:53" s="192" customFormat="1" hidden="1" x14ac:dyDescent="0.2">
      <c r="A630" s="236"/>
      <c r="B630" s="236"/>
      <c r="C630" s="236"/>
      <c r="D630" s="236"/>
      <c r="E630" s="236"/>
      <c r="F630" s="236"/>
      <c r="G630" s="236"/>
      <c r="H630" s="236"/>
      <c r="I630" s="236"/>
      <c r="J630" s="236"/>
      <c r="K630" s="236"/>
      <c r="L630" s="236"/>
      <c r="M630" s="236"/>
      <c r="N630" s="236"/>
      <c r="O630" s="236"/>
      <c r="P630" s="236"/>
      <c r="Q630" s="236"/>
      <c r="R630" s="236"/>
      <c r="S630" s="236"/>
      <c r="T630" s="236"/>
      <c r="U630" s="236"/>
      <c r="V630" s="236"/>
      <c r="W630" s="236"/>
      <c r="X630" s="236"/>
      <c r="Y630" s="237"/>
      <c r="Z630" s="237"/>
      <c r="AA630" s="236"/>
      <c r="AB630" s="236"/>
      <c r="AC630" s="237"/>
      <c r="AD630" s="237"/>
      <c r="AE630" s="237"/>
      <c r="AF630" s="236"/>
      <c r="AG630" s="236"/>
      <c r="AH630" s="237"/>
      <c r="AI630" s="237"/>
      <c r="AJ630" s="237"/>
      <c r="AK630" s="236"/>
      <c r="AL630" s="236"/>
      <c r="AM630" s="237"/>
      <c r="AN630" s="237"/>
      <c r="AO630" s="237"/>
      <c r="AP630" s="236"/>
      <c r="AQ630" s="236"/>
      <c r="AR630" s="236"/>
      <c r="AS630" s="236"/>
      <c r="AT630" s="236"/>
      <c r="AU630" s="236"/>
      <c r="AV630" s="236"/>
      <c r="AW630" s="236"/>
      <c r="AX630" s="236"/>
      <c r="AY630" s="236"/>
      <c r="AZ630" s="236"/>
      <c r="BA630" s="236"/>
    </row>
    <row r="631" spans="1:53" s="192" customFormat="1" hidden="1" x14ac:dyDescent="0.2">
      <c r="A631" s="236"/>
      <c r="B631" s="236"/>
      <c r="C631" s="236"/>
      <c r="D631" s="236"/>
      <c r="E631" s="236"/>
      <c r="F631" s="236"/>
      <c r="G631" s="236"/>
      <c r="H631" s="236"/>
      <c r="I631" s="236"/>
      <c r="J631" s="236"/>
      <c r="K631" s="236"/>
      <c r="L631" s="236"/>
      <c r="M631" s="236"/>
      <c r="N631" s="236"/>
      <c r="O631" s="236"/>
      <c r="P631" s="236"/>
      <c r="Q631" s="236"/>
      <c r="R631" s="236"/>
      <c r="S631" s="236"/>
      <c r="T631" s="236"/>
      <c r="U631" s="236"/>
      <c r="V631" s="236"/>
      <c r="W631" s="236"/>
      <c r="X631" s="236"/>
      <c r="Y631" s="237"/>
      <c r="Z631" s="237"/>
      <c r="AA631" s="236"/>
      <c r="AB631" s="236"/>
      <c r="AC631" s="237"/>
      <c r="AD631" s="237"/>
      <c r="AE631" s="237"/>
      <c r="AF631" s="236"/>
      <c r="AG631" s="236"/>
      <c r="AH631" s="237"/>
      <c r="AI631" s="237"/>
      <c r="AJ631" s="237"/>
      <c r="AK631" s="236"/>
      <c r="AL631" s="236"/>
      <c r="AM631" s="237"/>
      <c r="AN631" s="237"/>
      <c r="AO631" s="237"/>
      <c r="AP631" s="236"/>
      <c r="AQ631" s="236"/>
      <c r="AR631" s="236"/>
      <c r="AS631" s="236"/>
      <c r="AT631" s="236"/>
      <c r="AU631" s="236"/>
      <c r="AV631" s="236"/>
      <c r="AW631" s="236"/>
      <c r="AX631" s="236"/>
      <c r="AY631" s="236"/>
      <c r="AZ631" s="236"/>
      <c r="BA631" s="236"/>
    </row>
    <row r="632" spans="1:53" s="192" customFormat="1" hidden="1" x14ac:dyDescent="0.2">
      <c r="A632" s="236"/>
      <c r="B632" s="236"/>
      <c r="C632" s="236"/>
      <c r="D632" s="236"/>
      <c r="E632" s="236"/>
      <c r="F632" s="236"/>
      <c r="G632" s="236"/>
      <c r="H632" s="236"/>
      <c r="I632" s="236"/>
      <c r="J632" s="236"/>
      <c r="K632" s="236"/>
      <c r="L632" s="236"/>
      <c r="M632" s="236"/>
      <c r="N632" s="236"/>
      <c r="O632" s="236"/>
      <c r="P632" s="236"/>
      <c r="Q632" s="236"/>
      <c r="R632" s="236"/>
      <c r="S632" s="236"/>
      <c r="T632" s="236"/>
      <c r="U632" s="236"/>
      <c r="V632" s="236"/>
      <c r="W632" s="236"/>
      <c r="X632" s="236"/>
      <c r="Y632" s="237"/>
      <c r="Z632" s="237"/>
      <c r="AA632" s="236"/>
      <c r="AB632" s="236"/>
      <c r="AC632" s="237"/>
      <c r="AD632" s="237"/>
      <c r="AE632" s="237"/>
      <c r="AF632" s="236"/>
      <c r="AG632" s="236"/>
      <c r="AH632" s="237"/>
      <c r="AI632" s="237"/>
      <c r="AJ632" s="237"/>
      <c r="AK632" s="236"/>
      <c r="AL632" s="236"/>
      <c r="AM632" s="237"/>
      <c r="AN632" s="237"/>
      <c r="AO632" s="237"/>
      <c r="AP632" s="236"/>
      <c r="AQ632" s="236"/>
      <c r="AR632" s="236"/>
      <c r="AS632" s="236"/>
      <c r="AT632" s="236"/>
      <c r="AU632" s="236"/>
      <c r="AV632" s="236"/>
      <c r="AW632" s="236"/>
      <c r="AX632" s="236"/>
      <c r="AY632" s="236"/>
      <c r="AZ632" s="236"/>
      <c r="BA632" s="236"/>
    </row>
    <row r="633" spans="1:53" s="192" customFormat="1" hidden="1" x14ac:dyDescent="0.2">
      <c r="A633" s="236"/>
      <c r="B633" s="236"/>
      <c r="C633" s="236"/>
      <c r="D633" s="236"/>
      <c r="E633" s="236"/>
      <c r="F633" s="236"/>
      <c r="G633" s="236"/>
      <c r="H633" s="236"/>
      <c r="I633" s="236"/>
      <c r="J633" s="236"/>
      <c r="K633" s="236"/>
      <c r="L633" s="236"/>
      <c r="M633" s="236"/>
      <c r="N633" s="236"/>
      <c r="O633" s="236"/>
      <c r="P633" s="236"/>
      <c r="Q633" s="236"/>
      <c r="R633" s="236"/>
      <c r="S633" s="236"/>
      <c r="T633" s="236"/>
      <c r="U633" s="236"/>
      <c r="V633" s="236"/>
      <c r="W633" s="236"/>
      <c r="X633" s="236"/>
      <c r="Y633" s="237"/>
      <c r="Z633" s="237"/>
      <c r="AA633" s="236"/>
      <c r="AB633" s="236"/>
      <c r="AC633" s="237"/>
      <c r="AD633" s="237"/>
      <c r="AE633" s="237"/>
      <c r="AF633" s="236"/>
      <c r="AG633" s="236"/>
      <c r="AH633" s="237"/>
      <c r="AI633" s="237"/>
      <c r="AJ633" s="237"/>
      <c r="AK633" s="236"/>
      <c r="AL633" s="236"/>
      <c r="AM633" s="237"/>
      <c r="AN633" s="237"/>
      <c r="AO633" s="237"/>
      <c r="AP633" s="236"/>
      <c r="AQ633" s="236"/>
      <c r="AR633" s="236"/>
      <c r="AS633" s="236"/>
      <c r="AT633" s="236"/>
      <c r="AU633" s="236"/>
      <c r="AV633" s="236"/>
      <c r="AW633" s="236"/>
      <c r="AX633" s="236"/>
      <c r="AY633" s="236"/>
      <c r="AZ633" s="236"/>
      <c r="BA633" s="236"/>
    </row>
    <row r="634" spans="1:53" s="192" customFormat="1" hidden="1" x14ac:dyDescent="0.2">
      <c r="A634" s="236"/>
      <c r="B634" s="236"/>
      <c r="C634" s="236"/>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7"/>
      <c r="Z634" s="237"/>
      <c r="AA634" s="236"/>
      <c r="AB634" s="236"/>
      <c r="AC634" s="237"/>
      <c r="AD634" s="237"/>
      <c r="AE634" s="237"/>
      <c r="AF634" s="236"/>
      <c r="AG634" s="236"/>
      <c r="AH634" s="237"/>
      <c r="AI634" s="237"/>
      <c r="AJ634" s="237"/>
      <c r="AK634" s="236"/>
      <c r="AL634" s="236"/>
      <c r="AM634" s="237"/>
      <c r="AN634" s="237"/>
      <c r="AO634" s="237"/>
      <c r="AP634" s="236"/>
      <c r="AQ634" s="236"/>
      <c r="AR634" s="236"/>
      <c r="AS634" s="236"/>
      <c r="AT634" s="236"/>
      <c r="AU634" s="236"/>
      <c r="AV634" s="236"/>
      <c r="AW634" s="236"/>
      <c r="AX634" s="236"/>
      <c r="AY634" s="236"/>
      <c r="AZ634" s="236"/>
      <c r="BA634" s="236"/>
    </row>
    <row r="635" spans="1:53" s="192" customFormat="1" hidden="1" x14ac:dyDescent="0.2">
      <c r="A635" s="236"/>
      <c r="B635" s="236"/>
      <c r="C635" s="236"/>
      <c r="D635" s="236"/>
      <c r="E635" s="236"/>
      <c r="F635" s="236"/>
      <c r="G635" s="236"/>
      <c r="H635" s="236"/>
      <c r="I635" s="236"/>
      <c r="J635" s="236"/>
      <c r="K635" s="236"/>
      <c r="L635" s="236"/>
      <c r="M635" s="236"/>
      <c r="N635" s="236"/>
      <c r="O635" s="236"/>
      <c r="P635" s="236"/>
      <c r="Q635" s="236"/>
      <c r="R635" s="236"/>
      <c r="S635" s="236"/>
      <c r="T635" s="236"/>
      <c r="U635" s="236"/>
      <c r="V635" s="236"/>
      <c r="W635" s="236"/>
      <c r="X635" s="236"/>
      <c r="Y635" s="237"/>
      <c r="Z635" s="237"/>
      <c r="AA635" s="236"/>
      <c r="AB635" s="236"/>
      <c r="AC635" s="237"/>
      <c r="AD635" s="237"/>
      <c r="AE635" s="237"/>
      <c r="AF635" s="236"/>
      <c r="AG635" s="236"/>
      <c r="AH635" s="237"/>
      <c r="AI635" s="237"/>
      <c r="AJ635" s="237"/>
      <c r="AK635" s="236"/>
      <c r="AL635" s="236"/>
      <c r="AM635" s="237"/>
      <c r="AN635" s="237"/>
      <c r="AO635" s="237"/>
      <c r="AP635" s="236"/>
      <c r="AQ635" s="236"/>
      <c r="AR635" s="236"/>
      <c r="AS635" s="236"/>
      <c r="AT635" s="236"/>
      <c r="AU635" s="236"/>
      <c r="AV635" s="236"/>
      <c r="AW635" s="236"/>
      <c r="AX635" s="236"/>
      <c r="AY635" s="236"/>
      <c r="AZ635" s="236"/>
      <c r="BA635" s="236"/>
    </row>
    <row r="636" spans="1:53" s="192" customFormat="1" hidden="1" x14ac:dyDescent="0.2">
      <c r="A636" s="236"/>
      <c r="B636" s="236"/>
      <c r="C636" s="236"/>
      <c r="D636" s="236"/>
      <c r="E636" s="236"/>
      <c r="F636" s="236"/>
      <c r="G636" s="236"/>
      <c r="H636" s="236"/>
      <c r="I636" s="236"/>
      <c r="J636" s="236"/>
      <c r="K636" s="236"/>
      <c r="L636" s="236"/>
      <c r="M636" s="236"/>
      <c r="N636" s="236"/>
      <c r="O636" s="236"/>
      <c r="P636" s="236"/>
      <c r="Q636" s="236"/>
      <c r="R636" s="236"/>
      <c r="S636" s="236"/>
      <c r="T636" s="236"/>
      <c r="U636" s="236"/>
      <c r="V636" s="236"/>
      <c r="W636" s="236"/>
      <c r="X636" s="236"/>
      <c r="Y636" s="237"/>
      <c r="Z636" s="237"/>
      <c r="AA636" s="236"/>
      <c r="AB636" s="236"/>
      <c r="AC636" s="237"/>
      <c r="AD636" s="237"/>
      <c r="AE636" s="237"/>
      <c r="AF636" s="236"/>
      <c r="AG636" s="236"/>
      <c r="AH636" s="237"/>
      <c r="AI636" s="237"/>
      <c r="AJ636" s="237"/>
      <c r="AK636" s="236"/>
      <c r="AL636" s="236"/>
      <c r="AM636" s="237"/>
      <c r="AN636" s="237"/>
      <c r="AO636" s="237"/>
      <c r="AP636" s="236"/>
      <c r="AQ636" s="236"/>
      <c r="AR636" s="236"/>
      <c r="AS636" s="236"/>
      <c r="AT636" s="236"/>
      <c r="AU636" s="236"/>
      <c r="AV636" s="236"/>
      <c r="AW636" s="236"/>
      <c r="AX636" s="236"/>
      <c r="AY636" s="236"/>
      <c r="AZ636" s="236"/>
      <c r="BA636" s="236"/>
    </row>
    <row r="637" spans="1:53" s="192" customFormat="1" hidden="1" x14ac:dyDescent="0.2">
      <c r="A637" s="236"/>
      <c r="B637" s="236"/>
      <c r="C637" s="236"/>
      <c r="D637" s="236"/>
      <c r="E637" s="236"/>
      <c r="F637" s="236"/>
      <c r="G637" s="236"/>
      <c r="H637" s="236"/>
      <c r="I637" s="236"/>
      <c r="J637" s="236"/>
      <c r="K637" s="236"/>
      <c r="L637" s="236"/>
      <c r="M637" s="236"/>
      <c r="N637" s="236"/>
      <c r="O637" s="236"/>
      <c r="P637" s="236"/>
      <c r="Q637" s="236"/>
      <c r="R637" s="236"/>
      <c r="S637" s="236"/>
      <c r="T637" s="236"/>
      <c r="U637" s="236"/>
      <c r="V637" s="236"/>
      <c r="W637" s="236"/>
      <c r="X637" s="236"/>
      <c r="Y637" s="237"/>
      <c r="Z637" s="237"/>
      <c r="AA637" s="236"/>
      <c r="AB637" s="236"/>
      <c r="AC637" s="237"/>
      <c r="AD637" s="237"/>
      <c r="AE637" s="237"/>
      <c r="AF637" s="236"/>
      <c r="AG637" s="236"/>
      <c r="AH637" s="237"/>
      <c r="AI637" s="237"/>
      <c r="AJ637" s="237"/>
      <c r="AK637" s="236"/>
      <c r="AL637" s="236"/>
      <c r="AM637" s="237"/>
      <c r="AN637" s="237"/>
      <c r="AO637" s="237"/>
      <c r="AP637" s="236"/>
      <c r="AQ637" s="236"/>
      <c r="AR637" s="236"/>
      <c r="AS637" s="236"/>
      <c r="AT637" s="236"/>
      <c r="AU637" s="236"/>
      <c r="AV637" s="236"/>
      <c r="AW637" s="236"/>
      <c r="AX637" s="236"/>
      <c r="AY637" s="236"/>
      <c r="AZ637" s="236"/>
      <c r="BA637" s="236"/>
    </row>
    <row r="638" spans="1:53" s="192" customFormat="1" hidden="1" x14ac:dyDescent="0.2">
      <c r="A638" s="236"/>
      <c r="B638" s="236"/>
      <c r="C638" s="236"/>
      <c r="D638" s="236"/>
      <c r="E638" s="236"/>
      <c r="F638" s="236"/>
      <c r="G638" s="236"/>
      <c r="H638" s="236"/>
      <c r="I638" s="236"/>
      <c r="J638" s="236"/>
      <c r="K638" s="236"/>
      <c r="L638" s="236"/>
      <c r="M638" s="236"/>
      <c r="N638" s="236"/>
      <c r="O638" s="236"/>
      <c r="P638" s="236"/>
      <c r="Q638" s="236"/>
      <c r="R638" s="236"/>
      <c r="S638" s="236"/>
      <c r="T638" s="236"/>
      <c r="U638" s="236"/>
      <c r="V638" s="236"/>
      <c r="W638" s="236"/>
      <c r="X638" s="236"/>
      <c r="Y638" s="237"/>
      <c r="Z638" s="237"/>
      <c r="AA638" s="236"/>
      <c r="AB638" s="236"/>
      <c r="AC638" s="237"/>
      <c r="AD638" s="237"/>
      <c r="AE638" s="237"/>
      <c r="AF638" s="236"/>
      <c r="AG638" s="236"/>
      <c r="AH638" s="237"/>
      <c r="AI638" s="237"/>
      <c r="AJ638" s="237"/>
      <c r="AK638" s="236"/>
      <c r="AL638" s="236"/>
      <c r="AM638" s="237"/>
      <c r="AN638" s="237"/>
      <c r="AO638" s="237"/>
      <c r="AP638" s="236"/>
      <c r="AQ638" s="236"/>
      <c r="AR638" s="236"/>
      <c r="AS638" s="236"/>
      <c r="AT638" s="236"/>
      <c r="AU638" s="236"/>
      <c r="AV638" s="236"/>
      <c r="AW638" s="236"/>
      <c r="AX638" s="236"/>
      <c r="AY638" s="236"/>
      <c r="AZ638" s="236"/>
      <c r="BA638" s="236"/>
    </row>
    <row r="639" spans="1:53" s="192" customFormat="1" hidden="1" x14ac:dyDescent="0.2">
      <c r="A639" s="236"/>
      <c r="B639" s="236"/>
      <c r="C639" s="236"/>
      <c r="D639" s="236"/>
      <c r="E639" s="236"/>
      <c r="F639" s="236"/>
      <c r="G639" s="236"/>
      <c r="H639" s="236"/>
      <c r="I639" s="236"/>
      <c r="J639" s="236"/>
      <c r="K639" s="236"/>
      <c r="L639" s="236"/>
      <c r="M639" s="236"/>
      <c r="N639" s="236"/>
      <c r="O639" s="236"/>
      <c r="P639" s="236"/>
      <c r="Q639" s="236"/>
      <c r="R639" s="236"/>
      <c r="S639" s="236"/>
      <c r="T639" s="236"/>
      <c r="U639" s="236"/>
      <c r="V639" s="236"/>
      <c r="W639" s="236"/>
      <c r="X639" s="236"/>
      <c r="Y639" s="237"/>
      <c r="Z639" s="237"/>
      <c r="AA639" s="236"/>
      <c r="AB639" s="236"/>
      <c r="AC639" s="237"/>
      <c r="AD639" s="237"/>
      <c r="AE639" s="237"/>
      <c r="AF639" s="236"/>
      <c r="AG639" s="236"/>
      <c r="AH639" s="237"/>
      <c r="AI639" s="237"/>
      <c r="AJ639" s="237"/>
      <c r="AK639" s="236"/>
      <c r="AL639" s="236"/>
      <c r="AM639" s="237"/>
      <c r="AN639" s="237"/>
      <c r="AO639" s="237"/>
      <c r="AP639" s="236"/>
      <c r="AQ639" s="236"/>
      <c r="AR639" s="236"/>
      <c r="AS639" s="236"/>
      <c r="AT639" s="236"/>
      <c r="AU639" s="236"/>
      <c r="AV639" s="236"/>
      <c r="AW639" s="236"/>
      <c r="AX639" s="236"/>
      <c r="AY639" s="236"/>
      <c r="AZ639" s="236"/>
      <c r="BA639" s="236"/>
    </row>
    <row r="640" spans="1:53" s="192" customFormat="1" hidden="1" x14ac:dyDescent="0.2">
      <c r="A640" s="236"/>
      <c r="B640" s="236"/>
      <c r="C640" s="236"/>
      <c r="D640" s="236"/>
      <c r="E640" s="236"/>
      <c r="F640" s="236"/>
      <c r="G640" s="236"/>
      <c r="H640" s="236"/>
      <c r="I640" s="236"/>
      <c r="J640" s="236"/>
      <c r="K640" s="236"/>
      <c r="L640" s="236"/>
      <c r="M640" s="236"/>
      <c r="N640" s="236"/>
      <c r="O640" s="236"/>
      <c r="P640" s="236"/>
      <c r="Q640" s="236"/>
      <c r="R640" s="236"/>
      <c r="S640" s="236"/>
      <c r="T640" s="236"/>
      <c r="U640" s="236"/>
      <c r="V640" s="236"/>
      <c r="W640" s="236"/>
      <c r="X640" s="236"/>
      <c r="Y640" s="237"/>
      <c r="Z640" s="237"/>
      <c r="AA640" s="236"/>
      <c r="AB640" s="236"/>
      <c r="AC640" s="237"/>
      <c r="AD640" s="237"/>
      <c r="AE640" s="237"/>
      <c r="AF640" s="236"/>
      <c r="AG640" s="236"/>
      <c r="AH640" s="237"/>
      <c r="AI640" s="237"/>
      <c r="AJ640" s="237"/>
      <c r="AK640" s="236"/>
      <c r="AL640" s="236"/>
      <c r="AM640" s="237"/>
      <c r="AN640" s="237"/>
      <c r="AO640" s="237"/>
      <c r="AP640" s="236"/>
      <c r="AQ640" s="236"/>
      <c r="AR640" s="236"/>
      <c r="AS640" s="236"/>
      <c r="AT640" s="236"/>
      <c r="AU640" s="236"/>
      <c r="AV640" s="236"/>
      <c r="AW640" s="236"/>
      <c r="AX640" s="236"/>
      <c r="AY640" s="236"/>
      <c r="AZ640" s="236"/>
      <c r="BA640" s="236"/>
    </row>
    <row r="641" spans="1:53" s="192" customFormat="1" hidden="1" x14ac:dyDescent="0.2">
      <c r="A641" s="236"/>
      <c r="B641" s="236"/>
      <c r="C641" s="236"/>
      <c r="D641" s="236"/>
      <c r="E641" s="236"/>
      <c r="F641" s="236"/>
      <c r="G641" s="236"/>
      <c r="H641" s="236"/>
      <c r="I641" s="236"/>
      <c r="J641" s="236"/>
      <c r="K641" s="236"/>
      <c r="L641" s="236"/>
      <c r="M641" s="236"/>
      <c r="N641" s="236"/>
      <c r="O641" s="236"/>
      <c r="P641" s="236"/>
      <c r="Q641" s="236"/>
      <c r="R641" s="236"/>
      <c r="S641" s="236"/>
      <c r="T641" s="236"/>
      <c r="U641" s="236"/>
      <c r="V641" s="236"/>
      <c r="W641" s="236"/>
      <c r="X641" s="236"/>
      <c r="Y641" s="237"/>
      <c r="Z641" s="237"/>
      <c r="AA641" s="236"/>
      <c r="AB641" s="236"/>
      <c r="AC641" s="237"/>
      <c r="AD641" s="237"/>
      <c r="AE641" s="237"/>
      <c r="AF641" s="236"/>
      <c r="AG641" s="236"/>
      <c r="AH641" s="237"/>
      <c r="AI641" s="237"/>
      <c r="AJ641" s="237"/>
      <c r="AK641" s="236"/>
      <c r="AL641" s="236"/>
      <c r="AM641" s="237"/>
      <c r="AN641" s="237"/>
      <c r="AO641" s="237"/>
      <c r="AP641" s="236"/>
      <c r="AQ641" s="236"/>
      <c r="AR641" s="236"/>
      <c r="AS641" s="236"/>
      <c r="AT641" s="236"/>
      <c r="AU641" s="236"/>
      <c r="AV641" s="236"/>
      <c r="AW641" s="236"/>
      <c r="AX641" s="236"/>
      <c r="AY641" s="236"/>
      <c r="AZ641" s="236"/>
      <c r="BA641" s="236"/>
    </row>
    <row r="642" spans="1:53" s="192" customFormat="1" hidden="1" x14ac:dyDescent="0.2">
      <c r="A642" s="236"/>
      <c r="B642" s="236"/>
      <c r="C642" s="236"/>
      <c r="D642" s="236"/>
      <c r="E642" s="236"/>
      <c r="F642" s="236"/>
      <c r="G642" s="236"/>
      <c r="H642" s="236"/>
      <c r="I642" s="236"/>
      <c r="J642" s="236"/>
      <c r="K642" s="236"/>
      <c r="L642" s="236"/>
      <c r="M642" s="236"/>
      <c r="N642" s="236"/>
      <c r="O642" s="236"/>
      <c r="P642" s="236"/>
      <c r="Q642" s="236"/>
      <c r="R642" s="236"/>
      <c r="S642" s="236"/>
      <c r="T642" s="236"/>
      <c r="U642" s="236"/>
      <c r="V642" s="236"/>
      <c r="W642" s="236"/>
      <c r="X642" s="236"/>
      <c r="Y642" s="237"/>
      <c r="Z642" s="237"/>
      <c r="AA642" s="236"/>
      <c r="AB642" s="236"/>
      <c r="AC642" s="237"/>
      <c r="AD642" s="237"/>
      <c r="AE642" s="237"/>
      <c r="AF642" s="236"/>
      <c r="AG642" s="236"/>
      <c r="AH642" s="237"/>
      <c r="AI642" s="237"/>
      <c r="AJ642" s="237"/>
      <c r="AK642" s="236"/>
      <c r="AL642" s="236"/>
      <c r="AM642" s="237"/>
      <c r="AN642" s="237"/>
      <c r="AO642" s="237"/>
      <c r="AP642" s="236"/>
      <c r="AQ642" s="236"/>
      <c r="AR642" s="236"/>
      <c r="AS642" s="236"/>
      <c r="AT642" s="236"/>
      <c r="AU642" s="236"/>
      <c r="AV642" s="236"/>
      <c r="AW642" s="236"/>
      <c r="AX642" s="236"/>
      <c r="AY642" s="236"/>
      <c r="AZ642" s="236"/>
      <c r="BA642" s="236"/>
    </row>
    <row r="643" spans="1:53" s="192" customFormat="1" hidden="1" x14ac:dyDescent="0.2">
      <c r="A643" s="236"/>
      <c r="B643" s="236"/>
      <c r="C643" s="236"/>
      <c r="D643" s="236"/>
      <c r="E643" s="236"/>
      <c r="F643" s="236"/>
      <c r="G643" s="236"/>
      <c r="H643" s="236"/>
      <c r="I643" s="236"/>
      <c r="J643" s="236"/>
      <c r="K643" s="236"/>
      <c r="L643" s="236"/>
      <c r="M643" s="236"/>
      <c r="N643" s="236"/>
      <c r="O643" s="236"/>
      <c r="P643" s="236"/>
      <c r="Q643" s="236"/>
      <c r="R643" s="236"/>
      <c r="S643" s="236"/>
      <c r="T643" s="236"/>
      <c r="U643" s="236"/>
      <c r="V643" s="236"/>
      <c r="W643" s="236"/>
      <c r="X643" s="236"/>
      <c r="Y643" s="237"/>
      <c r="Z643" s="237"/>
      <c r="AA643" s="236"/>
      <c r="AB643" s="236"/>
      <c r="AC643" s="237"/>
      <c r="AD643" s="237"/>
      <c r="AE643" s="237"/>
      <c r="AF643" s="236"/>
      <c r="AG643" s="236"/>
      <c r="AH643" s="237"/>
      <c r="AI643" s="237"/>
      <c r="AJ643" s="237"/>
      <c r="AK643" s="236"/>
      <c r="AL643" s="236"/>
      <c r="AM643" s="237"/>
      <c r="AN643" s="237"/>
      <c r="AO643" s="237"/>
      <c r="AP643" s="236"/>
      <c r="AQ643" s="236"/>
      <c r="AR643" s="236"/>
      <c r="AS643" s="236"/>
      <c r="AT643" s="236"/>
      <c r="AU643" s="236"/>
      <c r="AV643" s="236"/>
      <c r="AW643" s="236"/>
      <c r="AX643" s="236"/>
      <c r="AY643" s="236"/>
      <c r="AZ643" s="236"/>
      <c r="BA643" s="236"/>
    </row>
    <row r="644" spans="1:53" s="192" customFormat="1" hidden="1" x14ac:dyDescent="0.2">
      <c r="A644" s="236"/>
      <c r="B644" s="236"/>
      <c r="C644" s="236"/>
      <c r="D644" s="236"/>
      <c r="E644" s="236"/>
      <c r="F644" s="236"/>
      <c r="G644" s="236"/>
      <c r="H644" s="236"/>
      <c r="I644" s="236"/>
      <c r="J644" s="236"/>
      <c r="K644" s="236"/>
      <c r="L644" s="236"/>
      <c r="M644" s="236"/>
      <c r="N644" s="236"/>
      <c r="O644" s="236"/>
      <c r="P644" s="236"/>
      <c r="Q644" s="236"/>
      <c r="R644" s="236"/>
      <c r="S644" s="236"/>
      <c r="T644" s="236"/>
      <c r="U644" s="236"/>
      <c r="V644" s="236"/>
      <c r="W644" s="236"/>
      <c r="X644" s="236"/>
      <c r="Y644" s="237"/>
      <c r="Z644" s="237"/>
      <c r="AA644" s="236"/>
      <c r="AB644" s="236"/>
      <c r="AC644" s="237"/>
      <c r="AD644" s="237"/>
      <c r="AE644" s="237"/>
      <c r="AF644" s="236"/>
      <c r="AG644" s="236"/>
      <c r="AH644" s="237"/>
      <c r="AI644" s="237"/>
      <c r="AJ644" s="237"/>
      <c r="AK644" s="236"/>
      <c r="AL644" s="236"/>
      <c r="AM644" s="237"/>
      <c r="AN644" s="237"/>
      <c r="AO644" s="237"/>
      <c r="AP644" s="236"/>
      <c r="AQ644" s="236"/>
      <c r="AR644" s="236"/>
      <c r="AS644" s="236"/>
      <c r="AT644" s="236"/>
      <c r="AU644" s="236"/>
      <c r="AV644" s="236"/>
      <c r="AW644" s="236"/>
      <c r="AX644" s="236"/>
      <c r="AY644" s="236"/>
      <c r="AZ644" s="236"/>
      <c r="BA644" s="236"/>
    </row>
    <row r="645" spans="1:53" s="192" customFormat="1" hidden="1" x14ac:dyDescent="0.2">
      <c r="A645" s="236"/>
      <c r="B645" s="236"/>
      <c r="C645" s="236"/>
      <c r="D645" s="236"/>
      <c r="E645" s="236"/>
      <c r="F645" s="236"/>
      <c r="G645" s="236"/>
      <c r="H645" s="236"/>
      <c r="I645" s="236"/>
      <c r="J645" s="236"/>
      <c r="K645" s="236"/>
      <c r="L645" s="236"/>
      <c r="M645" s="236"/>
      <c r="N645" s="236"/>
      <c r="O645" s="236"/>
      <c r="P645" s="236"/>
      <c r="Q645" s="236"/>
      <c r="R645" s="236"/>
      <c r="S645" s="236"/>
      <c r="T645" s="236"/>
      <c r="U645" s="236"/>
      <c r="V645" s="236"/>
      <c r="W645" s="236"/>
      <c r="X645" s="236"/>
      <c r="Y645" s="237"/>
      <c r="Z645" s="237"/>
      <c r="AA645" s="236"/>
      <c r="AB645" s="236"/>
      <c r="AC645" s="237"/>
      <c r="AD645" s="237"/>
      <c r="AE645" s="237"/>
      <c r="AF645" s="236"/>
      <c r="AG645" s="236"/>
      <c r="AH645" s="237"/>
      <c r="AI645" s="237"/>
      <c r="AJ645" s="237"/>
      <c r="AK645" s="236"/>
      <c r="AL645" s="236"/>
      <c r="AM645" s="237"/>
      <c r="AN645" s="237"/>
      <c r="AO645" s="237"/>
      <c r="AP645" s="236"/>
      <c r="AQ645" s="236"/>
      <c r="AR645" s="236"/>
      <c r="AS645" s="236"/>
      <c r="AT645" s="236"/>
      <c r="AU645" s="236"/>
      <c r="AV645" s="236"/>
      <c r="AW645" s="236"/>
      <c r="AX645" s="236"/>
      <c r="AY645" s="236"/>
      <c r="AZ645" s="236"/>
      <c r="BA645" s="236"/>
    </row>
    <row r="646" spans="1:53" s="192" customFormat="1" hidden="1" x14ac:dyDescent="0.2">
      <c r="A646" s="236"/>
      <c r="B646" s="236"/>
      <c r="C646" s="236"/>
      <c r="D646" s="236"/>
      <c r="E646" s="236"/>
      <c r="F646" s="236"/>
      <c r="G646" s="236"/>
      <c r="H646" s="236"/>
      <c r="I646" s="236"/>
      <c r="J646" s="236"/>
      <c r="K646" s="236"/>
      <c r="L646" s="236"/>
      <c r="M646" s="236"/>
      <c r="N646" s="236"/>
      <c r="O646" s="236"/>
      <c r="P646" s="236"/>
      <c r="Q646" s="236"/>
      <c r="R646" s="236"/>
      <c r="S646" s="236"/>
      <c r="T646" s="236"/>
      <c r="U646" s="236"/>
      <c r="V646" s="236"/>
      <c r="W646" s="236"/>
      <c r="X646" s="236"/>
      <c r="Y646" s="237"/>
      <c r="Z646" s="237"/>
      <c r="AA646" s="236"/>
      <c r="AB646" s="236"/>
      <c r="AC646" s="237"/>
      <c r="AD646" s="237"/>
      <c r="AE646" s="237"/>
      <c r="AF646" s="236"/>
      <c r="AG646" s="236"/>
      <c r="AH646" s="237"/>
      <c r="AI646" s="237"/>
      <c r="AJ646" s="237"/>
      <c r="AK646" s="236"/>
      <c r="AL646" s="236"/>
      <c r="AM646" s="237"/>
      <c r="AN646" s="237"/>
      <c r="AO646" s="237"/>
      <c r="AP646" s="236"/>
      <c r="AQ646" s="236"/>
      <c r="AR646" s="236"/>
      <c r="AS646" s="236"/>
      <c r="AT646" s="236"/>
      <c r="AU646" s="236"/>
      <c r="AV646" s="236"/>
      <c r="AW646" s="236"/>
      <c r="AX646" s="236"/>
      <c r="AY646" s="236"/>
      <c r="AZ646" s="236"/>
      <c r="BA646" s="236"/>
    </row>
    <row r="647" spans="1:53" s="192" customFormat="1" hidden="1" x14ac:dyDescent="0.2">
      <c r="A647" s="236"/>
      <c r="B647" s="236"/>
      <c r="C647" s="236"/>
      <c r="D647" s="236"/>
      <c r="E647" s="236"/>
      <c r="F647" s="236"/>
      <c r="G647" s="236"/>
      <c r="H647" s="236"/>
      <c r="I647" s="236"/>
      <c r="J647" s="236"/>
      <c r="K647" s="236"/>
      <c r="L647" s="236"/>
      <c r="M647" s="236"/>
      <c r="N647" s="236"/>
      <c r="O647" s="236"/>
      <c r="P647" s="236"/>
      <c r="Q647" s="236"/>
      <c r="R647" s="236"/>
      <c r="S647" s="236"/>
      <c r="T647" s="236"/>
      <c r="U647" s="236"/>
      <c r="V647" s="236"/>
      <c r="W647" s="236"/>
      <c r="X647" s="236"/>
      <c r="Y647" s="237"/>
      <c r="Z647" s="237"/>
      <c r="AA647" s="236"/>
      <c r="AB647" s="236"/>
      <c r="AC647" s="237"/>
      <c r="AD647" s="237"/>
      <c r="AE647" s="237"/>
      <c r="AF647" s="236"/>
      <c r="AG647" s="236"/>
      <c r="AH647" s="237"/>
      <c r="AI647" s="237"/>
      <c r="AJ647" s="237"/>
      <c r="AK647" s="236"/>
      <c r="AL647" s="236"/>
      <c r="AM647" s="237"/>
      <c r="AN647" s="237"/>
      <c r="AO647" s="237"/>
      <c r="AP647" s="236"/>
      <c r="AQ647" s="236"/>
      <c r="AR647" s="236"/>
      <c r="AS647" s="236"/>
      <c r="AT647" s="236"/>
      <c r="AU647" s="236"/>
      <c r="AV647" s="236"/>
      <c r="AW647" s="236"/>
      <c r="AX647" s="236"/>
      <c r="AY647" s="236"/>
      <c r="AZ647" s="236"/>
      <c r="BA647" s="236"/>
    </row>
    <row r="648" spans="1:53" s="192" customFormat="1" hidden="1" x14ac:dyDescent="0.2">
      <c r="A648" s="236"/>
      <c r="B648" s="236"/>
      <c r="C648" s="236"/>
      <c r="D648" s="236"/>
      <c r="E648" s="236"/>
      <c r="F648" s="236"/>
      <c r="G648" s="236"/>
      <c r="H648" s="236"/>
      <c r="I648" s="236"/>
      <c r="J648" s="236"/>
      <c r="K648" s="236"/>
      <c r="L648" s="236"/>
      <c r="M648" s="236"/>
      <c r="N648" s="236"/>
      <c r="O648" s="236"/>
      <c r="P648" s="236"/>
      <c r="Q648" s="236"/>
      <c r="R648" s="236"/>
      <c r="S648" s="236"/>
      <c r="T648" s="236"/>
      <c r="U648" s="236"/>
      <c r="V648" s="236"/>
      <c r="W648" s="236"/>
      <c r="X648" s="236"/>
      <c r="Y648" s="237"/>
      <c r="Z648" s="237"/>
      <c r="AA648" s="236"/>
      <c r="AB648" s="236"/>
      <c r="AC648" s="237"/>
      <c r="AD648" s="237"/>
      <c r="AE648" s="237"/>
      <c r="AF648" s="236"/>
      <c r="AG648" s="236"/>
      <c r="AH648" s="237"/>
      <c r="AI648" s="237"/>
      <c r="AJ648" s="237"/>
      <c r="AK648" s="236"/>
      <c r="AL648" s="236"/>
      <c r="AM648" s="237"/>
      <c r="AN648" s="237"/>
      <c r="AO648" s="237"/>
      <c r="AP648" s="236"/>
      <c r="AQ648" s="236"/>
      <c r="AR648" s="236"/>
      <c r="AS648" s="236"/>
      <c r="AT648" s="236"/>
      <c r="AU648" s="236"/>
      <c r="AV648" s="236"/>
      <c r="AW648" s="236"/>
      <c r="AX648" s="236"/>
      <c r="AY648" s="236"/>
      <c r="AZ648" s="236"/>
      <c r="BA648" s="236"/>
    </row>
    <row r="649" spans="1:53" s="192" customFormat="1" hidden="1" x14ac:dyDescent="0.2">
      <c r="A649" s="236"/>
      <c r="B649" s="236"/>
      <c r="C649" s="236"/>
      <c r="D649" s="236"/>
      <c r="E649" s="236"/>
      <c r="F649" s="236"/>
      <c r="G649" s="236"/>
      <c r="H649" s="236"/>
      <c r="I649" s="236"/>
      <c r="J649" s="236"/>
      <c r="K649" s="236"/>
      <c r="L649" s="236"/>
      <c r="M649" s="236"/>
      <c r="N649" s="236"/>
      <c r="O649" s="236"/>
      <c r="P649" s="236"/>
      <c r="Q649" s="236"/>
      <c r="R649" s="236"/>
      <c r="S649" s="236"/>
      <c r="T649" s="236"/>
      <c r="U649" s="236"/>
      <c r="V649" s="236"/>
      <c r="W649" s="236"/>
      <c r="X649" s="236"/>
      <c r="Y649" s="237"/>
      <c r="Z649" s="237"/>
      <c r="AA649" s="236"/>
      <c r="AB649" s="236"/>
      <c r="AC649" s="237"/>
      <c r="AD649" s="237"/>
      <c r="AE649" s="237"/>
      <c r="AF649" s="236"/>
      <c r="AG649" s="236"/>
      <c r="AH649" s="237"/>
      <c r="AI649" s="237"/>
      <c r="AJ649" s="237"/>
      <c r="AK649" s="236"/>
      <c r="AL649" s="236"/>
      <c r="AM649" s="237"/>
      <c r="AN649" s="237"/>
      <c r="AO649" s="237"/>
      <c r="AP649" s="236"/>
      <c r="AQ649" s="236"/>
      <c r="AR649" s="236"/>
      <c r="AS649" s="236"/>
      <c r="AT649" s="236"/>
      <c r="AU649" s="236"/>
      <c r="AV649" s="236"/>
      <c r="AW649" s="236"/>
      <c r="AX649" s="236"/>
      <c r="AY649" s="236"/>
      <c r="AZ649" s="236"/>
      <c r="BA649" s="236"/>
    </row>
    <row r="650" spans="1:53" s="192" customFormat="1" hidden="1" x14ac:dyDescent="0.2">
      <c r="A650" s="236"/>
      <c r="B650" s="236"/>
      <c r="C650" s="236"/>
      <c r="D650" s="236"/>
      <c r="E650" s="236"/>
      <c r="F650" s="236"/>
      <c r="G650" s="236"/>
      <c r="H650" s="236"/>
      <c r="I650" s="236"/>
      <c r="J650" s="236"/>
      <c r="K650" s="236"/>
      <c r="L650" s="236"/>
      <c r="M650" s="236"/>
      <c r="N650" s="236"/>
      <c r="O650" s="236"/>
      <c r="P650" s="236"/>
      <c r="Q650" s="236"/>
      <c r="R650" s="236"/>
      <c r="S650" s="236"/>
      <c r="T650" s="236"/>
      <c r="U650" s="236"/>
      <c r="V650" s="236"/>
      <c r="W650" s="236"/>
      <c r="X650" s="236"/>
      <c r="Y650" s="237"/>
      <c r="Z650" s="237"/>
      <c r="AA650" s="236"/>
      <c r="AB650" s="236"/>
      <c r="AC650" s="237"/>
      <c r="AD650" s="237"/>
      <c r="AE650" s="237"/>
      <c r="AF650" s="236"/>
      <c r="AG650" s="236"/>
      <c r="AH650" s="237"/>
      <c r="AI650" s="237"/>
      <c r="AJ650" s="237"/>
      <c r="AK650" s="236"/>
      <c r="AL650" s="236"/>
      <c r="AM650" s="237"/>
      <c r="AN650" s="237"/>
      <c r="AO650" s="237"/>
      <c r="AP650" s="236"/>
      <c r="AQ650" s="236"/>
      <c r="AR650" s="236"/>
      <c r="AS650" s="236"/>
      <c r="AT650" s="236"/>
      <c r="AU650" s="236"/>
      <c r="AV650" s="236"/>
      <c r="AW650" s="236"/>
      <c r="AX650" s="236"/>
      <c r="AY650" s="236"/>
      <c r="AZ650" s="236"/>
      <c r="BA650" s="236"/>
    </row>
    <row r="651" spans="1:53" s="192" customFormat="1" hidden="1" x14ac:dyDescent="0.2">
      <c r="A651" s="236"/>
      <c r="B651" s="236"/>
      <c r="C651" s="236"/>
      <c r="D651" s="236"/>
      <c r="E651" s="236"/>
      <c r="F651" s="236"/>
      <c r="G651" s="236"/>
      <c r="H651" s="236"/>
      <c r="I651" s="236"/>
      <c r="J651" s="236"/>
      <c r="K651" s="236"/>
      <c r="L651" s="236"/>
      <c r="M651" s="236"/>
      <c r="N651" s="236"/>
      <c r="O651" s="236"/>
      <c r="P651" s="236"/>
      <c r="Q651" s="236"/>
      <c r="R651" s="236"/>
      <c r="S651" s="236"/>
      <c r="T651" s="236"/>
      <c r="U651" s="236"/>
      <c r="V651" s="236"/>
      <c r="W651" s="236"/>
      <c r="X651" s="236"/>
      <c r="Y651" s="237"/>
      <c r="Z651" s="237"/>
      <c r="AA651" s="236"/>
      <c r="AB651" s="236"/>
      <c r="AC651" s="237"/>
      <c r="AD651" s="237"/>
      <c r="AE651" s="237"/>
      <c r="AF651" s="236"/>
      <c r="AG651" s="236"/>
      <c r="AH651" s="237"/>
      <c r="AI651" s="237"/>
      <c r="AJ651" s="237"/>
      <c r="AK651" s="236"/>
      <c r="AL651" s="236"/>
      <c r="AM651" s="237"/>
      <c r="AN651" s="237"/>
      <c r="AO651" s="237"/>
      <c r="AP651" s="236"/>
      <c r="AQ651" s="236"/>
      <c r="AR651" s="236"/>
      <c r="AS651" s="236"/>
      <c r="AT651" s="236"/>
      <c r="AU651" s="236"/>
      <c r="AV651" s="236"/>
      <c r="AW651" s="236"/>
      <c r="AX651" s="236"/>
      <c r="AY651" s="236"/>
      <c r="AZ651" s="236"/>
      <c r="BA651" s="236"/>
    </row>
    <row r="652" spans="1:53" s="192" customFormat="1" hidden="1" x14ac:dyDescent="0.2">
      <c r="A652" s="236"/>
      <c r="B652" s="236"/>
      <c r="C652" s="236"/>
      <c r="D652" s="236"/>
      <c r="E652" s="236"/>
      <c r="F652" s="236"/>
      <c r="G652" s="236"/>
      <c r="H652" s="236"/>
      <c r="I652" s="236"/>
      <c r="J652" s="236"/>
      <c r="K652" s="236"/>
      <c r="L652" s="236"/>
      <c r="M652" s="236"/>
      <c r="N652" s="236"/>
      <c r="O652" s="236"/>
      <c r="P652" s="236"/>
      <c r="Q652" s="236"/>
      <c r="R652" s="236"/>
      <c r="S652" s="236"/>
      <c r="T652" s="236"/>
      <c r="U652" s="236"/>
      <c r="V652" s="236"/>
      <c r="W652" s="236"/>
      <c r="X652" s="236"/>
      <c r="Y652" s="237"/>
      <c r="Z652" s="237"/>
      <c r="AA652" s="236"/>
      <c r="AB652" s="236"/>
      <c r="AC652" s="237"/>
      <c r="AD652" s="237"/>
      <c r="AE652" s="237"/>
      <c r="AF652" s="236"/>
      <c r="AG652" s="236"/>
      <c r="AH652" s="237"/>
      <c r="AI652" s="237"/>
      <c r="AJ652" s="237"/>
      <c r="AK652" s="236"/>
      <c r="AL652" s="236"/>
      <c r="AM652" s="237"/>
      <c r="AN652" s="237"/>
      <c r="AO652" s="237"/>
      <c r="AP652" s="236"/>
      <c r="AQ652" s="236"/>
      <c r="AR652" s="236"/>
      <c r="AS652" s="236"/>
      <c r="AT652" s="236"/>
      <c r="AU652" s="236"/>
      <c r="AV652" s="236"/>
      <c r="AW652" s="236"/>
      <c r="AX652" s="236"/>
      <c r="AY652" s="236"/>
      <c r="AZ652" s="236"/>
      <c r="BA652" s="236"/>
    </row>
    <row r="653" spans="1:53" s="192" customFormat="1" hidden="1" x14ac:dyDescent="0.2">
      <c r="A653" s="236"/>
      <c r="B653" s="236"/>
      <c r="C653" s="236"/>
      <c r="D653" s="236"/>
      <c r="E653" s="236"/>
      <c r="F653" s="236"/>
      <c r="G653" s="236"/>
      <c r="H653" s="236"/>
      <c r="I653" s="236"/>
      <c r="J653" s="236"/>
      <c r="K653" s="236"/>
      <c r="L653" s="236"/>
      <c r="M653" s="236"/>
      <c r="N653" s="236"/>
      <c r="O653" s="236"/>
      <c r="P653" s="236"/>
      <c r="Q653" s="236"/>
      <c r="R653" s="236"/>
      <c r="S653" s="236"/>
      <c r="T653" s="236"/>
      <c r="U653" s="236"/>
      <c r="V653" s="236"/>
      <c r="W653" s="236"/>
      <c r="X653" s="236"/>
      <c r="Y653" s="237"/>
      <c r="Z653" s="237"/>
      <c r="AA653" s="236"/>
      <c r="AB653" s="236"/>
      <c r="AC653" s="237"/>
      <c r="AD653" s="237"/>
      <c r="AE653" s="237"/>
      <c r="AF653" s="236"/>
      <c r="AG653" s="236"/>
      <c r="AH653" s="237"/>
      <c r="AI653" s="237"/>
      <c r="AJ653" s="237"/>
      <c r="AK653" s="236"/>
      <c r="AL653" s="236"/>
      <c r="AM653" s="237"/>
      <c r="AN653" s="237"/>
      <c r="AO653" s="237"/>
      <c r="AP653" s="236"/>
      <c r="AQ653" s="236"/>
      <c r="AR653" s="236"/>
      <c r="AS653" s="236"/>
      <c r="AT653" s="236"/>
      <c r="AU653" s="236"/>
      <c r="AV653" s="236"/>
      <c r="AW653" s="236"/>
      <c r="AX653" s="236"/>
      <c r="AY653" s="236"/>
      <c r="AZ653" s="236"/>
      <c r="BA653" s="236"/>
    </row>
    <row r="654" spans="1:53" s="192" customFormat="1" hidden="1" x14ac:dyDescent="0.2">
      <c r="A654" s="236"/>
      <c r="B654" s="236"/>
      <c r="C654" s="236"/>
      <c r="D654" s="236"/>
      <c r="E654" s="236"/>
      <c r="F654" s="236"/>
      <c r="G654" s="236"/>
      <c r="H654" s="236"/>
      <c r="I654" s="236"/>
      <c r="J654" s="236"/>
      <c r="K654" s="236"/>
      <c r="L654" s="236"/>
      <c r="M654" s="236"/>
      <c r="N654" s="236"/>
      <c r="O654" s="236"/>
      <c r="P654" s="236"/>
      <c r="Q654" s="236"/>
      <c r="R654" s="236"/>
      <c r="S654" s="236"/>
      <c r="T654" s="236"/>
      <c r="U654" s="236"/>
      <c r="V654" s="236"/>
      <c r="W654" s="236"/>
      <c r="X654" s="236"/>
      <c r="Y654" s="237"/>
      <c r="Z654" s="237"/>
      <c r="AA654" s="236"/>
      <c r="AB654" s="236"/>
      <c r="AC654" s="237"/>
      <c r="AD654" s="237"/>
      <c r="AE654" s="237"/>
      <c r="AF654" s="236"/>
      <c r="AG654" s="236"/>
      <c r="AH654" s="237"/>
      <c r="AI654" s="237"/>
      <c r="AJ654" s="237"/>
      <c r="AK654" s="236"/>
      <c r="AL654" s="236"/>
      <c r="AM654" s="237"/>
      <c r="AN654" s="237"/>
      <c r="AO654" s="237"/>
      <c r="AP654" s="236"/>
      <c r="AQ654" s="236"/>
      <c r="AR654" s="236"/>
      <c r="AS654" s="236"/>
      <c r="AT654" s="236"/>
      <c r="AU654" s="236"/>
      <c r="AV654" s="236"/>
      <c r="AW654" s="236"/>
      <c r="AX654" s="236"/>
      <c r="AY654" s="236"/>
      <c r="AZ654" s="236"/>
      <c r="BA654" s="236"/>
    </row>
    <row r="655" spans="1:53" s="192" customFormat="1" hidden="1" x14ac:dyDescent="0.2">
      <c r="A655" s="236"/>
      <c r="B655" s="236"/>
      <c r="C655" s="236"/>
      <c r="D655" s="236"/>
      <c r="E655" s="236"/>
      <c r="F655" s="236"/>
      <c r="G655" s="236"/>
      <c r="H655" s="236"/>
      <c r="I655" s="236"/>
      <c r="J655" s="236"/>
      <c r="K655" s="236"/>
      <c r="L655" s="236"/>
      <c r="M655" s="236"/>
      <c r="N655" s="236"/>
      <c r="O655" s="236"/>
      <c r="P655" s="236"/>
      <c r="Q655" s="236"/>
      <c r="R655" s="236"/>
      <c r="S655" s="236"/>
      <c r="T655" s="236"/>
      <c r="U655" s="236"/>
      <c r="V655" s="236"/>
      <c r="W655" s="236"/>
      <c r="X655" s="236"/>
      <c r="Y655" s="237"/>
      <c r="Z655" s="237"/>
      <c r="AA655" s="236"/>
      <c r="AB655" s="236"/>
      <c r="AC655" s="237"/>
      <c r="AD655" s="237"/>
      <c r="AE655" s="237"/>
      <c r="AF655" s="236"/>
      <c r="AG655" s="236"/>
      <c r="AH655" s="237"/>
      <c r="AI655" s="237"/>
      <c r="AJ655" s="237"/>
      <c r="AK655" s="236"/>
      <c r="AL655" s="236"/>
      <c r="AM655" s="237"/>
      <c r="AN655" s="237"/>
      <c r="AO655" s="237"/>
      <c r="AP655" s="236"/>
      <c r="AQ655" s="236"/>
      <c r="AR655" s="236"/>
      <c r="AS655" s="236"/>
      <c r="AT655" s="236"/>
      <c r="AU655" s="236"/>
      <c r="AV655" s="236"/>
      <c r="AW655" s="236"/>
      <c r="AX655" s="236"/>
      <c r="AY655" s="236"/>
      <c r="AZ655" s="236"/>
      <c r="BA655" s="236"/>
    </row>
    <row r="656" spans="1:53" s="192" customFormat="1" hidden="1" x14ac:dyDescent="0.2">
      <c r="A656" s="236"/>
      <c r="B656" s="236"/>
      <c r="C656" s="236"/>
      <c r="D656" s="236"/>
      <c r="E656" s="236"/>
      <c r="F656" s="236"/>
      <c r="G656" s="236"/>
      <c r="H656" s="236"/>
      <c r="I656" s="236"/>
      <c r="J656" s="236"/>
      <c r="K656" s="236"/>
      <c r="L656" s="236"/>
      <c r="M656" s="236"/>
      <c r="N656" s="236"/>
      <c r="O656" s="236"/>
      <c r="P656" s="236"/>
      <c r="Q656" s="236"/>
      <c r="R656" s="236"/>
      <c r="S656" s="236"/>
      <c r="T656" s="236"/>
      <c r="U656" s="236"/>
      <c r="V656" s="236"/>
      <c r="W656" s="236"/>
      <c r="X656" s="236"/>
      <c r="Y656" s="237"/>
      <c r="Z656" s="237"/>
      <c r="AA656" s="236"/>
      <c r="AB656" s="236"/>
      <c r="AC656" s="237"/>
      <c r="AD656" s="237"/>
      <c r="AE656" s="237"/>
      <c r="AF656" s="236"/>
      <c r="AG656" s="236"/>
      <c r="AH656" s="237"/>
      <c r="AI656" s="237"/>
      <c r="AJ656" s="237"/>
      <c r="AK656" s="236"/>
      <c r="AL656" s="236"/>
      <c r="AM656" s="237"/>
      <c r="AN656" s="237"/>
      <c r="AO656" s="237"/>
      <c r="AP656" s="236"/>
      <c r="AQ656" s="236"/>
      <c r="AR656" s="236"/>
      <c r="AS656" s="236"/>
      <c r="AT656" s="236"/>
      <c r="AU656" s="236"/>
      <c r="AV656" s="236"/>
      <c r="AW656" s="236"/>
      <c r="AX656" s="236"/>
      <c r="AY656" s="236"/>
      <c r="AZ656" s="236"/>
      <c r="BA656" s="236"/>
    </row>
    <row r="657" spans="1:53" s="192" customFormat="1" hidden="1" x14ac:dyDescent="0.2">
      <c r="A657" s="236"/>
      <c r="B657" s="236"/>
      <c r="C657" s="236"/>
      <c r="D657" s="236"/>
      <c r="E657" s="236"/>
      <c r="F657" s="236"/>
      <c r="G657" s="236"/>
      <c r="H657" s="236"/>
      <c r="I657" s="236"/>
      <c r="J657" s="236"/>
      <c r="K657" s="236"/>
      <c r="L657" s="236"/>
      <c r="M657" s="236"/>
      <c r="N657" s="236"/>
      <c r="O657" s="236"/>
      <c r="P657" s="236"/>
      <c r="Q657" s="236"/>
      <c r="R657" s="236"/>
      <c r="S657" s="236"/>
      <c r="T657" s="236"/>
      <c r="U657" s="236"/>
      <c r="V657" s="236"/>
      <c r="W657" s="236"/>
      <c r="X657" s="236"/>
      <c r="Y657" s="237"/>
      <c r="Z657" s="237"/>
      <c r="AA657" s="236"/>
      <c r="AB657" s="236"/>
      <c r="AC657" s="237"/>
      <c r="AD657" s="237"/>
      <c r="AE657" s="237"/>
      <c r="AF657" s="236"/>
      <c r="AG657" s="236"/>
      <c r="AH657" s="237"/>
      <c r="AI657" s="237"/>
      <c r="AJ657" s="237"/>
      <c r="AK657" s="236"/>
      <c r="AL657" s="236"/>
      <c r="AM657" s="237"/>
      <c r="AN657" s="237"/>
      <c r="AO657" s="237"/>
      <c r="AP657" s="236"/>
      <c r="AQ657" s="236"/>
      <c r="AR657" s="236"/>
      <c r="AS657" s="236"/>
      <c r="AT657" s="236"/>
      <c r="AU657" s="236"/>
      <c r="AV657" s="236"/>
      <c r="AW657" s="236"/>
      <c r="AX657" s="236"/>
      <c r="AY657" s="236"/>
      <c r="AZ657" s="236"/>
      <c r="BA657" s="236"/>
    </row>
    <row r="658" spans="1:53" s="192" customFormat="1" hidden="1" x14ac:dyDescent="0.2">
      <c r="A658" s="236"/>
      <c r="B658" s="236"/>
      <c r="C658" s="236"/>
      <c r="D658" s="236"/>
      <c r="E658" s="236"/>
      <c r="F658" s="236"/>
      <c r="G658" s="236"/>
      <c r="H658" s="236"/>
      <c r="I658" s="236"/>
      <c r="J658" s="236"/>
      <c r="K658" s="236"/>
      <c r="L658" s="236"/>
      <c r="M658" s="236"/>
      <c r="N658" s="236"/>
      <c r="O658" s="236"/>
      <c r="P658" s="236"/>
      <c r="Q658" s="236"/>
      <c r="R658" s="236"/>
      <c r="S658" s="236"/>
      <c r="T658" s="236"/>
      <c r="U658" s="236"/>
      <c r="V658" s="236"/>
      <c r="W658" s="236"/>
      <c r="X658" s="236"/>
      <c r="Y658" s="237"/>
      <c r="Z658" s="237"/>
      <c r="AA658" s="236"/>
      <c r="AB658" s="236"/>
      <c r="AC658" s="237"/>
      <c r="AD658" s="237"/>
      <c r="AE658" s="237"/>
      <c r="AF658" s="236"/>
      <c r="AG658" s="236"/>
      <c r="AH658" s="237"/>
      <c r="AI658" s="237"/>
      <c r="AJ658" s="237"/>
      <c r="AK658" s="236"/>
      <c r="AL658" s="236"/>
      <c r="AM658" s="237"/>
      <c r="AN658" s="237"/>
      <c r="AO658" s="237"/>
      <c r="AP658" s="236"/>
      <c r="AQ658" s="236"/>
      <c r="AR658" s="236"/>
      <c r="AS658" s="236"/>
      <c r="AT658" s="236"/>
      <c r="AU658" s="236"/>
      <c r="AV658" s="236"/>
      <c r="AW658" s="236"/>
      <c r="AX658" s="236"/>
      <c r="AY658" s="236"/>
      <c r="AZ658" s="236"/>
      <c r="BA658" s="236"/>
    </row>
    <row r="659" spans="1:53" s="192" customFormat="1" hidden="1" x14ac:dyDescent="0.2">
      <c r="A659" s="236"/>
      <c r="B659" s="236"/>
      <c r="C659" s="236"/>
      <c r="D659" s="236"/>
      <c r="E659" s="236"/>
      <c r="F659" s="236"/>
      <c r="G659" s="236"/>
      <c r="H659" s="236"/>
      <c r="I659" s="236"/>
      <c r="J659" s="236"/>
      <c r="K659" s="236"/>
      <c r="L659" s="236"/>
      <c r="M659" s="236"/>
      <c r="N659" s="236"/>
      <c r="O659" s="236"/>
      <c r="P659" s="236"/>
      <c r="Q659" s="236"/>
      <c r="R659" s="236"/>
      <c r="S659" s="236"/>
      <c r="T659" s="236"/>
      <c r="U659" s="236"/>
      <c r="V659" s="236"/>
      <c r="W659" s="236"/>
      <c r="X659" s="236"/>
      <c r="Y659" s="237"/>
      <c r="Z659" s="237"/>
      <c r="AA659" s="236"/>
      <c r="AB659" s="236"/>
      <c r="AC659" s="237"/>
      <c r="AD659" s="237"/>
      <c r="AE659" s="237"/>
      <c r="AF659" s="236"/>
      <c r="AG659" s="236"/>
      <c r="AH659" s="237"/>
      <c r="AI659" s="237"/>
      <c r="AJ659" s="237"/>
      <c r="AK659" s="236"/>
      <c r="AL659" s="236"/>
      <c r="AM659" s="237"/>
      <c r="AN659" s="237"/>
      <c r="AO659" s="237"/>
      <c r="AP659" s="236"/>
      <c r="AQ659" s="236"/>
      <c r="AR659" s="236"/>
      <c r="AS659" s="236"/>
      <c r="AT659" s="236"/>
      <c r="AU659" s="236"/>
      <c r="AV659" s="236"/>
      <c r="AW659" s="236"/>
      <c r="AX659" s="236"/>
      <c r="AY659" s="236"/>
      <c r="AZ659" s="236"/>
      <c r="BA659" s="236"/>
    </row>
    <row r="660" spans="1:53" s="192" customFormat="1" hidden="1" x14ac:dyDescent="0.2">
      <c r="A660" s="236"/>
      <c r="B660" s="236"/>
      <c r="C660" s="236"/>
      <c r="D660" s="236"/>
      <c r="E660" s="236"/>
      <c r="F660" s="236"/>
      <c r="G660" s="236"/>
      <c r="H660" s="236"/>
      <c r="I660" s="236"/>
      <c r="J660" s="236"/>
      <c r="K660" s="236"/>
      <c r="L660" s="236"/>
      <c r="M660" s="236"/>
      <c r="N660" s="236"/>
      <c r="O660" s="236"/>
      <c r="P660" s="236"/>
      <c r="Q660" s="236"/>
      <c r="R660" s="236"/>
      <c r="S660" s="236"/>
      <c r="T660" s="236"/>
      <c r="U660" s="236"/>
      <c r="V660" s="236"/>
      <c r="W660" s="236"/>
      <c r="X660" s="236"/>
      <c r="Y660" s="237"/>
      <c r="Z660" s="237"/>
      <c r="AA660" s="236"/>
      <c r="AB660" s="236"/>
      <c r="AC660" s="237"/>
      <c r="AD660" s="237"/>
      <c r="AE660" s="237"/>
      <c r="AF660" s="236"/>
      <c r="AG660" s="236"/>
      <c r="AH660" s="237"/>
      <c r="AI660" s="237"/>
      <c r="AJ660" s="237"/>
      <c r="AK660" s="236"/>
      <c r="AL660" s="236"/>
      <c r="AM660" s="237"/>
      <c r="AN660" s="237"/>
      <c r="AO660" s="237"/>
      <c r="AP660" s="236"/>
      <c r="AQ660" s="236"/>
      <c r="AR660" s="236"/>
      <c r="AS660" s="236"/>
      <c r="AT660" s="236"/>
      <c r="AU660" s="236"/>
      <c r="AV660" s="236"/>
      <c r="AW660" s="236"/>
      <c r="AX660" s="236"/>
      <c r="AY660" s="236"/>
      <c r="AZ660" s="236"/>
      <c r="BA660" s="236"/>
    </row>
    <row r="661" spans="1:53" s="192" customFormat="1" hidden="1" x14ac:dyDescent="0.2">
      <c r="A661" s="236"/>
      <c r="B661" s="236"/>
      <c r="C661" s="236"/>
      <c r="D661" s="236"/>
      <c r="E661" s="236"/>
      <c r="F661" s="236"/>
      <c r="G661" s="236"/>
      <c r="H661" s="236"/>
      <c r="I661" s="236"/>
      <c r="J661" s="236"/>
      <c r="K661" s="236"/>
      <c r="L661" s="236"/>
      <c r="M661" s="236"/>
      <c r="N661" s="236"/>
      <c r="O661" s="236"/>
      <c r="P661" s="236"/>
      <c r="Q661" s="236"/>
      <c r="R661" s="236"/>
      <c r="S661" s="236"/>
      <c r="T661" s="236"/>
      <c r="U661" s="236"/>
      <c r="V661" s="236"/>
      <c r="W661" s="236"/>
      <c r="X661" s="236"/>
      <c r="Y661" s="237"/>
      <c r="Z661" s="237"/>
      <c r="AA661" s="236"/>
      <c r="AB661" s="236"/>
      <c r="AC661" s="237"/>
      <c r="AD661" s="237"/>
      <c r="AE661" s="237"/>
      <c r="AF661" s="236"/>
      <c r="AG661" s="236"/>
      <c r="AH661" s="237"/>
      <c r="AI661" s="237"/>
      <c r="AJ661" s="237"/>
      <c r="AK661" s="236"/>
      <c r="AL661" s="236"/>
      <c r="AM661" s="237"/>
      <c r="AN661" s="237"/>
      <c r="AO661" s="237"/>
      <c r="AP661" s="236"/>
      <c r="AQ661" s="236"/>
      <c r="AR661" s="236"/>
      <c r="AS661" s="236"/>
      <c r="AT661" s="236"/>
      <c r="AU661" s="236"/>
      <c r="AV661" s="236"/>
      <c r="AW661" s="236"/>
      <c r="AX661" s="236"/>
      <c r="AY661" s="236"/>
      <c r="AZ661" s="236"/>
      <c r="BA661" s="236"/>
    </row>
    <row r="662" spans="1:53" s="192" customFormat="1" hidden="1" x14ac:dyDescent="0.2">
      <c r="A662" s="236"/>
      <c r="B662" s="236"/>
      <c r="C662" s="236"/>
      <c r="D662" s="236"/>
      <c r="E662" s="236"/>
      <c r="F662" s="236"/>
      <c r="G662" s="236"/>
      <c r="H662" s="236"/>
      <c r="I662" s="236"/>
      <c r="J662" s="236"/>
      <c r="K662" s="236"/>
      <c r="L662" s="236"/>
      <c r="M662" s="236"/>
      <c r="N662" s="236"/>
      <c r="O662" s="236"/>
      <c r="P662" s="236"/>
      <c r="Q662" s="236"/>
      <c r="R662" s="236"/>
      <c r="S662" s="236"/>
      <c r="T662" s="236"/>
      <c r="U662" s="236"/>
      <c r="V662" s="236"/>
      <c r="W662" s="236"/>
      <c r="X662" s="236"/>
      <c r="Y662" s="237"/>
      <c r="Z662" s="237"/>
      <c r="AA662" s="236"/>
      <c r="AB662" s="236"/>
      <c r="AC662" s="237"/>
      <c r="AD662" s="237"/>
      <c r="AE662" s="237"/>
      <c r="AF662" s="236"/>
      <c r="AG662" s="236"/>
      <c r="AH662" s="237"/>
      <c r="AI662" s="237"/>
      <c r="AJ662" s="237"/>
      <c r="AK662" s="236"/>
      <c r="AL662" s="236"/>
      <c r="AM662" s="237"/>
      <c r="AN662" s="237"/>
      <c r="AO662" s="237"/>
      <c r="AP662" s="236"/>
      <c r="AQ662" s="236"/>
      <c r="AR662" s="236"/>
      <c r="AS662" s="236"/>
      <c r="AT662" s="236"/>
      <c r="AU662" s="236"/>
      <c r="AV662" s="236"/>
      <c r="AW662" s="236"/>
      <c r="AX662" s="236"/>
      <c r="AY662" s="236"/>
      <c r="AZ662" s="236"/>
      <c r="BA662" s="236"/>
    </row>
    <row r="663" spans="1:53" s="192" customFormat="1" hidden="1" x14ac:dyDescent="0.2">
      <c r="A663" s="236"/>
      <c r="B663" s="236"/>
      <c r="C663" s="236"/>
      <c r="D663" s="236"/>
      <c r="E663" s="236"/>
      <c r="F663" s="236"/>
      <c r="G663" s="236"/>
      <c r="H663" s="236"/>
      <c r="I663" s="236"/>
      <c r="J663" s="236"/>
      <c r="K663" s="236"/>
      <c r="L663" s="236"/>
      <c r="M663" s="236"/>
      <c r="N663" s="236"/>
      <c r="O663" s="236"/>
      <c r="P663" s="236"/>
      <c r="Q663" s="236"/>
      <c r="R663" s="236"/>
      <c r="S663" s="236"/>
      <c r="T663" s="236"/>
      <c r="U663" s="236"/>
      <c r="V663" s="236"/>
      <c r="W663" s="236"/>
      <c r="X663" s="236"/>
      <c r="Y663" s="237"/>
      <c r="Z663" s="237"/>
      <c r="AA663" s="236"/>
      <c r="AB663" s="236"/>
      <c r="AC663" s="237"/>
      <c r="AD663" s="237"/>
      <c r="AE663" s="237"/>
      <c r="AF663" s="236"/>
      <c r="AG663" s="236"/>
      <c r="AH663" s="237"/>
      <c r="AI663" s="237"/>
      <c r="AJ663" s="237"/>
      <c r="AK663" s="236"/>
      <c r="AL663" s="236"/>
      <c r="AM663" s="237"/>
      <c r="AN663" s="237"/>
      <c r="AO663" s="237"/>
      <c r="AP663" s="236"/>
      <c r="AQ663" s="236"/>
      <c r="AR663" s="236"/>
      <c r="AS663" s="236"/>
      <c r="AT663" s="236"/>
      <c r="AU663" s="236"/>
      <c r="AV663" s="236"/>
      <c r="AW663" s="236"/>
      <c r="AX663" s="236"/>
      <c r="AY663" s="236"/>
      <c r="AZ663" s="236"/>
      <c r="BA663" s="236"/>
    </row>
    <row r="664" spans="1:53" s="192" customFormat="1" hidden="1" x14ac:dyDescent="0.2">
      <c r="A664" s="236"/>
      <c r="B664" s="236"/>
      <c r="C664" s="236"/>
      <c r="D664" s="236"/>
      <c r="E664" s="236"/>
      <c r="F664" s="236"/>
      <c r="G664" s="236"/>
      <c r="H664" s="236"/>
      <c r="I664" s="236"/>
      <c r="J664" s="236"/>
      <c r="K664" s="236"/>
      <c r="L664" s="236"/>
      <c r="M664" s="236"/>
      <c r="N664" s="236"/>
      <c r="O664" s="236"/>
      <c r="P664" s="236"/>
      <c r="Q664" s="236"/>
      <c r="R664" s="236"/>
      <c r="S664" s="236"/>
      <c r="T664" s="236"/>
      <c r="U664" s="236"/>
      <c r="V664" s="236"/>
      <c r="W664" s="236"/>
      <c r="X664" s="236"/>
      <c r="Y664" s="237"/>
      <c r="Z664" s="237"/>
      <c r="AA664" s="236"/>
      <c r="AB664" s="236"/>
      <c r="AC664" s="237"/>
      <c r="AD664" s="237"/>
      <c r="AE664" s="237"/>
      <c r="AF664" s="236"/>
      <c r="AG664" s="236"/>
      <c r="AH664" s="237"/>
      <c r="AI664" s="237"/>
      <c r="AJ664" s="237"/>
      <c r="AK664" s="236"/>
      <c r="AL664" s="236"/>
      <c r="AM664" s="237"/>
      <c r="AN664" s="237"/>
      <c r="AO664" s="237"/>
      <c r="AP664" s="236"/>
      <c r="AQ664" s="236"/>
      <c r="AR664" s="236"/>
      <c r="AS664" s="236"/>
      <c r="AT664" s="236"/>
      <c r="AU664" s="236"/>
      <c r="AV664" s="236"/>
      <c r="AW664" s="236"/>
      <c r="AX664" s="236"/>
      <c r="AY664" s="236"/>
      <c r="AZ664" s="236"/>
      <c r="BA664" s="236"/>
    </row>
    <row r="665" spans="1:53" s="192" customFormat="1" hidden="1" x14ac:dyDescent="0.2">
      <c r="A665" s="236"/>
      <c r="B665" s="236"/>
      <c r="C665" s="236"/>
      <c r="D665" s="236"/>
      <c r="E665" s="236"/>
      <c r="F665" s="236"/>
      <c r="G665" s="236"/>
      <c r="H665" s="236"/>
      <c r="I665" s="236"/>
      <c r="J665" s="236"/>
      <c r="K665" s="236"/>
      <c r="L665" s="236"/>
      <c r="M665" s="236"/>
      <c r="N665" s="236"/>
      <c r="O665" s="236"/>
      <c r="P665" s="236"/>
      <c r="Q665" s="236"/>
      <c r="R665" s="236"/>
      <c r="S665" s="236"/>
      <c r="T665" s="236"/>
      <c r="U665" s="236"/>
      <c r="V665" s="236"/>
      <c r="W665" s="236"/>
      <c r="X665" s="236"/>
      <c r="Y665" s="237"/>
      <c r="Z665" s="237"/>
      <c r="AA665" s="236"/>
      <c r="AB665" s="236"/>
      <c r="AC665" s="237"/>
      <c r="AD665" s="237"/>
      <c r="AE665" s="237"/>
      <c r="AF665" s="236"/>
      <c r="AG665" s="236"/>
      <c r="AH665" s="237"/>
      <c r="AI665" s="237"/>
      <c r="AJ665" s="237"/>
      <c r="AK665" s="236"/>
      <c r="AL665" s="236"/>
      <c r="AM665" s="237"/>
      <c r="AN665" s="237"/>
      <c r="AO665" s="237"/>
      <c r="AP665" s="236"/>
      <c r="AQ665" s="236"/>
      <c r="AR665" s="236"/>
      <c r="AS665" s="236"/>
      <c r="AT665" s="236"/>
      <c r="AU665" s="236"/>
      <c r="AV665" s="236"/>
      <c r="AW665" s="236"/>
      <c r="AX665" s="236"/>
      <c r="AY665" s="236"/>
      <c r="AZ665" s="236"/>
      <c r="BA665" s="236"/>
    </row>
    <row r="666" spans="1:53" s="192" customFormat="1" hidden="1" x14ac:dyDescent="0.2">
      <c r="A666" s="236"/>
      <c r="B666" s="236"/>
      <c r="C666" s="236"/>
      <c r="D666" s="236"/>
      <c r="E666" s="236"/>
      <c r="F666" s="236"/>
      <c r="G666" s="236"/>
      <c r="H666" s="236"/>
      <c r="I666" s="236"/>
      <c r="J666" s="236"/>
      <c r="K666" s="236"/>
      <c r="L666" s="236"/>
      <c r="M666" s="236"/>
      <c r="N666" s="236"/>
      <c r="O666" s="236"/>
      <c r="P666" s="236"/>
      <c r="Q666" s="236"/>
      <c r="R666" s="236"/>
      <c r="S666" s="236"/>
      <c r="T666" s="236"/>
      <c r="U666" s="236"/>
      <c r="V666" s="236"/>
      <c r="W666" s="236"/>
      <c r="X666" s="236"/>
      <c r="Y666" s="237"/>
      <c r="Z666" s="237"/>
      <c r="AA666" s="236"/>
      <c r="AB666" s="236"/>
      <c r="AC666" s="237"/>
      <c r="AD666" s="237"/>
      <c r="AE666" s="237"/>
      <c r="AF666" s="236"/>
      <c r="AG666" s="236"/>
      <c r="AH666" s="237"/>
      <c r="AI666" s="237"/>
      <c r="AJ666" s="237"/>
      <c r="AK666" s="236"/>
      <c r="AL666" s="236"/>
      <c r="AM666" s="237"/>
      <c r="AN666" s="237"/>
      <c r="AO666" s="237"/>
      <c r="AP666" s="236"/>
      <c r="AQ666" s="236"/>
      <c r="AR666" s="236"/>
      <c r="AS666" s="236"/>
      <c r="AT666" s="236"/>
      <c r="AU666" s="236"/>
      <c r="AV666" s="236"/>
      <c r="AW666" s="236"/>
      <c r="AX666" s="236"/>
      <c r="AY666" s="236"/>
      <c r="AZ666" s="236"/>
      <c r="BA666" s="236"/>
    </row>
    <row r="667" spans="1:53" s="192" customFormat="1" hidden="1" x14ac:dyDescent="0.2">
      <c r="A667" s="236"/>
      <c r="B667" s="236"/>
      <c r="C667" s="236"/>
      <c r="D667" s="236"/>
      <c r="E667" s="236"/>
      <c r="F667" s="236"/>
      <c r="G667" s="236"/>
      <c r="H667" s="236"/>
      <c r="I667" s="236"/>
      <c r="J667" s="236"/>
      <c r="K667" s="236"/>
      <c r="L667" s="236"/>
      <c r="M667" s="236"/>
      <c r="N667" s="236"/>
      <c r="O667" s="236"/>
      <c r="P667" s="236"/>
      <c r="Q667" s="236"/>
      <c r="R667" s="236"/>
      <c r="S667" s="236"/>
      <c r="T667" s="236"/>
      <c r="U667" s="236"/>
      <c r="V667" s="236"/>
      <c r="W667" s="236"/>
      <c r="X667" s="236"/>
      <c r="Y667" s="237"/>
      <c r="Z667" s="237"/>
      <c r="AA667" s="236"/>
      <c r="AB667" s="236"/>
      <c r="AC667" s="237"/>
      <c r="AD667" s="237"/>
      <c r="AE667" s="237"/>
      <c r="AF667" s="236"/>
      <c r="AG667" s="236"/>
      <c r="AH667" s="237"/>
      <c r="AI667" s="237"/>
      <c r="AJ667" s="237"/>
      <c r="AK667" s="236"/>
      <c r="AL667" s="236"/>
      <c r="AM667" s="237"/>
      <c r="AN667" s="237"/>
      <c r="AO667" s="237"/>
      <c r="AP667" s="236"/>
      <c r="AQ667" s="236"/>
      <c r="AR667" s="236"/>
      <c r="AS667" s="236"/>
      <c r="AT667" s="236"/>
      <c r="AU667" s="236"/>
      <c r="AV667" s="236"/>
      <c r="AW667" s="236"/>
      <c r="AX667" s="236"/>
      <c r="AY667" s="236"/>
      <c r="AZ667" s="236"/>
      <c r="BA667" s="236"/>
    </row>
    <row r="668" spans="1:53" s="149" customFormat="1" x14ac:dyDescent="0.2">
      <c r="A668" s="241"/>
      <c r="B668" s="241"/>
      <c r="C668" s="241"/>
      <c r="D668" s="241"/>
      <c r="E668" s="241"/>
      <c r="F668" s="241"/>
      <c r="G668" s="241"/>
      <c r="H668" s="241"/>
      <c r="I668" s="241"/>
      <c r="J668" s="241"/>
      <c r="K668" s="241"/>
      <c r="L668" s="241"/>
      <c r="M668" s="241"/>
      <c r="N668" s="241"/>
      <c r="O668" s="241"/>
      <c r="P668" s="241"/>
      <c r="Q668" s="241"/>
      <c r="R668" s="241"/>
      <c r="S668" s="241"/>
      <c r="T668" s="241"/>
      <c r="U668" s="241"/>
      <c r="V668" s="241"/>
      <c r="W668" s="241"/>
      <c r="X668" s="241"/>
      <c r="Y668" s="242"/>
      <c r="Z668" s="242"/>
      <c r="AA668" s="241"/>
      <c r="AB668" s="241"/>
      <c r="AC668" s="242"/>
      <c r="AD668" s="242"/>
      <c r="AE668" s="242"/>
      <c r="AF668" s="241"/>
      <c r="AG668" s="241"/>
      <c r="AH668" s="242"/>
      <c r="AI668" s="242"/>
      <c r="AJ668" s="242"/>
      <c r="AK668" s="241"/>
      <c r="AL668" s="241"/>
      <c r="AM668" s="242"/>
      <c r="AN668" s="242"/>
      <c r="AO668" s="242"/>
      <c r="AP668" s="241"/>
      <c r="AQ668" s="241"/>
      <c r="AR668" s="241"/>
      <c r="AS668" s="241"/>
      <c r="AT668" s="241"/>
      <c r="AU668" s="241"/>
      <c r="AV668" s="241"/>
      <c r="AW668" s="241"/>
      <c r="AX668" s="241"/>
      <c r="AY668" s="241"/>
      <c r="AZ668" s="241"/>
      <c r="BA668" s="241"/>
    </row>
    <row r="669" spans="1:53" s="149" customFormat="1" x14ac:dyDescent="0.2">
      <c r="Y669" s="148"/>
      <c r="Z669" s="148"/>
      <c r="AC669" s="148"/>
      <c r="AD669" s="148"/>
      <c r="AE669" s="148"/>
      <c r="AH669" s="148"/>
      <c r="AI669" s="148"/>
      <c r="AJ669" s="148"/>
      <c r="AM669" s="148"/>
      <c r="AN669" s="148"/>
      <c r="AO669" s="148"/>
    </row>
    <row r="670" spans="1:53" s="149" customFormat="1" x14ac:dyDescent="0.2">
      <c r="Y670" s="148"/>
      <c r="Z670" s="148"/>
      <c r="AC670" s="148"/>
      <c r="AD670" s="148"/>
      <c r="AE670" s="148"/>
      <c r="AH670" s="148"/>
      <c r="AI670" s="148"/>
      <c r="AJ670" s="148"/>
      <c r="AM670" s="148"/>
      <c r="AN670" s="148"/>
      <c r="AO670" s="148"/>
    </row>
    <row r="671" spans="1:53" s="149" customFormat="1" x14ac:dyDescent="0.2">
      <c r="Y671" s="148"/>
      <c r="Z671" s="148"/>
      <c r="AC671" s="148"/>
      <c r="AD671" s="148"/>
      <c r="AE671" s="148"/>
      <c r="AH671" s="148"/>
      <c r="AI671" s="148"/>
      <c r="AJ671" s="148"/>
      <c r="AM671" s="148"/>
      <c r="AN671" s="148"/>
      <c r="AO671" s="148"/>
    </row>
    <row r="672" spans="1:53" s="149" customFormat="1" x14ac:dyDescent="0.2">
      <c r="Y672" s="148"/>
      <c r="Z672" s="148"/>
      <c r="AC672" s="148"/>
      <c r="AD672" s="148"/>
      <c r="AE672" s="148"/>
      <c r="AH672" s="148"/>
      <c r="AI672" s="148"/>
      <c r="AJ672" s="148"/>
      <c r="AM672" s="148"/>
      <c r="AN672" s="148"/>
      <c r="AO672" s="148"/>
    </row>
    <row r="673" spans="25:41" s="149" customFormat="1" x14ac:dyDescent="0.2">
      <c r="Y673" s="148"/>
      <c r="Z673" s="148"/>
      <c r="AC673" s="148"/>
      <c r="AD673" s="148"/>
      <c r="AE673" s="148"/>
      <c r="AH673" s="148"/>
      <c r="AI673" s="148"/>
      <c r="AJ673" s="148"/>
      <c r="AM673" s="148"/>
      <c r="AN673" s="148"/>
      <c r="AO673" s="148"/>
    </row>
    <row r="674" spans="25:41" s="149" customFormat="1" x14ac:dyDescent="0.2">
      <c r="Y674" s="148"/>
      <c r="Z674" s="148"/>
      <c r="AC674" s="148"/>
      <c r="AD674" s="148"/>
      <c r="AE674" s="148"/>
      <c r="AH674" s="148"/>
      <c r="AI674" s="148"/>
      <c r="AJ674" s="148"/>
      <c r="AM674" s="148"/>
      <c r="AN674" s="148"/>
      <c r="AO674" s="148"/>
    </row>
    <row r="675" spans="25:41" s="149" customFormat="1" x14ac:dyDescent="0.2">
      <c r="Y675" s="148"/>
      <c r="Z675" s="148"/>
      <c r="AC675" s="148"/>
      <c r="AD675" s="148"/>
      <c r="AE675" s="148"/>
      <c r="AH675" s="148"/>
      <c r="AI675" s="148"/>
      <c r="AJ675" s="148"/>
      <c r="AM675" s="148"/>
      <c r="AN675" s="148"/>
      <c r="AO675" s="148"/>
    </row>
    <row r="676" spans="25:41" s="149" customFormat="1" x14ac:dyDescent="0.2">
      <c r="Y676" s="148"/>
      <c r="Z676" s="148"/>
      <c r="AC676" s="148"/>
      <c r="AD676" s="148"/>
      <c r="AE676" s="148"/>
      <c r="AH676" s="148"/>
      <c r="AI676" s="148"/>
      <c r="AJ676" s="148"/>
      <c r="AM676" s="148"/>
      <c r="AN676" s="148"/>
      <c r="AO676" s="148"/>
    </row>
    <row r="677" spans="25:41" s="149" customFormat="1" x14ac:dyDescent="0.2">
      <c r="Y677" s="148"/>
      <c r="Z677" s="148"/>
      <c r="AC677" s="148"/>
      <c r="AD677" s="148"/>
      <c r="AE677" s="148"/>
      <c r="AH677" s="148"/>
      <c r="AI677" s="148"/>
      <c r="AJ677" s="148"/>
      <c r="AM677" s="148"/>
      <c r="AN677" s="148"/>
      <c r="AO677" s="148"/>
    </row>
    <row r="678" spans="25:41" s="149" customFormat="1" x14ac:dyDescent="0.2">
      <c r="Y678" s="148"/>
      <c r="Z678" s="148"/>
      <c r="AC678" s="148"/>
      <c r="AD678" s="148"/>
      <c r="AE678" s="148"/>
      <c r="AH678" s="148"/>
      <c r="AI678" s="148"/>
      <c r="AJ678" s="148"/>
      <c r="AM678" s="148"/>
      <c r="AN678" s="148"/>
      <c r="AO678" s="148"/>
    </row>
    <row r="679" spans="25:41" s="122" customFormat="1" x14ac:dyDescent="0.2">
      <c r="Y679" s="150"/>
      <c r="Z679" s="150"/>
      <c r="AC679" s="150"/>
      <c r="AD679" s="150"/>
      <c r="AE679" s="150"/>
      <c r="AH679" s="150"/>
      <c r="AI679" s="150"/>
      <c r="AJ679" s="150"/>
      <c r="AM679" s="150"/>
      <c r="AN679" s="150"/>
      <c r="AO679" s="150"/>
    </row>
    <row r="680" spans="25:41" s="122" customFormat="1" x14ac:dyDescent="0.2">
      <c r="Y680" s="150"/>
      <c r="Z680" s="150"/>
      <c r="AC680" s="150"/>
      <c r="AD680" s="150"/>
      <c r="AE680" s="150"/>
      <c r="AH680" s="150"/>
      <c r="AI680" s="150"/>
      <c r="AJ680" s="150"/>
      <c r="AM680" s="150"/>
      <c r="AN680" s="150"/>
      <c r="AO680" s="150"/>
    </row>
    <row r="681" spans="25:41" s="122" customFormat="1" x14ac:dyDescent="0.2">
      <c r="Y681" s="150"/>
      <c r="Z681" s="150"/>
      <c r="AC681" s="150"/>
      <c r="AD681" s="150"/>
      <c r="AE681" s="150"/>
      <c r="AH681" s="150"/>
      <c r="AI681" s="150"/>
      <c r="AJ681" s="150"/>
      <c r="AM681" s="150"/>
      <c r="AN681" s="150"/>
      <c r="AO681" s="150"/>
    </row>
    <row r="682" spans="25:41" s="122" customFormat="1" x14ac:dyDescent="0.2">
      <c r="Y682" s="150"/>
      <c r="Z682" s="150"/>
      <c r="AC682" s="150"/>
      <c r="AD682" s="150"/>
      <c r="AE682" s="150"/>
      <c r="AH682" s="150"/>
      <c r="AI682" s="150"/>
      <c r="AJ682" s="150"/>
      <c r="AM682" s="150"/>
      <c r="AN682" s="150"/>
      <c r="AO682" s="150"/>
    </row>
    <row r="683" spans="25:41" s="122" customFormat="1" x14ac:dyDescent="0.2">
      <c r="Y683" s="150"/>
      <c r="Z683" s="150"/>
      <c r="AC683" s="150"/>
      <c r="AD683" s="150"/>
      <c r="AE683" s="150"/>
      <c r="AH683" s="150"/>
      <c r="AI683" s="150"/>
      <c r="AJ683" s="150"/>
      <c r="AM683" s="150"/>
      <c r="AN683" s="150"/>
      <c r="AO683" s="150"/>
    </row>
    <row r="684" spans="25:41" s="122" customFormat="1" x14ac:dyDescent="0.2">
      <c r="Y684" s="150"/>
      <c r="Z684" s="150"/>
      <c r="AC684" s="150"/>
      <c r="AD684" s="150"/>
      <c r="AE684" s="150"/>
      <c r="AH684" s="150"/>
      <c r="AI684" s="150"/>
      <c r="AJ684" s="150"/>
      <c r="AM684" s="150"/>
      <c r="AN684" s="150"/>
      <c r="AO684" s="150"/>
    </row>
  </sheetData>
  <sheetProtection algorithmName="SHA-512" hashValue="Q7pEXD4/odJsL5rSruQVqq5zbwBAm8Dwl3PtLxbAPMQq/M9kxh4ibSQbhTHOYxPR6d4KzJ+UUso1JyKHiOjR2A==" saltValue="SzGT4JkWZTHbNWDGNVTvQw==" spinCount="100000" sheet="1" selectLockedCells="1" selectUnlockedCells="1"/>
  <autoFilter ref="A8:BA529">
    <filterColumn colId="3">
      <filters>
        <filter val="DOCENCIA"/>
      </filters>
    </filterColumn>
    <filterColumn colId="6" showButton="0"/>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4" showButton="0"/>
    <filterColumn colId="46" showButton="0"/>
    <filterColumn colId="48" showButton="0"/>
    <filterColumn colId="49" showButton="0"/>
    <filterColumn colId="50" showButton="0"/>
    <filterColumn colId="51" showButton="0"/>
  </autoFilter>
  <sortState ref="M1048538:M1048549">
    <sortCondition ref="M1048538"/>
  </sortState>
  <dataConsolidate/>
  <mergeCells count="5404">
    <mergeCell ref="N524:N526"/>
    <mergeCell ref="O524:O526"/>
    <mergeCell ref="P524:P526"/>
    <mergeCell ref="N527:N529"/>
    <mergeCell ref="O527:O529"/>
    <mergeCell ref="P527:P529"/>
    <mergeCell ref="B524:B526"/>
    <mergeCell ref="B527:B529"/>
    <mergeCell ref="C524:C526"/>
    <mergeCell ref="C527:C529"/>
    <mergeCell ref="D524:D526"/>
    <mergeCell ref="D527:D529"/>
    <mergeCell ref="E524:E526"/>
    <mergeCell ref="E527:E529"/>
    <mergeCell ref="F524:F526"/>
    <mergeCell ref="F527:F529"/>
    <mergeCell ref="J524:J526"/>
    <mergeCell ref="J527:J529"/>
    <mergeCell ref="K524:K526"/>
    <mergeCell ref="L524:L526"/>
    <mergeCell ref="M524:M526"/>
    <mergeCell ref="K527:K529"/>
    <mergeCell ref="L527:L529"/>
    <mergeCell ref="M527:M529"/>
    <mergeCell ref="AU503:AU505"/>
    <mergeCell ref="AU506:AU508"/>
    <mergeCell ref="AU509:AU511"/>
    <mergeCell ref="AU512:AU514"/>
    <mergeCell ref="AU515:AU517"/>
    <mergeCell ref="AU518:AU520"/>
    <mergeCell ref="AU521:AU523"/>
    <mergeCell ref="AV497:AV499"/>
    <mergeCell ref="AV500:AV502"/>
    <mergeCell ref="AV503:AV505"/>
    <mergeCell ref="AV506:AV508"/>
    <mergeCell ref="AV509:AV511"/>
    <mergeCell ref="AV512:AV514"/>
    <mergeCell ref="AV515:AV517"/>
    <mergeCell ref="AV518:AV520"/>
    <mergeCell ref="AV521:AV523"/>
    <mergeCell ref="AR497:AR499"/>
    <mergeCell ref="AR500:AR502"/>
    <mergeCell ref="AR503:AR505"/>
    <mergeCell ref="AR506:AR508"/>
    <mergeCell ref="AR509:AR511"/>
    <mergeCell ref="AR512:AR514"/>
    <mergeCell ref="AR515:AR517"/>
    <mergeCell ref="AR518:AR520"/>
    <mergeCell ref="AR521:AR523"/>
    <mergeCell ref="AT497:AT499"/>
    <mergeCell ref="AT500:AT502"/>
    <mergeCell ref="AT503:AT505"/>
    <mergeCell ref="AT506:AT508"/>
    <mergeCell ref="AT509:AT511"/>
    <mergeCell ref="AT512:AT514"/>
    <mergeCell ref="AT515:AT517"/>
    <mergeCell ref="M500:M502"/>
    <mergeCell ref="M503:M505"/>
    <mergeCell ref="M506:M508"/>
    <mergeCell ref="M509:M511"/>
    <mergeCell ref="M512:M514"/>
    <mergeCell ref="M515:M517"/>
    <mergeCell ref="M518:M520"/>
    <mergeCell ref="M521:M523"/>
    <mergeCell ref="N500:N502"/>
    <mergeCell ref="O500:O502"/>
    <mergeCell ref="P500:P502"/>
    <mergeCell ref="N503:N505"/>
    <mergeCell ref="O503:O505"/>
    <mergeCell ref="P503:P505"/>
    <mergeCell ref="N506:N508"/>
    <mergeCell ref="O506:O508"/>
    <mergeCell ref="M497:M499"/>
    <mergeCell ref="N497:N499"/>
    <mergeCell ref="O497:O499"/>
    <mergeCell ref="P497:P499"/>
    <mergeCell ref="O515:O517"/>
    <mergeCell ref="P515:P517"/>
    <mergeCell ref="N518:N520"/>
    <mergeCell ref="O518:O520"/>
    <mergeCell ref="P518:P520"/>
    <mergeCell ref="N521:N523"/>
    <mergeCell ref="O521:O523"/>
    <mergeCell ref="P521:P523"/>
    <mergeCell ref="AT518:AT520"/>
    <mergeCell ref="AT521:AT523"/>
    <mergeCell ref="P506:P508"/>
    <mergeCell ref="N509:N511"/>
    <mergeCell ref="O509:O511"/>
    <mergeCell ref="P509:P511"/>
    <mergeCell ref="N512:N514"/>
    <mergeCell ref="O512:O514"/>
    <mergeCell ref="P512:P514"/>
    <mergeCell ref="N515:N517"/>
    <mergeCell ref="AC500:AC502"/>
    <mergeCell ref="AD500:AD502"/>
    <mergeCell ref="AC503:AC505"/>
    <mergeCell ref="AD503:AD505"/>
    <mergeCell ref="AC506:AC508"/>
    <mergeCell ref="AD506:AD508"/>
    <mergeCell ref="AH497:AH499"/>
    <mergeCell ref="AI497:AI499"/>
    <mergeCell ref="AH500:AH502"/>
    <mergeCell ref="AI500:AI502"/>
    <mergeCell ref="AH503:AH505"/>
    <mergeCell ref="AI503:AI505"/>
    <mergeCell ref="AH506:AH508"/>
    <mergeCell ref="AI506:AI508"/>
    <mergeCell ref="Q509:Q511"/>
    <mergeCell ref="Q512:Q514"/>
    <mergeCell ref="Q515:Q517"/>
    <mergeCell ref="X509:X511"/>
    <mergeCell ref="Y509:Y511"/>
    <mergeCell ref="X512:X514"/>
    <mergeCell ref="Y512:Y514"/>
    <mergeCell ref="X515:X517"/>
    <mergeCell ref="K503:K505"/>
    <mergeCell ref="K506:K508"/>
    <mergeCell ref="K509:K511"/>
    <mergeCell ref="K512:K514"/>
    <mergeCell ref="K515:K517"/>
    <mergeCell ref="K518:K520"/>
    <mergeCell ref="K521:K523"/>
    <mergeCell ref="L497:L499"/>
    <mergeCell ref="L500:L502"/>
    <mergeCell ref="L503:L505"/>
    <mergeCell ref="L506:L508"/>
    <mergeCell ref="L509:L511"/>
    <mergeCell ref="L512:L514"/>
    <mergeCell ref="L515:L517"/>
    <mergeCell ref="L518:L520"/>
    <mergeCell ref="L521:L523"/>
    <mergeCell ref="A509:A511"/>
    <mergeCell ref="B509:B511"/>
    <mergeCell ref="C509:C511"/>
    <mergeCell ref="D509:D511"/>
    <mergeCell ref="E509:E511"/>
    <mergeCell ref="F509:F511"/>
    <mergeCell ref="A521:A523"/>
    <mergeCell ref="B521:B523"/>
    <mergeCell ref="C521:C523"/>
    <mergeCell ref="D521:D523"/>
    <mergeCell ref="E521:E523"/>
    <mergeCell ref="F521:F523"/>
    <mergeCell ref="J497:J499"/>
    <mergeCell ref="J500:J502"/>
    <mergeCell ref="J503:J505"/>
    <mergeCell ref="J506:J508"/>
    <mergeCell ref="J509:J511"/>
    <mergeCell ref="J512:J514"/>
    <mergeCell ref="J515:J517"/>
    <mergeCell ref="J518:J520"/>
    <mergeCell ref="J521:J523"/>
    <mergeCell ref="A512:A514"/>
    <mergeCell ref="B512:B514"/>
    <mergeCell ref="C512:C514"/>
    <mergeCell ref="D512:D514"/>
    <mergeCell ref="E512:E514"/>
    <mergeCell ref="F512:F514"/>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3:A505"/>
    <mergeCell ref="B503:B505"/>
    <mergeCell ref="C503:C505"/>
    <mergeCell ref="D503:D505"/>
    <mergeCell ref="E503:E505"/>
    <mergeCell ref="F503:F505"/>
    <mergeCell ref="A506:A508"/>
    <mergeCell ref="B506:B508"/>
    <mergeCell ref="C506:C508"/>
    <mergeCell ref="D506:D508"/>
    <mergeCell ref="E506:E508"/>
    <mergeCell ref="F506:F508"/>
    <mergeCell ref="AN494:AN496"/>
    <mergeCell ref="AQ494:AQ496"/>
    <mergeCell ref="AR494:AR496"/>
    <mergeCell ref="AS494:AS496"/>
    <mergeCell ref="AT494:AT496"/>
    <mergeCell ref="AS503:AS505"/>
    <mergeCell ref="Q503:Q505"/>
    <mergeCell ref="Q506:Q508"/>
    <mergeCell ref="R503:R505"/>
    <mergeCell ref="R506:R508"/>
    <mergeCell ref="U503:U505"/>
    <mergeCell ref="V503:V505"/>
    <mergeCell ref="U506:U508"/>
    <mergeCell ref="V506:V508"/>
    <mergeCell ref="X503:X505"/>
    <mergeCell ref="Y503:Y505"/>
    <mergeCell ref="X506:X508"/>
    <mergeCell ref="Y506:Y508"/>
    <mergeCell ref="AC497:AC499"/>
    <mergeCell ref="AD497:AD499"/>
    <mergeCell ref="AU494:AU496"/>
    <mergeCell ref="AV494:AV496"/>
    <mergeCell ref="A497:A499"/>
    <mergeCell ref="B497:B499"/>
    <mergeCell ref="C497:C499"/>
    <mergeCell ref="D497:D499"/>
    <mergeCell ref="E497:E499"/>
    <mergeCell ref="F497:F499"/>
    <mergeCell ref="A500:A502"/>
    <mergeCell ref="B500:B502"/>
    <mergeCell ref="C500:C502"/>
    <mergeCell ref="D500:D502"/>
    <mergeCell ref="E500:E502"/>
    <mergeCell ref="F500:F502"/>
    <mergeCell ref="K497:K499"/>
    <mergeCell ref="K500:K502"/>
    <mergeCell ref="AU497:AU499"/>
    <mergeCell ref="AU500:AU502"/>
    <mergeCell ref="AS497:AS499"/>
    <mergeCell ref="AS500:AS502"/>
    <mergeCell ref="Q497:Q499"/>
    <mergeCell ref="Q500:Q502"/>
    <mergeCell ref="R497:R499"/>
    <mergeCell ref="R500:R502"/>
    <mergeCell ref="U497:U499"/>
    <mergeCell ref="V497:V499"/>
    <mergeCell ref="U500:U502"/>
    <mergeCell ref="V500:V502"/>
    <mergeCell ref="X497:X499"/>
    <mergeCell ref="Y497:Y499"/>
    <mergeCell ref="X500:X502"/>
    <mergeCell ref="Y500:Y502"/>
    <mergeCell ref="AM491:AM493"/>
    <mergeCell ref="AN491:AN493"/>
    <mergeCell ref="AQ491:AQ493"/>
    <mergeCell ref="AR491:AR493"/>
    <mergeCell ref="AS491:AS493"/>
    <mergeCell ref="AT491:AT493"/>
    <mergeCell ref="AU491:AU493"/>
    <mergeCell ref="AV491:AV493"/>
    <mergeCell ref="A494:A496"/>
    <mergeCell ref="B494:B496"/>
    <mergeCell ref="C494:C496"/>
    <mergeCell ref="D494:D496"/>
    <mergeCell ref="E494:E496"/>
    <mergeCell ref="F494:F496"/>
    <mergeCell ref="J494:J496"/>
    <mergeCell ref="K494:K496"/>
    <mergeCell ref="L494:L496"/>
    <mergeCell ref="M494:M496"/>
    <mergeCell ref="N494:N496"/>
    <mergeCell ref="O494:O496"/>
    <mergeCell ref="P494:P496"/>
    <mergeCell ref="Q494:Q496"/>
    <mergeCell ref="R494:R496"/>
    <mergeCell ref="U494:U496"/>
    <mergeCell ref="V494:V496"/>
    <mergeCell ref="X494:X496"/>
    <mergeCell ref="Y494:Y496"/>
    <mergeCell ref="AC494:AC496"/>
    <mergeCell ref="AD494:AD496"/>
    <mergeCell ref="AH494:AH496"/>
    <mergeCell ref="AI494:AI496"/>
    <mergeCell ref="AM494:AM496"/>
    <mergeCell ref="AI488:AI490"/>
    <mergeCell ref="AM488:AM490"/>
    <mergeCell ref="AN488:AN490"/>
    <mergeCell ref="AQ488:AQ490"/>
    <mergeCell ref="AR488:AR490"/>
    <mergeCell ref="AS488:AS490"/>
    <mergeCell ref="AT488:AT490"/>
    <mergeCell ref="AU488:AU490"/>
    <mergeCell ref="AV488:AV490"/>
    <mergeCell ref="A491:A493"/>
    <mergeCell ref="B491:B493"/>
    <mergeCell ref="C491:C493"/>
    <mergeCell ref="D491:D493"/>
    <mergeCell ref="E491:E493"/>
    <mergeCell ref="F491:F493"/>
    <mergeCell ref="J491:J493"/>
    <mergeCell ref="K491:K493"/>
    <mergeCell ref="L491:L493"/>
    <mergeCell ref="M491:M493"/>
    <mergeCell ref="N491:N493"/>
    <mergeCell ref="O491:O493"/>
    <mergeCell ref="P491:P493"/>
    <mergeCell ref="Q491:Q493"/>
    <mergeCell ref="R491:R493"/>
    <mergeCell ref="U491:U493"/>
    <mergeCell ref="V491:V493"/>
    <mergeCell ref="X491:X493"/>
    <mergeCell ref="Y491:Y493"/>
    <mergeCell ref="AC491:AC493"/>
    <mergeCell ref="AD491:AD493"/>
    <mergeCell ref="AH491:AH493"/>
    <mergeCell ref="AI491:AI493"/>
    <mergeCell ref="AH485:AH487"/>
    <mergeCell ref="AI485:AI487"/>
    <mergeCell ref="AM485:AM487"/>
    <mergeCell ref="AN485:AN487"/>
    <mergeCell ref="AQ485:AQ487"/>
    <mergeCell ref="AR485:AR487"/>
    <mergeCell ref="AS485:AS487"/>
    <mergeCell ref="AT485:AT487"/>
    <mergeCell ref="AU485:AU487"/>
    <mergeCell ref="AV485:AV487"/>
    <mergeCell ref="A488:A490"/>
    <mergeCell ref="B488:B490"/>
    <mergeCell ref="C488:C490"/>
    <mergeCell ref="D488:D490"/>
    <mergeCell ref="E488:E490"/>
    <mergeCell ref="F488:F490"/>
    <mergeCell ref="J488:J490"/>
    <mergeCell ref="K488:K490"/>
    <mergeCell ref="L488:L490"/>
    <mergeCell ref="M488:M490"/>
    <mergeCell ref="N488:N490"/>
    <mergeCell ref="O488:O490"/>
    <mergeCell ref="P488:P490"/>
    <mergeCell ref="Q488:Q490"/>
    <mergeCell ref="R488:R490"/>
    <mergeCell ref="U488:U490"/>
    <mergeCell ref="V488:V490"/>
    <mergeCell ref="X488:X490"/>
    <mergeCell ref="Y488:Y490"/>
    <mergeCell ref="AC488:AC490"/>
    <mergeCell ref="AD488:AD490"/>
    <mergeCell ref="AH488:AH490"/>
    <mergeCell ref="AD482:AD484"/>
    <mergeCell ref="AH482:AH484"/>
    <mergeCell ref="AI482:AI484"/>
    <mergeCell ref="AM482:AM484"/>
    <mergeCell ref="AN482:AN484"/>
    <mergeCell ref="AQ482:AQ484"/>
    <mergeCell ref="AR482:AR484"/>
    <mergeCell ref="AS482:AS484"/>
    <mergeCell ref="AT482:AT484"/>
    <mergeCell ref="AU482:AU484"/>
    <mergeCell ref="AV482:AV484"/>
    <mergeCell ref="A485:A487"/>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 ref="X485:X487"/>
    <mergeCell ref="Y485:Y487"/>
    <mergeCell ref="AC485:AC487"/>
    <mergeCell ref="AD485:AD487"/>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A482:A484"/>
    <mergeCell ref="B482:B484"/>
    <mergeCell ref="C482:C484"/>
    <mergeCell ref="D482:D484"/>
    <mergeCell ref="E482:E484"/>
    <mergeCell ref="F482:F484"/>
    <mergeCell ref="J482:J484"/>
    <mergeCell ref="K482:K484"/>
    <mergeCell ref="L482:L484"/>
    <mergeCell ref="M482:M484"/>
    <mergeCell ref="N482:N484"/>
    <mergeCell ref="O482:O484"/>
    <mergeCell ref="P482:P484"/>
    <mergeCell ref="Q482:Q484"/>
    <mergeCell ref="R482:R484"/>
    <mergeCell ref="U482:U484"/>
    <mergeCell ref="V482:V484"/>
    <mergeCell ref="X482:X484"/>
    <mergeCell ref="Y482:Y484"/>
    <mergeCell ref="AC482:AC484"/>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A479:A481"/>
    <mergeCell ref="B479:B481"/>
    <mergeCell ref="C479:C481"/>
    <mergeCell ref="D479:D481"/>
    <mergeCell ref="E479:E481"/>
    <mergeCell ref="F479:F481"/>
    <mergeCell ref="J479:J481"/>
    <mergeCell ref="K479:K481"/>
    <mergeCell ref="L479:L481"/>
    <mergeCell ref="M479:M481"/>
    <mergeCell ref="N479:N481"/>
    <mergeCell ref="O479:O481"/>
    <mergeCell ref="P479:P481"/>
    <mergeCell ref="Q479:Q481"/>
    <mergeCell ref="R479:R481"/>
    <mergeCell ref="U479:U481"/>
    <mergeCell ref="V479:V481"/>
    <mergeCell ref="X479:X481"/>
    <mergeCell ref="Y479:Y481"/>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A476:A478"/>
    <mergeCell ref="B476:B478"/>
    <mergeCell ref="C476:C478"/>
    <mergeCell ref="D476:D478"/>
    <mergeCell ref="E476:E478"/>
    <mergeCell ref="F476:F478"/>
    <mergeCell ref="J476:J478"/>
    <mergeCell ref="K476:K478"/>
    <mergeCell ref="L476:L478"/>
    <mergeCell ref="M476:M478"/>
    <mergeCell ref="N476:N478"/>
    <mergeCell ref="O476:O478"/>
    <mergeCell ref="P476:P478"/>
    <mergeCell ref="Q476:Q478"/>
    <mergeCell ref="R476:R478"/>
    <mergeCell ref="U476:U478"/>
    <mergeCell ref="V476:V478"/>
    <mergeCell ref="X476:X478"/>
    <mergeCell ref="A473:A475"/>
    <mergeCell ref="B473:B475"/>
    <mergeCell ref="C473:C475"/>
    <mergeCell ref="D473:D475"/>
    <mergeCell ref="E473:E475"/>
    <mergeCell ref="F473:F475"/>
    <mergeCell ref="J473:J475"/>
    <mergeCell ref="K473:K475"/>
    <mergeCell ref="L473:L475"/>
    <mergeCell ref="M473:M475"/>
    <mergeCell ref="N473:N475"/>
    <mergeCell ref="O473:O475"/>
    <mergeCell ref="P473:P475"/>
    <mergeCell ref="Q473:Q475"/>
    <mergeCell ref="R473:R475"/>
    <mergeCell ref="U473:U475"/>
    <mergeCell ref="V473:V475"/>
    <mergeCell ref="AV467:AV469"/>
    <mergeCell ref="A470:A472"/>
    <mergeCell ref="B470:B472"/>
    <mergeCell ref="C470:C472"/>
    <mergeCell ref="D470:D472"/>
    <mergeCell ref="E470:E472"/>
    <mergeCell ref="F470:F472"/>
    <mergeCell ref="J470:J472"/>
    <mergeCell ref="K470:K472"/>
    <mergeCell ref="L470:L472"/>
    <mergeCell ref="M470:M472"/>
    <mergeCell ref="N470:N472"/>
    <mergeCell ref="O470:O472"/>
    <mergeCell ref="P470:P472"/>
    <mergeCell ref="Q470:Q472"/>
    <mergeCell ref="R470:R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AU464:AU466"/>
    <mergeCell ref="AV464:AV466"/>
    <mergeCell ref="A467:A469"/>
    <mergeCell ref="B467:B469"/>
    <mergeCell ref="C467:C469"/>
    <mergeCell ref="D467:D469"/>
    <mergeCell ref="E467:E469"/>
    <mergeCell ref="F467:F469"/>
    <mergeCell ref="J467:J469"/>
    <mergeCell ref="K467:K469"/>
    <mergeCell ref="L467:L469"/>
    <mergeCell ref="M467:M469"/>
    <mergeCell ref="N467:N469"/>
    <mergeCell ref="O467:O469"/>
    <mergeCell ref="P467:P469"/>
    <mergeCell ref="Q467:Q469"/>
    <mergeCell ref="R467:R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T461:AT463"/>
    <mergeCell ref="AU461:AU463"/>
    <mergeCell ref="AV461:AV463"/>
    <mergeCell ref="A464:A466"/>
    <mergeCell ref="B464:B466"/>
    <mergeCell ref="C464:C466"/>
    <mergeCell ref="D464:D466"/>
    <mergeCell ref="E464:E466"/>
    <mergeCell ref="F464:F466"/>
    <mergeCell ref="J464:J466"/>
    <mergeCell ref="K464:K466"/>
    <mergeCell ref="L464:L466"/>
    <mergeCell ref="M464:M466"/>
    <mergeCell ref="N464:N466"/>
    <mergeCell ref="O464:O466"/>
    <mergeCell ref="P464:P466"/>
    <mergeCell ref="Q464:Q466"/>
    <mergeCell ref="R464:R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S458:AS460"/>
    <mergeCell ref="AT458:AT460"/>
    <mergeCell ref="AU458:AU460"/>
    <mergeCell ref="AV458:AV460"/>
    <mergeCell ref="A461:A463"/>
    <mergeCell ref="B461:B463"/>
    <mergeCell ref="C461:C463"/>
    <mergeCell ref="D461:D463"/>
    <mergeCell ref="E461:E463"/>
    <mergeCell ref="F461:F463"/>
    <mergeCell ref="J461:J463"/>
    <mergeCell ref="K461:K463"/>
    <mergeCell ref="L461:L463"/>
    <mergeCell ref="M461:M463"/>
    <mergeCell ref="N461:N463"/>
    <mergeCell ref="O461:O463"/>
    <mergeCell ref="P461:P463"/>
    <mergeCell ref="Q461:Q463"/>
    <mergeCell ref="R461:R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R455:AR457"/>
    <mergeCell ref="AS455:AS457"/>
    <mergeCell ref="AT455:AT457"/>
    <mergeCell ref="AU455:AU457"/>
    <mergeCell ref="AV455:AV457"/>
    <mergeCell ref="A458:A460"/>
    <mergeCell ref="B458:B460"/>
    <mergeCell ref="C458:C460"/>
    <mergeCell ref="D458:D460"/>
    <mergeCell ref="E458:E460"/>
    <mergeCell ref="F458:F460"/>
    <mergeCell ref="J458:J460"/>
    <mergeCell ref="K458:K460"/>
    <mergeCell ref="L458:L460"/>
    <mergeCell ref="M458:M460"/>
    <mergeCell ref="N458:N460"/>
    <mergeCell ref="O458:O460"/>
    <mergeCell ref="P458:P460"/>
    <mergeCell ref="Q458:Q460"/>
    <mergeCell ref="R458:R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Q452:AQ454"/>
    <mergeCell ref="AR452:AR454"/>
    <mergeCell ref="AS452:AS454"/>
    <mergeCell ref="AT452:AT454"/>
    <mergeCell ref="AU452:AU454"/>
    <mergeCell ref="AV452:AV454"/>
    <mergeCell ref="A455:A457"/>
    <mergeCell ref="B455:B457"/>
    <mergeCell ref="C455:C457"/>
    <mergeCell ref="D455:D457"/>
    <mergeCell ref="E455:E457"/>
    <mergeCell ref="F455:F457"/>
    <mergeCell ref="J455:J457"/>
    <mergeCell ref="K455:K457"/>
    <mergeCell ref="L455:L457"/>
    <mergeCell ref="M455:M457"/>
    <mergeCell ref="N455:N457"/>
    <mergeCell ref="O455:O457"/>
    <mergeCell ref="P455:P457"/>
    <mergeCell ref="Q455:Q457"/>
    <mergeCell ref="R455:R457"/>
    <mergeCell ref="U455:U457"/>
    <mergeCell ref="V455:V457"/>
    <mergeCell ref="X455:X457"/>
    <mergeCell ref="Y455:Y457"/>
    <mergeCell ref="AC455:AC457"/>
    <mergeCell ref="AD455:AD457"/>
    <mergeCell ref="AH455:AH457"/>
    <mergeCell ref="AI455:AI457"/>
    <mergeCell ref="AM455:AM457"/>
    <mergeCell ref="AN455:AN457"/>
    <mergeCell ref="AQ455:AQ457"/>
    <mergeCell ref="AN449:AN451"/>
    <mergeCell ref="AQ449:AQ451"/>
    <mergeCell ref="AR449:AR451"/>
    <mergeCell ref="AS449:AS451"/>
    <mergeCell ref="AT449:AT451"/>
    <mergeCell ref="AU449:AU451"/>
    <mergeCell ref="AV449:AV451"/>
    <mergeCell ref="A452:A454"/>
    <mergeCell ref="B452:B454"/>
    <mergeCell ref="C452:C454"/>
    <mergeCell ref="D452:D454"/>
    <mergeCell ref="E452:E454"/>
    <mergeCell ref="F452:F454"/>
    <mergeCell ref="J452:J454"/>
    <mergeCell ref="K452:K454"/>
    <mergeCell ref="L452:L454"/>
    <mergeCell ref="M452:M454"/>
    <mergeCell ref="N452:N454"/>
    <mergeCell ref="O452:O454"/>
    <mergeCell ref="P452:P454"/>
    <mergeCell ref="Q452:Q454"/>
    <mergeCell ref="R452:R454"/>
    <mergeCell ref="U452:U454"/>
    <mergeCell ref="V452:V454"/>
    <mergeCell ref="X452:X454"/>
    <mergeCell ref="Y452:Y454"/>
    <mergeCell ref="AC452:AC454"/>
    <mergeCell ref="AD452:AD454"/>
    <mergeCell ref="AH452:AH454"/>
    <mergeCell ref="AI452:AI454"/>
    <mergeCell ref="AM452:AM454"/>
    <mergeCell ref="AN452:AN454"/>
    <mergeCell ref="AM446:AM448"/>
    <mergeCell ref="AN446:AN448"/>
    <mergeCell ref="AQ446:AQ448"/>
    <mergeCell ref="AR446:AR448"/>
    <mergeCell ref="AS446:AS448"/>
    <mergeCell ref="AT446:AT448"/>
    <mergeCell ref="AU446:AU448"/>
    <mergeCell ref="AV446:AV448"/>
    <mergeCell ref="A449:A451"/>
    <mergeCell ref="B449:B451"/>
    <mergeCell ref="C449:C451"/>
    <mergeCell ref="D449:D451"/>
    <mergeCell ref="E449:E451"/>
    <mergeCell ref="F449:F451"/>
    <mergeCell ref="J449:J451"/>
    <mergeCell ref="K449:K451"/>
    <mergeCell ref="L449:L451"/>
    <mergeCell ref="M449:M451"/>
    <mergeCell ref="N449:N451"/>
    <mergeCell ref="O449:O451"/>
    <mergeCell ref="P449:P451"/>
    <mergeCell ref="Q449:Q451"/>
    <mergeCell ref="R449:R451"/>
    <mergeCell ref="U449:U451"/>
    <mergeCell ref="V449:V451"/>
    <mergeCell ref="X449:X451"/>
    <mergeCell ref="Y449:Y451"/>
    <mergeCell ref="AC449:AC451"/>
    <mergeCell ref="AD449:AD451"/>
    <mergeCell ref="AH449:AH451"/>
    <mergeCell ref="AI449:AI451"/>
    <mergeCell ref="AM449:AM451"/>
    <mergeCell ref="AI443:AI445"/>
    <mergeCell ref="AM443:AM445"/>
    <mergeCell ref="AN443:AN445"/>
    <mergeCell ref="AQ443:AQ445"/>
    <mergeCell ref="AR443:AR445"/>
    <mergeCell ref="AS443:AS445"/>
    <mergeCell ref="AT443:AT445"/>
    <mergeCell ref="AU443:AU445"/>
    <mergeCell ref="AV443:AV445"/>
    <mergeCell ref="A446:A448"/>
    <mergeCell ref="B446:B448"/>
    <mergeCell ref="C446:C448"/>
    <mergeCell ref="D446:D448"/>
    <mergeCell ref="E446:E448"/>
    <mergeCell ref="F446:F448"/>
    <mergeCell ref="J446:J448"/>
    <mergeCell ref="K446:K448"/>
    <mergeCell ref="L446:L448"/>
    <mergeCell ref="M446:M448"/>
    <mergeCell ref="N446:N448"/>
    <mergeCell ref="O446:O448"/>
    <mergeCell ref="P446:P448"/>
    <mergeCell ref="Q446:Q448"/>
    <mergeCell ref="R446:R448"/>
    <mergeCell ref="U446:U448"/>
    <mergeCell ref="V446:V448"/>
    <mergeCell ref="X446:X448"/>
    <mergeCell ref="Y446:Y448"/>
    <mergeCell ref="AC446:AC448"/>
    <mergeCell ref="AD446:AD448"/>
    <mergeCell ref="AH446:AH448"/>
    <mergeCell ref="AI446:AI448"/>
    <mergeCell ref="AH440:AH442"/>
    <mergeCell ref="AI440:AI442"/>
    <mergeCell ref="AM440:AM442"/>
    <mergeCell ref="AN440:AN442"/>
    <mergeCell ref="AQ440:AQ442"/>
    <mergeCell ref="AR440:AR442"/>
    <mergeCell ref="AS440:AS442"/>
    <mergeCell ref="AT440:AT442"/>
    <mergeCell ref="AU440:AU442"/>
    <mergeCell ref="AV440:AV442"/>
    <mergeCell ref="A443:A445"/>
    <mergeCell ref="B443:B445"/>
    <mergeCell ref="C443:C445"/>
    <mergeCell ref="D443:D445"/>
    <mergeCell ref="E443:E445"/>
    <mergeCell ref="F443:F445"/>
    <mergeCell ref="J443:J445"/>
    <mergeCell ref="K443:K445"/>
    <mergeCell ref="L443:L445"/>
    <mergeCell ref="M443:M445"/>
    <mergeCell ref="N443:N445"/>
    <mergeCell ref="O443:O445"/>
    <mergeCell ref="P443:P445"/>
    <mergeCell ref="Q443:Q445"/>
    <mergeCell ref="R443:R445"/>
    <mergeCell ref="U443:U445"/>
    <mergeCell ref="V443:V445"/>
    <mergeCell ref="X443:X445"/>
    <mergeCell ref="Y443:Y445"/>
    <mergeCell ref="AC443:AC445"/>
    <mergeCell ref="AD443:AD445"/>
    <mergeCell ref="AH443:AH445"/>
    <mergeCell ref="AD437:AD439"/>
    <mergeCell ref="AH437:AH439"/>
    <mergeCell ref="AI437:AI439"/>
    <mergeCell ref="AM437:AM439"/>
    <mergeCell ref="AN437:AN439"/>
    <mergeCell ref="AQ437:AQ439"/>
    <mergeCell ref="AR437:AR439"/>
    <mergeCell ref="AS437:AS439"/>
    <mergeCell ref="AT437:AT439"/>
    <mergeCell ref="AU437:AU439"/>
    <mergeCell ref="AV437:AV439"/>
    <mergeCell ref="A440:A442"/>
    <mergeCell ref="B440:B442"/>
    <mergeCell ref="C440:C442"/>
    <mergeCell ref="D440:D442"/>
    <mergeCell ref="E440:E442"/>
    <mergeCell ref="F440:F442"/>
    <mergeCell ref="J440:J442"/>
    <mergeCell ref="K440:K442"/>
    <mergeCell ref="L440:L442"/>
    <mergeCell ref="M440:M442"/>
    <mergeCell ref="N440:N442"/>
    <mergeCell ref="O440:O442"/>
    <mergeCell ref="P440:P442"/>
    <mergeCell ref="Q440:Q442"/>
    <mergeCell ref="R440:R442"/>
    <mergeCell ref="U440:U442"/>
    <mergeCell ref="V440:V442"/>
    <mergeCell ref="X440:X442"/>
    <mergeCell ref="Y440:Y442"/>
    <mergeCell ref="AC440:AC442"/>
    <mergeCell ref="AD440:AD442"/>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A437:A439"/>
    <mergeCell ref="B437:B439"/>
    <mergeCell ref="C437:C439"/>
    <mergeCell ref="D437:D439"/>
    <mergeCell ref="E437:E439"/>
    <mergeCell ref="F437:F439"/>
    <mergeCell ref="J437:J439"/>
    <mergeCell ref="K437:K439"/>
    <mergeCell ref="L437:L439"/>
    <mergeCell ref="M437:M439"/>
    <mergeCell ref="N437:N439"/>
    <mergeCell ref="O437:O439"/>
    <mergeCell ref="P437:P439"/>
    <mergeCell ref="Q437:Q439"/>
    <mergeCell ref="R437:R439"/>
    <mergeCell ref="U437:U439"/>
    <mergeCell ref="V437:V439"/>
    <mergeCell ref="X437:X439"/>
    <mergeCell ref="Y437:Y439"/>
    <mergeCell ref="AC437:AC439"/>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A434:A436"/>
    <mergeCell ref="B434:B436"/>
    <mergeCell ref="C434:C436"/>
    <mergeCell ref="D434:D436"/>
    <mergeCell ref="E434:E436"/>
    <mergeCell ref="F434:F436"/>
    <mergeCell ref="J434:J436"/>
    <mergeCell ref="K434:K436"/>
    <mergeCell ref="L434:L436"/>
    <mergeCell ref="M434:M436"/>
    <mergeCell ref="N434:N436"/>
    <mergeCell ref="O434:O436"/>
    <mergeCell ref="P434:P436"/>
    <mergeCell ref="Q434:Q436"/>
    <mergeCell ref="R434:R436"/>
    <mergeCell ref="U434:U436"/>
    <mergeCell ref="V434:V436"/>
    <mergeCell ref="X434:X436"/>
    <mergeCell ref="Y434:Y436"/>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A431:A433"/>
    <mergeCell ref="B431:B433"/>
    <mergeCell ref="C431:C433"/>
    <mergeCell ref="D431:D433"/>
    <mergeCell ref="E431:E433"/>
    <mergeCell ref="F431:F433"/>
    <mergeCell ref="J431:J433"/>
    <mergeCell ref="K431:K433"/>
    <mergeCell ref="L431:L433"/>
    <mergeCell ref="M431:M433"/>
    <mergeCell ref="N431:N433"/>
    <mergeCell ref="O431:O433"/>
    <mergeCell ref="P431:P433"/>
    <mergeCell ref="Q431:Q433"/>
    <mergeCell ref="R431:R433"/>
    <mergeCell ref="U431:U433"/>
    <mergeCell ref="V431:V433"/>
    <mergeCell ref="X431:X433"/>
    <mergeCell ref="A428:A430"/>
    <mergeCell ref="B428:B430"/>
    <mergeCell ref="C428:C430"/>
    <mergeCell ref="D428:D430"/>
    <mergeCell ref="E428:E430"/>
    <mergeCell ref="F428:F430"/>
    <mergeCell ref="J428:J430"/>
    <mergeCell ref="K428:K430"/>
    <mergeCell ref="L428:L430"/>
    <mergeCell ref="M428:M430"/>
    <mergeCell ref="N428:N430"/>
    <mergeCell ref="O428:O430"/>
    <mergeCell ref="P428:P430"/>
    <mergeCell ref="Q428:Q430"/>
    <mergeCell ref="R428:R430"/>
    <mergeCell ref="U428:U430"/>
    <mergeCell ref="V428:V430"/>
    <mergeCell ref="AV422:AV424"/>
    <mergeCell ref="A425:A427"/>
    <mergeCell ref="B425:B427"/>
    <mergeCell ref="C425:C427"/>
    <mergeCell ref="D425:D427"/>
    <mergeCell ref="E425:E427"/>
    <mergeCell ref="F425:F427"/>
    <mergeCell ref="J425:J427"/>
    <mergeCell ref="K425:K427"/>
    <mergeCell ref="L425:L427"/>
    <mergeCell ref="M425:M427"/>
    <mergeCell ref="N425:N427"/>
    <mergeCell ref="O425:O427"/>
    <mergeCell ref="P425:P427"/>
    <mergeCell ref="Q425:Q427"/>
    <mergeCell ref="R425:R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AU419:AU421"/>
    <mergeCell ref="AV419:AV421"/>
    <mergeCell ref="A422:A424"/>
    <mergeCell ref="B422:B424"/>
    <mergeCell ref="C422:C424"/>
    <mergeCell ref="D422:D424"/>
    <mergeCell ref="E422:E424"/>
    <mergeCell ref="F422:F424"/>
    <mergeCell ref="J422:J424"/>
    <mergeCell ref="K422:K424"/>
    <mergeCell ref="L422:L424"/>
    <mergeCell ref="M422:M424"/>
    <mergeCell ref="N422:N424"/>
    <mergeCell ref="O422:O424"/>
    <mergeCell ref="P422:P424"/>
    <mergeCell ref="Q422:Q424"/>
    <mergeCell ref="R422:R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T416:AT418"/>
    <mergeCell ref="AU416:AU418"/>
    <mergeCell ref="AV416:AV418"/>
    <mergeCell ref="A419:A421"/>
    <mergeCell ref="B419:B421"/>
    <mergeCell ref="C419:C421"/>
    <mergeCell ref="D419:D421"/>
    <mergeCell ref="E419:E421"/>
    <mergeCell ref="F419:F421"/>
    <mergeCell ref="J419:J421"/>
    <mergeCell ref="K419:K421"/>
    <mergeCell ref="L419:L421"/>
    <mergeCell ref="M419:M421"/>
    <mergeCell ref="N419:N421"/>
    <mergeCell ref="O419:O421"/>
    <mergeCell ref="P419:P421"/>
    <mergeCell ref="Q419:Q421"/>
    <mergeCell ref="R419:R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S413:AS415"/>
    <mergeCell ref="AT413:AT415"/>
    <mergeCell ref="AU413:AU415"/>
    <mergeCell ref="AV413:AV415"/>
    <mergeCell ref="A416:A418"/>
    <mergeCell ref="B416:B418"/>
    <mergeCell ref="C416:C418"/>
    <mergeCell ref="D416:D418"/>
    <mergeCell ref="E416:E418"/>
    <mergeCell ref="F416:F418"/>
    <mergeCell ref="J416:J418"/>
    <mergeCell ref="K416:K418"/>
    <mergeCell ref="L416:L418"/>
    <mergeCell ref="M416:M418"/>
    <mergeCell ref="N416:N418"/>
    <mergeCell ref="O416:O418"/>
    <mergeCell ref="P416:P418"/>
    <mergeCell ref="Q416:Q418"/>
    <mergeCell ref="R416:R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R410:AR412"/>
    <mergeCell ref="AS410:AS412"/>
    <mergeCell ref="AT410:AT412"/>
    <mergeCell ref="AU410:AU412"/>
    <mergeCell ref="AV410:AV412"/>
    <mergeCell ref="A413:A415"/>
    <mergeCell ref="B413:B415"/>
    <mergeCell ref="C413:C415"/>
    <mergeCell ref="D413:D415"/>
    <mergeCell ref="E413:E415"/>
    <mergeCell ref="F413:F415"/>
    <mergeCell ref="J413:J415"/>
    <mergeCell ref="K413:K415"/>
    <mergeCell ref="L413:L415"/>
    <mergeCell ref="M413:M415"/>
    <mergeCell ref="N413:N415"/>
    <mergeCell ref="O413:O415"/>
    <mergeCell ref="P413:P415"/>
    <mergeCell ref="Q413:Q415"/>
    <mergeCell ref="R413:R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Q407:AQ409"/>
    <mergeCell ref="AR407:AR409"/>
    <mergeCell ref="AS407:AS409"/>
    <mergeCell ref="AT407:AT409"/>
    <mergeCell ref="AU407:AU409"/>
    <mergeCell ref="AV407:AV409"/>
    <mergeCell ref="A410:A412"/>
    <mergeCell ref="B410:B412"/>
    <mergeCell ref="C410:C412"/>
    <mergeCell ref="D410:D412"/>
    <mergeCell ref="E410:E412"/>
    <mergeCell ref="F410:F412"/>
    <mergeCell ref="J410:J412"/>
    <mergeCell ref="K410:K412"/>
    <mergeCell ref="L410:L412"/>
    <mergeCell ref="M410:M412"/>
    <mergeCell ref="N410:N412"/>
    <mergeCell ref="O410:O412"/>
    <mergeCell ref="P410:P412"/>
    <mergeCell ref="Q410:Q412"/>
    <mergeCell ref="R410:R412"/>
    <mergeCell ref="U410:U412"/>
    <mergeCell ref="V410:V412"/>
    <mergeCell ref="X410:X412"/>
    <mergeCell ref="Y410:Y412"/>
    <mergeCell ref="AC410:AC412"/>
    <mergeCell ref="AD410:AD412"/>
    <mergeCell ref="AH410:AH412"/>
    <mergeCell ref="AI410:AI412"/>
    <mergeCell ref="AM410:AM412"/>
    <mergeCell ref="AN410:AN412"/>
    <mergeCell ref="AQ410:AQ412"/>
    <mergeCell ref="AN404:AN406"/>
    <mergeCell ref="AQ404:AQ406"/>
    <mergeCell ref="AR404:AR406"/>
    <mergeCell ref="AS404:AS406"/>
    <mergeCell ref="AT404:AT406"/>
    <mergeCell ref="AU404:AU406"/>
    <mergeCell ref="AV404:AV406"/>
    <mergeCell ref="A407:A409"/>
    <mergeCell ref="B407:B409"/>
    <mergeCell ref="C407:C409"/>
    <mergeCell ref="D407:D409"/>
    <mergeCell ref="E407:E409"/>
    <mergeCell ref="F407:F409"/>
    <mergeCell ref="J407:J409"/>
    <mergeCell ref="K407:K409"/>
    <mergeCell ref="L407:L409"/>
    <mergeCell ref="M407:M409"/>
    <mergeCell ref="N407:N409"/>
    <mergeCell ref="O407:O409"/>
    <mergeCell ref="P407:P409"/>
    <mergeCell ref="Q407:Q409"/>
    <mergeCell ref="R407:R409"/>
    <mergeCell ref="U407:U409"/>
    <mergeCell ref="V407:V409"/>
    <mergeCell ref="X407:X409"/>
    <mergeCell ref="Y407:Y409"/>
    <mergeCell ref="AC407:AC409"/>
    <mergeCell ref="AD407:AD409"/>
    <mergeCell ref="AH407:AH409"/>
    <mergeCell ref="AI407:AI409"/>
    <mergeCell ref="AM407:AM409"/>
    <mergeCell ref="AN407:AN409"/>
    <mergeCell ref="AM401:AM403"/>
    <mergeCell ref="AN401:AN403"/>
    <mergeCell ref="AQ401:AQ403"/>
    <mergeCell ref="AR401:AR403"/>
    <mergeCell ref="AS401:AS403"/>
    <mergeCell ref="AT401:AT403"/>
    <mergeCell ref="AU401:AU403"/>
    <mergeCell ref="AV401:AV403"/>
    <mergeCell ref="A404:A406"/>
    <mergeCell ref="B404:B406"/>
    <mergeCell ref="C404:C406"/>
    <mergeCell ref="D404:D406"/>
    <mergeCell ref="E404:E406"/>
    <mergeCell ref="F404:F406"/>
    <mergeCell ref="J404:J406"/>
    <mergeCell ref="K404:K406"/>
    <mergeCell ref="L404:L406"/>
    <mergeCell ref="M404:M406"/>
    <mergeCell ref="N404:N406"/>
    <mergeCell ref="O404:O406"/>
    <mergeCell ref="P404:P406"/>
    <mergeCell ref="Q404:Q406"/>
    <mergeCell ref="R404:R406"/>
    <mergeCell ref="U404:U406"/>
    <mergeCell ref="V404:V406"/>
    <mergeCell ref="X404:X406"/>
    <mergeCell ref="Y404:Y406"/>
    <mergeCell ref="AC404:AC406"/>
    <mergeCell ref="AD404:AD406"/>
    <mergeCell ref="AH404:AH406"/>
    <mergeCell ref="AI404:AI406"/>
    <mergeCell ref="AM404:AM406"/>
    <mergeCell ref="AI398:AI400"/>
    <mergeCell ref="AM398:AM400"/>
    <mergeCell ref="AN398:AN400"/>
    <mergeCell ref="AQ398:AQ400"/>
    <mergeCell ref="AR398:AR400"/>
    <mergeCell ref="AS398:AS400"/>
    <mergeCell ref="AT398:AT400"/>
    <mergeCell ref="AU398:AU400"/>
    <mergeCell ref="AV398:AV400"/>
    <mergeCell ref="A401:A403"/>
    <mergeCell ref="B401:B403"/>
    <mergeCell ref="C401:C403"/>
    <mergeCell ref="D401:D403"/>
    <mergeCell ref="E401:E403"/>
    <mergeCell ref="F401:F403"/>
    <mergeCell ref="J401:J403"/>
    <mergeCell ref="K401:K403"/>
    <mergeCell ref="L401:L403"/>
    <mergeCell ref="M401:M403"/>
    <mergeCell ref="N401:N403"/>
    <mergeCell ref="O401:O403"/>
    <mergeCell ref="P401:P403"/>
    <mergeCell ref="Q401:Q403"/>
    <mergeCell ref="R401:R403"/>
    <mergeCell ref="U401:U403"/>
    <mergeCell ref="V401:V403"/>
    <mergeCell ref="X401:X403"/>
    <mergeCell ref="Y401:Y403"/>
    <mergeCell ref="AC401:AC403"/>
    <mergeCell ref="AD401:AD403"/>
    <mergeCell ref="AH401:AH403"/>
    <mergeCell ref="AI401:AI403"/>
    <mergeCell ref="AH395:AH397"/>
    <mergeCell ref="AI395:AI397"/>
    <mergeCell ref="AM395:AM397"/>
    <mergeCell ref="AN395:AN397"/>
    <mergeCell ref="AQ395:AQ397"/>
    <mergeCell ref="AR395:AR397"/>
    <mergeCell ref="AS395:AS397"/>
    <mergeCell ref="AT395:AT397"/>
    <mergeCell ref="AU395:AU397"/>
    <mergeCell ref="AV395:AV397"/>
    <mergeCell ref="A398:A400"/>
    <mergeCell ref="B398:B400"/>
    <mergeCell ref="C398:C400"/>
    <mergeCell ref="D398:D400"/>
    <mergeCell ref="E398:E400"/>
    <mergeCell ref="F398:F400"/>
    <mergeCell ref="J398:J400"/>
    <mergeCell ref="K398:K400"/>
    <mergeCell ref="L398:L400"/>
    <mergeCell ref="M398:M400"/>
    <mergeCell ref="N398:N400"/>
    <mergeCell ref="O398:O400"/>
    <mergeCell ref="P398:P400"/>
    <mergeCell ref="Q398:Q400"/>
    <mergeCell ref="R398:R400"/>
    <mergeCell ref="U398:U400"/>
    <mergeCell ref="V398:V400"/>
    <mergeCell ref="X398:X400"/>
    <mergeCell ref="Y398:Y400"/>
    <mergeCell ref="AC398:AC400"/>
    <mergeCell ref="AD398:AD400"/>
    <mergeCell ref="AH398:AH400"/>
    <mergeCell ref="AD392:AD394"/>
    <mergeCell ref="AH392:AH394"/>
    <mergeCell ref="AI392:AI394"/>
    <mergeCell ref="AM392:AM394"/>
    <mergeCell ref="AN392:AN394"/>
    <mergeCell ref="AQ392:AQ394"/>
    <mergeCell ref="AR392:AR394"/>
    <mergeCell ref="AS392:AS394"/>
    <mergeCell ref="AT392:AT394"/>
    <mergeCell ref="AU392:AU394"/>
    <mergeCell ref="AV392:AV394"/>
    <mergeCell ref="A395:A397"/>
    <mergeCell ref="B395:B397"/>
    <mergeCell ref="C395:C397"/>
    <mergeCell ref="D395:D397"/>
    <mergeCell ref="E395:E397"/>
    <mergeCell ref="F395:F397"/>
    <mergeCell ref="J395:J397"/>
    <mergeCell ref="K395:K397"/>
    <mergeCell ref="L395:L397"/>
    <mergeCell ref="M395:M397"/>
    <mergeCell ref="N395:N397"/>
    <mergeCell ref="O395:O397"/>
    <mergeCell ref="P395:P397"/>
    <mergeCell ref="Q395:Q397"/>
    <mergeCell ref="R395:R397"/>
    <mergeCell ref="U395:U397"/>
    <mergeCell ref="V395:V397"/>
    <mergeCell ref="X395:X397"/>
    <mergeCell ref="Y395:Y397"/>
    <mergeCell ref="AC395:AC397"/>
    <mergeCell ref="AD395:AD397"/>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A392:A394"/>
    <mergeCell ref="B392:B394"/>
    <mergeCell ref="C392:C394"/>
    <mergeCell ref="D392:D394"/>
    <mergeCell ref="E392:E394"/>
    <mergeCell ref="F392:F394"/>
    <mergeCell ref="J392:J394"/>
    <mergeCell ref="K392:K394"/>
    <mergeCell ref="L392:L394"/>
    <mergeCell ref="M392:M394"/>
    <mergeCell ref="N392:N394"/>
    <mergeCell ref="O392:O394"/>
    <mergeCell ref="P392:P394"/>
    <mergeCell ref="Q392:Q394"/>
    <mergeCell ref="R392:R394"/>
    <mergeCell ref="U392:U394"/>
    <mergeCell ref="V392:V394"/>
    <mergeCell ref="X392:X394"/>
    <mergeCell ref="Y392:Y394"/>
    <mergeCell ref="AC392:AC394"/>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A389:A391"/>
    <mergeCell ref="B389:B391"/>
    <mergeCell ref="C389:C391"/>
    <mergeCell ref="D389:D391"/>
    <mergeCell ref="E389:E391"/>
    <mergeCell ref="F389:F391"/>
    <mergeCell ref="J389:J391"/>
    <mergeCell ref="K389:K391"/>
    <mergeCell ref="L389:L391"/>
    <mergeCell ref="M389:M391"/>
    <mergeCell ref="N389:N391"/>
    <mergeCell ref="O389:O391"/>
    <mergeCell ref="P389:P391"/>
    <mergeCell ref="Q389:Q391"/>
    <mergeCell ref="R389:R391"/>
    <mergeCell ref="U389:U391"/>
    <mergeCell ref="V389:V391"/>
    <mergeCell ref="X389:X391"/>
    <mergeCell ref="Y389:Y391"/>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A386:A388"/>
    <mergeCell ref="B386:B388"/>
    <mergeCell ref="C386:C388"/>
    <mergeCell ref="D386:D388"/>
    <mergeCell ref="E386:E388"/>
    <mergeCell ref="F386:F388"/>
    <mergeCell ref="J386:J388"/>
    <mergeCell ref="K386:K388"/>
    <mergeCell ref="L386:L388"/>
    <mergeCell ref="M386:M388"/>
    <mergeCell ref="N386:N388"/>
    <mergeCell ref="O386:O388"/>
    <mergeCell ref="P386:P388"/>
    <mergeCell ref="Q386:Q388"/>
    <mergeCell ref="R386:R388"/>
    <mergeCell ref="U386:U388"/>
    <mergeCell ref="V386:V388"/>
    <mergeCell ref="X386:X388"/>
    <mergeCell ref="A383:A385"/>
    <mergeCell ref="B383:B385"/>
    <mergeCell ref="C383:C385"/>
    <mergeCell ref="D383:D385"/>
    <mergeCell ref="E383:E385"/>
    <mergeCell ref="F383:F385"/>
    <mergeCell ref="J383:J385"/>
    <mergeCell ref="K383:K385"/>
    <mergeCell ref="L383:L385"/>
    <mergeCell ref="M383:M385"/>
    <mergeCell ref="N383:N385"/>
    <mergeCell ref="O383:O385"/>
    <mergeCell ref="P383:P385"/>
    <mergeCell ref="Q383:Q385"/>
    <mergeCell ref="R383:R385"/>
    <mergeCell ref="U383:U385"/>
    <mergeCell ref="V383:V385"/>
    <mergeCell ref="AV377:AV379"/>
    <mergeCell ref="A380:A382"/>
    <mergeCell ref="B380:B382"/>
    <mergeCell ref="C380:C382"/>
    <mergeCell ref="D380:D382"/>
    <mergeCell ref="E380:E382"/>
    <mergeCell ref="F380:F382"/>
    <mergeCell ref="J380:J382"/>
    <mergeCell ref="K380:K382"/>
    <mergeCell ref="L380:L382"/>
    <mergeCell ref="M380:M382"/>
    <mergeCell ref="N380:N382"/>
    <mergeCell ref="O380:O382"/>
    <mergeCell ref="P380:P382"/>
    <mergeCell ref="Q380:Q382"/>
    <mergeCell ref="R380:R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AU374:AU376"/>
    <mergeCell ref="AV374:AV376"/>
    <mergeCell ref="A377:A379"/>
    <mergeCell ref="B377:B379"/>
    <mergeCell ref="C377:C379"/>
    <mergeCell ref="D377:D379"/>
    <mergeCell ref="E377:E379"/>
    <mergeCell ref="F377:F379"/>
    <mergeCell ref="J377:J379"/>
    <mergeCell ref="K377:K379"/>
    <mergeCell ref="L377:L379"/>
    <mergeCell ref="M377:M379"/>
    <mergeCell ref="N377:N379"/>
    <mergeCell ref="O377:O379"/>
    <mergeCell ref="P377:P379"/>
    <mergeCell ref="Q377:Q379"/>
    <mergeCell ref="R377:R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T371:AT373"/>
    <mergeCell ref="AU371:AU373"/>
    <mergeCell ref="AV371:AV373"/>
    <mergeCell ref="A374:A376"/>
    <mergeCell ref="B374:B376"/>
    <mergeCell ref="C374:C376"/>
    <mergeCell ref="D374:D376"/>
    <mergeCell ref="E374:E376"/>
    <mergeCell ref="F374:F376"/>
    <mergeCell ref="J374:J376"/>
    <mergeCell ref="K374:K376"/>
    <mergeCell ref="L374:L376"/>
    <mergeCell ref="M374:M376"/>
    <mergeCell ref="N374:N376"/>
    <mergeCell ref="O374:O376"/>
    <mergeCell ref="P374:P376"/>
    <mergeCell ref="Q374:Q376"/>
    <mergeCell ref="R374:R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S368:AS370"/>
    <mergeCell ref="AT368:AT370"/>
    <mergeCell ref="AU368:AU370"/>
    <mergeCell ref="AV368:AV370"/>
    <mergeCell ref="A371:A373"/>
    <mergeCell ref="B371:B373"/>
    <mergeCell ref="C371:C373"/>
    <mergeCell ref="D371:D373"/>
    <mergeCell ref="E371:E373"/>
    <mergeCell ref="F371:F373"/>
    <mergeCell ref="J371:J373"/>
    <mergeCell ref="K371:K373"/>
    <mergeCell ref="L371:L373"/>
    <mergeCell ref="M371:M373"/>
    <mergeCell ref="N371:N373"/>
    <mergeCell ref="O371:O373"/>
    <mergeCell ref="P371:P373"/>
    <mergeCell ref="Q371:Q373"/>
    <mergeCell ref="R371:R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R365:AR367"/>
    <mergeCell ref="AS365:AS367"/>
    <mergeCell ref="AT365:AT367"/>
    <mergeCell ref="AU365:AU367"/>
    <mergeCell ref="AV365:AV367"/>
    <mergeCell ref="A368:A370"/>
    <mergeCell ref="B368:B370"/>
    <mergeCell ref="C368:C370"/>
    <mergeCell ref="D368:D370"/>
    <mergeCell ref="E368:E370"/>
    <mergeCell ref="F368:F370"/>
    <mergeCell ref="J368:J370"/>
    <mergeCell ref="K368:K370"/>
    <mergeCell ref="L368:L370"/>
    <mergeCell ref="M368:M370"/>
    <mergeCell ref="N368:N370"/>
    <mergeCell ref="O368:O370"/>
    <mergeCell ref="P368:P370"/>
    <mergeCell ref="Q368:Q370"/>
    <mergeCell ref="R368:R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M362:AM364"/>
    <mergeCell ref="AN362:AN364"/>
    <mergeCell ref="AQ362:AQ364"/>
    <mergeCell ref="AR362:AR364"/>
    <mergeCell ref="AS362:AS364"/>
    <mergeCell ref="AT362:AT364"/>
    <mergeCell ref="A365:A367"/>
    <mergeCell ref="B365:B367"/>
    <mergeCell ref="C365:C367"/>
    <mergeCell ref="D365:D367"/>
    <mergeCell ref="E365:E367"/>
    <mergeCell ref="F365:F367"/>
    <mergeCell ref="J365:J367"/>
    <mergeCell ref="K365:K367"/>
    <mergeCell ref="L365:L367"/>
    <mergeCell ref="M365:M367"/>
    <mergeCell ref="N365:N367"/>
    <mergeCell ref="O365:O367"/>
    <mergeCell ref="P365:P367"/>
    <mergeCell ref="Q365:Q367"/>
    <mergeCell ref="R365:R367"/>
    <mergeCell ref="U365:U367"/>
    <mergeCell ref="V365:V367"/>
    <mergeCell ref="X365:X367"/>
    <mergeCell ref="Y365:Y367"/>
    <mergeCell ref="AC365:AC367"/>
    <mergeCell ref="AD365:AD367"/>
    <mergeCell ref="AH365:AH367"/>
    <mergeCell ref="AI365:AI367"/>
    <mergeCell ref="AM365:AM367"/>
    <mergeCell ref="AN365:AN367"/>
    <mergeCell ref="AQ365:AQ367"/>
    <mergeCell ref="AI359:AI361"/>
    <mergeCell ref="AM359:AM361"/>
    <mergeCell ref="AN359:AN361"/>
    <mergeCell ref="AQ359:AQ361"/>
    <mergeCell ref="AR359:AR361"/>
    <mergeCell ref="AS359:AS361"/>
    <mergeCell ref="AT359:AT361"/>
    <mergeCell ref="AU359:AU361"/>
    <mergeCell ref="AV359:AV361"/>
    <mergeCell ref="A362:A364"/>
    <mergeCell ref="B362:B364"/>
    <mergeCell ref="C362:C364"/>
    <mergeCell ref="D362:D364"/>
    <mergeCell ref="E362:E364"/>
    <mergeCell ref="F362:F364"/>
    <mergeCell ref="J362:J364"/>
    <mergeCell ref="K362:K364"/>
    <mergeCell ref="L362:L364"/>
    <mergeCell ref="M362:M364"/>
    <mergeCell ref="N362:N364"/>
    <mergeCell ref="O362:O364"/>
    <mergeCell ref="P362:P364"/>
    <mergeCell ref="Q362:Q364"/>
    <mergeCell ref="R362:R364"/>
    <mergeCell ref="U362:U364"/>
    <mergeCell ref="V362:V364"/>
    <mergeCell ref="X362:X364"/>
    <mergeCell ref="Y362:Y364"/>
    <mergeCell ref="AC362:AC364"/>
    <mergeCell ref="AD362:AD364"/>
    <mergeCell ref="AH362:AH364"/>
    <mergeCell ref="AI362:AI364"/>
    <mergeCell ref="AH356:AH358"/>
    <mergeCell ref="AI356:AI358"/>
    <mergeCell ref="AM356:AM358"/>
    <mergeCell ref="AN356:AN358"/>
    <mergeCell ref="AQ356:AQ358"/>
    <mergeCell ref="AR356:AR358"/>
    <mergeCell ref="AS356:AS358"/>
    <mergeCell ref="AT356:AT358"/>
    <mergeCell ref="AU356:AU358"/>
    <mergeCell ref="AV356:AV358"/>
    <mergeCell ref="A359:A361"/>
    <mergeCell ref="B359:B361"/>
    <mergeCell ref="C359:C361"/>
    <mergeCell ref="D359:D361"/>
    <mergeCell ref="E359:E361"/>
    <mergeCell ref="F359:F361"/>
    <mergeCell ref="J359:J361"/>
    <mergeCell ref="K359:K361"/>
    <mergeCell ref="L359:L361"/>
    <mergeCell ref="M359:M361"/>
    <mergeCell ref="N359:N361"/>
    <mergeCell ref="O359:O361"/>
    <mergeCell ref="P359:P361"/>
    <mergeCell ref="Q359:Q361"/>
    <mergeCell ref="R359:R361"/>
    <mergeCell ref="U359:U361"/>
    <mergeCell ref="V359:V361"/>
    <mergeCell ref="X359:X361"/>
    <mergeCell ref="Y359:Y361"/>
    <mergeCell ref="AC359:AC361"/>
    <mergeCell ref="AD359:AD361"/>
    <mergeCell ref="AH359:AH361"/>
    <mergeCell ref="AD353:AD355"/>
    <mergeCell ref="AH353:AH355"/>
    <mergeCell ref="AI353:AI355"/>
    <mergeCell ref="AM353:AM355"/>
    <mergeCell ref="AN353:AN355"/>
    <mergeCell ref="AQ353:AQ355"/>
    <mergeCell ref="AR353:AR355"/>
    <mergeCell ref="AS353:AS355"/>
    <mergeCell ref="AT353:AT355"/>
    <mergeCell ref="AU353:AU355"/>
    <mergeCell ref="AV353:AV355"/>
    <mergeCell ref="A356:A358"/>
    <mergeCell ref="B356:B358"/>
    <mergeCell ref="C356:C358"/>
    <mergeCell ref="D356:D358"/>
    <mergeCell ref="E356:E358"/>
    <mergeCell ref="F356:F358"/>
    <mergeCell ref="J356:J358"/>
    <mergeCell ref="K356:K358"/>
    <mergeCell ref="L356:L358"/>
    <mergeCell ref="M356:M358"/>
    <mergeCell ref="N356:N358"/>
    <mergeCell ref="O356:O358"/>
    <mergeCell ref="P356:P358"/>
    <mergeCell ref="Q356:Q358"/>
    <mergeCell ref="R356:R358"/>
    <mergeCell ref="U356:U358"/>
    <mergeCell ref="V356:V358"/>
    <mergeCell ref="X356:X358"/>
    <mergeCell ref="Y356:Y358"/>
    <mergeCell ref="AC356:AC358"/>
    <mergeCell ref="AD356:AD358"/>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A353:A355"/>
    <mergeCell ref="B353:B355"/>
    <mergeCell ref="C353:C355"/>
    <mergeCell ref="D353:D355"/>
    <mergeCell ref="E353:E355"/>
    <mergeCell ref="F353:F355"/>
    <mergeCell ref="J353:J355"/>
    <mergeCell ref="K353:K355"/>
    <mergeCell ref="L353:L355"/>
    <mergeCell ref="M353:M355"/>
    <mergeCell ref="N353:N355"/>
    <mergeCell ref="O353:O355"/>
    <mergeCell ref="P353:P355"/>
    <mergeCell ref="Q353:Q355"/>
    <mergeCell ref="R353:R355"/>
    <mergeCell ref="U353:U355"/>
    <mergeCell ref="V353:V355"/>
    <mergeCell ref="X353:X355"/>
    <mergeCell ref="Y353:Y355"/>
    <mergeCell ref="AC353:AC355"/>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A350:A352"/>
    <mergeCell ref="B350:B352"/>
    <mergeCell ref="C350:C352"/>
    <mergeCell ref="D350:D352"/>
    <mergeCell ref="E350:E352"/>
    <mergeCell ref="F350:F352"/>
    <mergeCell ref="J350:J352"/>
    <mergeCell ref="K350:K352"/>
    <mergeCell ref="L350:L352"/>
    <mergeCell ref="M350:M352"/>
    <mergeCell ref="N350:N352"/>
    <mergeCell ref="O350:O352"/>
    <mergeCell ref="P350:P352"/>
    <mergeCell ref="Q350:Q352"/>
    <mergeCell ref="R350:R352"/>
    <mergeCell ref="U350:U352"/>
    <mergeCell ref="V350:V352"/>
    <mergeCell ref="X350:X352"/>
    <mergeCell ref="Y350:Y352"/>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A347:A349"/>
    <mergeCell ref="B347:B349"/>
    <mergeCell ref="C347:C349"/>
    <mergeCell ref="D347:D349"/>
    <mergeCell ref="E347:E349"/>
    <mergeCell ref="F347:F349"/>
    <mergeCell ref="J347:J349"/>
    <mergeCell ref="K347:K349"/>
    <mergeCell ref="L347:L349"/>
    <mergeCell ref="M347:M349"/>
    <mergeCell ref="N347:N349"/>
    <mergeCell ref="O347:O349"/>
    <mergeCell ref="P347:P349"/>
    <mergeCell ref="Q347:Q349"/>
    <mergeCell ref="R347:R349"/>
    <mergeCell ref="U347:U349"/>
    <mergeCell ref="V347:V349"/>
    <mergeCell ref="X347:X349"/>
    <mergeCell ref="A344:A346"/>
    <mergeCell ref="B344:B346"/>
    <mergeCell ref="C344:C346"/>
    <mergeCell ref="D344:D346"/>
    <mergeCell ref="E344:E346"/>
    <mergeCell ref="F344:F346"/>
    <mergeCell ref="J344:J346"/>
    <mergeCell ref="K344:K346"/>
    <mergeCell ref="L344:L346"/>
    <mergeCell ref="M344:M346"/>
    <mergeCell ref="N344:N346"/>
    <mergeCell ref="O344:O346"/>
    <mergeCell ref="P344:P346"/>
    <mergeCell ref="Q344:Q346"/>
    <mergeCell ref="R344:R346"/>
    <mergeCell ref="U344:U346"/>
    <mergeCell ref="V344:V346"/>
    <mergeCell ref="AV338:AV340"/>
    <mergeCell ref="A341:A343"/>
    <mergeCell ref="B341:B343"/>
    <mergeCell ref="C341:C343"/>
    <mergeCell ref="D341:D343"/>
    <mergeCell ref="E341:E343"/>
    <mergeCell ref="F341:F343"/>
    <mergeCell ref="J341:J343"/>
    <mergeCell ref="K341:K343"/>
    <mergeCell ref="L341:L343"/>
    <mergeCell ref="M341:M343"/>
    <mergeCell ref="N341:N343"/>
    <mergeCell ref="O341:O343"/>
    <mergeCell ref="P341:P343"/>
    <mergeCell ref="Q341:Q343"/>
    <mergeCell ref="R341:R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AU335:AU337"/>
    <mergeCell ref="AV335:AV337"/>
    <mergeCell ref="A338:A340"/>
    <mergeCell ref="B338:B340"/>
    <mergeCell ref="C338:C340"/>
    <mergeCell ref="D338:D340"/>
    <mergeCell ref="E338:E340"/>
    <mergeCell ref="F338:F340"/>
    <mergeCell ref="J338:J340"/>
    <mergeCell ref="K338:K340"/>
    <mergeCell ref="L338:L340"/>
    <mergeCell ref="M338:M340"/>
    <mergeCell ref="N338:N340"/>
    <mergeCell ref="O338:O340"/>
    <mergeCell ref="P338:P340"/>
    <mergeCell ref="Q338:Q340"/>
    <mergeCell ref="R338:R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T332:AT334"/>
    <mergeCell ref="AU332:AU334"/>
    <mergeCell ref="AV332:AV334"/>
    <mergeCell ref="A335:A337"/>
    <mergeCell ref="B335:B337"/>
    <mergeCell ref="C335:C337"/>
    <mergeCell ref="D335:D337"/>
    <mergeCell ref="E335:E337"/>
    <mergeCell ref="F335:F337"/>
    <mergeCell ref="J335:J337"/>
    <mergeCell ref="K335:K337"/>
    <mergeCell ref="L335:L337"/>
    <mergeCell ref="M335:M337"/>
    <mergeCell ref="N335:N337"/>
    <mergeCell ref="O335:O337"/>
    <mergeCell ref="P335:P337"/>
    <mergeCell ref="Q335:Q337"/>
    <mergeCell ref="R335:R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S329:AS331"/>
    <mergeCell ref="AT329:AT331"/>
    <mergeCell ref="AU329:AU331"/>
    <mergeCell ref="AV329:AV331"/>
    <mergeCell ref="A332:A334"/>
    <mergeCell ref="B332:B334"/>
    <mergeCell ref="C332:C334"/>
    <mergeCell ref="D332:D334"/>
    <mergeCell ref="E332:E334"/>
    <mergeCell ref="F332:F334"/>
    <mergeCell ref="J332:J334"/>
    <mergeCell ref="K332:K334"/>
    <mergeCell ref="L332:L334"/>
    <mergeCell ref="M332:M334"/>
    <mergeCell ref="N332:N334"/>
    <mergeCell ref="O332:O334"/>
    <mergeCell ref="P332:P334"/>
    <mergeCell ref="Q332:Q334"/>
    <mergeCell ref="R332:R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R326:AR328"/>
    <mergeCell ref="AS326:AS328"/>
    <mergeCell ref="AT326:AT328"/>
    <mergeCell ref="AU326:AU328"/>
    <mergeCell ref="AV326:AV328"/>
    <mergeCell ref="A329:A331"/>
    <mergeCell ref="B329:B331"/>
    <mergeCell ref="C329:C331"/>
    <mergeCell ref="D329:D331"/>
    <mergeCell ref="E329:E331"/>
    <mergeCell ref="F329:F331"/>
    <mergeCell ref="J329:J331"/>
    <mergeCell ref="K329:K331"/>
    <mergeCell ref="L329:L331"/>
    <mergeCell ref="M329:M331"/>
    <mergeCell ref="N329:N331"/>
    <mergeCell ref="O329:O331"/>
    <mergeCell ref="P329:P331"/>
    <mergeCell ref="Q329:Q331"/>
    <mergeCell ref="R329:R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Q323:AQ325"/>
    <mergeCell ref="AR323:AR325"/>
    <mergeCell ref="AS323:AS325"/>
    <mergeCell ref="AT323:AT325"/>
    <mergeCell ref="AU323:AU325"/>
    <mergeCell ref="AV323:AV325"/>
    <mergeCell ref="A326:A328"/>
    <mergeCell ref="B326:B328"/>
    <mergeCell ref="C326:C328"/>
    <mergeCell ref="D326:D328"/>
    <mergeCell ref="E326:E328"/>
    <mergeCell ref="F326:F328"/>
    <mergeCell ref="J326:J328"/>
    <mergeCell ref="K326:K328"/>
    <mergeCell ref="L326:L328"/>
    <mergeCell ref="M326:M328"/>
    <mergeCell ref="N326:N328"/>
    <mergeCell ref="O326:O328"/>
    <mergeCell ref="P326:P328"/>
    <mergeCell ref="Q326:Q328"/>
    <mergeCell ref="R326:R328"/>
    <mergeCell ref="U326:U328"/>
    <mergeCell ref="V326:V328"/>
    <mergeCell ref="X326:X328"/>
    <mergeCell ref="Y326:Y328"/>
    <mergeCell ref="AC326:AC328"/>
    <mergeCell ref="AD326:AD328"/>
    <mergeCell ref="AH326:AH328"/>
    <mergeCell ref="AI326:AI328"/>
    <mergeCell ref="AM326:AM328"/>
    <mergeCell ref="AN326:AN328"/>
    <mergeCell ref="AQ326:AQ328"/>
    <mergeCell ref="AN320:AN322"/>
    <mergeCell ref="AQ320:AQ322"/>
    <mergeCell ref="AR320:AR322"/>
    <mergeCell ref="AS320:AS322"/>
    <mergeCell ref="AT320:AT322"/>
    <mergeCell ref="AU320:AU322"/>
    <mergeCell ref="AV320:AV322"/>
    <mergeCell ref="A323:A325"/>
    <mergeCell ref="B323:B325"/>
    <mergeCell ref="C323:C325"/>
    <mergeCell ref="D323:D325"/>
    <mergeCell ref="E323:E325"/>
    <mergeCell ref="F323:F325"/>
    <mergeCell ref="J323:J325"/>
    <mergeCell ref="K323:K325"/>
    <mergeCell ref="L323:L325"/>
    <mergeCell ref="M323:M325"/>
    <mergeCell ref="N323:N325"/>
    <mergeCell ref="O323:O325"/>
    <mergeCell ref="P323:P325"/>
    <mergeCell ref="Q323:Q325"/>
    <mergeCell ref="R323:R325"/>
    <mergeCell ref="U323:U325"/>
    <mergeCell ref="V323:V325"/>
    <mergeCell ref="X323:X325"/>
    <mergeCell ref="Y323:Y325"/>
    <mergeCell ref="AC323:AC325"/>
    <mergeCell ref="AD323:AD325"/>
    <mergeCell ref="AH323:AH325"/>
    <mergeCell ref="AI323:AI325"/>
    <mergeCell ref="AM323:AM325"/>
    <mergeCell ref="AN323:AN325"/>
    <mergeCell ref="A320:A322"/>
    <mergeCell ref="B320:B322"/>
    <mergeCell ref="C320:C322"/>
    <mergeCell ref="D320:D322"/>
    <mergeCell ref="E320:E322"/>
    <mergeCell ref="F320:F322"/>
    <mergeCell ref="J320:J322"/>
    <mergeCell ref="K320:K322"/>
    <mergeCell ref="L320:L322"/>
    <mergeCell ref="M320:M322"/>
    <mergeCell ref="N320:N322"/>
    <mergeCell ref="O320:O322"/>
    <mergeCell ref="P320:P322"/>
    <mergeCell ref="Q320:Q322"/>
    <mergeCell ref="R320:R322"/>
    <mergeCell ref="U320:U322"/>
    <mergeCell ref="V320:V322"/>
    <mergeCell ref="X320:X322"/>
    <mergeCell ref="Y320:Y322"/>
    <mergeCell ref="AC320:AC322"/>
    <mergeCell ref="AD320:AD322"/>
    <mergeCell ref="AH320:AH322"/>
    <mergeCell ref="AI320:AI322"/>
    <mergeCell ref="AH317:AH319"/>
    <mergeCell ref="AI317:AI319"/>
    <mergeCell ref="AM317:AM319"/>
    <mergeCell ref="AN317:AN319"/>
    <mergeCell ref="AQ317:AQ319"/>
    <mergeCell ref="AR317:AR319"/>
    <mergeCell ref="AS317:AS319"/>
    <mergeCell ref="AT317:AT319"/>
    <mergeCell ref="AU317:AU319"/>
    <mergeCell ref="AV317:AV319"/>
    <mergeCell ref="AD314:AD316"/>
    <mergeCell ref="AH314:AH316"/>
    <mergeCell ref="AI314:AI316"/>
    <mergeCell ref="AM314:AM316"/>
    <mergeCell ref="AN314:AN316"/>
    <mergeCell ref="AQ314:AQ316"/>
    <mergeCell ref="AR314:AR316"/>
    <mergeCell ref="AS314:AS316"/>
    <mergeCell ref="AT314:AT316"/>
    <mergeCell ref="AU314:AU316"/>
    <mergeCell ref="AV314:AV316"/>
    <mergeCell ref="X317:X319"/>
    <mergeCell ref="Y317:Y319"/>
    <mergeCell ref="AC317:AC319"/>
    <mergeCell ref="AD317:AD319"/>
    <mergeCell ref="AM320:AM322"/>
    <mergeCell ref="A317:A319"/>
    <mergeCell ref="B317:B319"/>
    <mergeCell ref="C317:C319"/>
    <mergeCell ref="D317:D319"/>
    <mergeCell ref="E317:E319"/>
    <mergeCell ref="F317:F319"/>
    <mergeCell ref="J317:J319"/>
    <mergeCell ref="K317:K319"/>
    <mergeCell ref="L317:L319"/>
    <mergeCell ref="M317:M319"/>
    <mergeCell ref="N317:N319"/>
    <mergeCell ref="O317:O319"/>
    <mergeCell ref="P317:P319"/>
    <mergeCell ref="Q317:Q319"/>
    <mergeCell ref="R317:R319"/>
    <mergeCell ref="U317:U319"/>
    <mergeCell ref="V317:V319"/>
    <mergeCell ref="AR311:AR313"/>
    <mergeCell ref="AS311:AS313"/>
    <mergeCell ref="AT311:AT313"/>
    <mergeCell ref="AU311:AU313"/>
    <mergeCell ref="AV311:AV313"/>
    <mergeCell ref="A314:A316"/>
    <mergeCell ref="B314:B316"/>
    <mergeCell ref="C314:C316"/>
    <mergeCell ref="D314:D316"/>
    <mergeCell ref="E314:E316"/>
    <mergeCell ref="F314:F316"/>
    <mergeCell ref="J314:J316"/>
    <mergeCell ref="K314:K316"/>
    <mergeCell ref="L314:L316"/>
    <mergeCell ref="M314:M316"/>
    <mergeCell ref="N314:N316"/>
    <mergeCell ref="O314:O316"/>
    <mergeCell ref="P314:P316"/>
    <mergeCell ref="Q314:Q316"/>
    <mergeCell ref="R314:R316"/>
    <mergeCell ref="U314:U316"/>
    <mergeCell ref="V314:V316"/>
    <mergeCell ref="X314:X316"/>
    <mergeCell ref="Y314:Y316"/>
    <mergeCell ref="AC314:AC316"/>
    <mergeCell ref="AQ308:AQ310"/>
    <mergeCell ref="AR308:AR310"/>
    <mergeCell ref="AS308:AS310"/>
    <mergeCell ref="AT308:AT310"/>
    <mergeCell ref="AU308:AU310"/>
    <mergeCell ref="AV308:AV310"/>
    <mergeCell ref="A311:A313"/>
    <mergeCell ref="B311:B313"/>
    <mergeCell ref="C311:C313"/>
    <mergeCell ref="D311:D313"/>
    <mergeCell ref="E311:E313"/>
    <mergeCell ref="F311:F313"/>
    <mergeCell ref="J311:J313"/>
    <mergeCell ref="K311:K313"/>
    <mergeCell ref="L311:L313"/>
    <mergeCell ref="M311:M313"/>
    <mergeCell ref="N311:N313"/>
    <mergeCell ref="O311:O313"/>
    <mergeCell ref="P311:P313"/>
    <mergeCell ref="Q311:Q313"/>
    <mergeCell ref="R311:R313"/>
    <mergeCell ref="U311:U313"/>
    <mergeCell ref="V311:V313"/>
    <mergeCell ref="X311:X313"/>
    <mergeCell ref="Y311:Y313"/>
    <mergeCell ref="AC311:AC313"/>
    <mergeCell ref="AD311:AD313"/>
    <mergeCell ref="AH311:AH313"/>
    <mergeCell ref="AI311:AI313"/>
    <mergeCell ref="AM311:AM313"/>
    <mergeCell ref="AN311:AN313"/>
    <mergeCell ref="AQ311:AQ313"/>
    <mergeCell ref="AN305:AN307"/>
    <mergeCell ref="AQ305:AQ307"/>
    <mergeCell ref="AR305:AR307"/>
    <mergeCell ref="AS305:AS307"/>
    <mergeCell ref="AT305:AT307"/>
    <mergeCell ref="AU305:AU307"/>
    <mergeCell ref="AV305:AV307"/>
    <mergeCell ref="A308:A310"/>
    <mergeCell ref="B308:B310"/>
    <mergeCell ref="C308:C310"/>
    <mergeCell ref="D308:D310"/>
    <mergeCell ref="E308:E310"/>
    <mergeCell ref="F308:F310"/>
    <mergeCell ref="J308:J310"/>
    <mergeCell ref="K308:K310"/>
    <mergeCell ref="L308:L310"/>
    <mergeCell ref="M308:M310"/>
    <mergeCell ref="N308:N310"/>
    <mergeCell ref="O308:O310"/>
    <mergeCell ref="P308:P310"/>
    <mergeCell ref="Q308:Q310"/>
    <mergeCell ref="R308:R310"/>
    <mergeCell ref="U308:U310"/>
    <mergeCell ref="V308:V310"/>
    <mergeCell ref="X308:X310"/>
    <mergeCell ref="Y308:Y310"/>
    <mergeCell ref="AC308:AC310"/>
    <mergeCell ref="AD308:AD310"/>
    <mergeCell ref="AH308:AH310"/>
    <mergeCell ref="AI308:AI310"/>
    <mergeCell ref="AM308:AM310"/>
    <mergeCell ref="AN308:AN310"/>
    <mergeCell ref="AM302:AM304"/>
    <mergeCell ref="AN302:AN304"/>
    <mergeCell ref="AQ302:AQ304"/>
    <mergeCell ref="AR302:AR304"/>
    <mergeCell ref="AS302:AS304"/>
    <mergeCell ref="AT302:AT304"/>
    <mergeCell ref="AU302:AU304"/>
    <mergeCell ref="AV302:AV304"/>
    <mergeCell ref="A305:A307"/>
    <mergeCell ref="B305:B307"/>
    <mergeCell ref="C305:C307"/>
    <mergeCell ref="D305:D307"/>
    <mergeCell ref="E305:E307"/>
    <mergeCell ref="F305:F307"/>
    <mergeCell ref="J305:J307"/>
    <mergeCell ref="K305:K307"/>
    <mergeCell ref="L305:L307"/>
    <mergeCell ref="M305:M307"/>
    <mergeCell ref="N305:N307"/>
    <mergeCell ref="O305:O307"/>
    <mergeCell ref="P305:P307"/>
    <mergeCell ref="Q305:Q307"/>
    <mergeCell ref="R305:R307"/>
    <mergeCell ref="U305:U307"/>
    <mergeCell ref="V305:V307"/>
    <mergeCell ref="X305:X307"/>
    <mergeCell ref="Y305:Y307"/>
    <mergeCell ref="AC305:AC307"/>
    <mergeCell ref="AD305:AD307"/>
    <mergeCell ref="AH305:AH307"/>
    <mergeCell ref="AI305:AI307"/>
    <mergeCell ref="AM305:AM307"/>
    <mergeCell ref="AI299:AI301"/>
    <mergeCell ref="AM299:AM301"/>
    <mergeCell ref="AN299:AN301"/>
    <mergeCell ref="AQ299:AQ301"/>
    <mergeCell ref="AR299:AR301"/>
    <mergeCell ref="AS299:AS301"/>
    <mergeCell ref="AT299:AT301"/>
    <mergeCell ref="AU299:AU301"/>
    <mergeCell ref="AV299:AV301"/>
    <mergeCell ref="A302:A304"/>
    <mergeCell ref="B302:B304"/>
    <mergeCell ref="C302:C304"/>
    <mergeCell ref="D302:D304"/>
    <mergeCell ref="E302:E304"/>
    <mergeCell ref="F302:F304"/>
    <mergeCell ref="J302:J304"/>
    <mergeCell ref="K302:K304"/>
    <mergeCell ref="L302:L304"/>
    <mergeCell ref="M302:M304"/>
    <mergeCell ref="N302:N304"/>
    <mergeCell ref="O302:O304"/>
    <mergeCell ref="P302:P304"/>
    <mergeCell ref="Q302:Q304"/>
    <mergeCell ref="R302:R304"/>
    <mergeCell ref="U302:U304"/>
    <mergeCell ref="V302:V304"/>
    <mergeCell ref="X302:X304"/>
    <mergeCell ref="Y302:Y304"/>
    <mergeCell ref="AC302:AC304"/>
    <mergeCell ref="AD302:AD304"/>
    <mergeCell ref="AH302:AH304"/>
    <mergeCell ref="AI302:AI304"/>
    <mergeCell ref="AH296:AH298"/>
    <mergeCell ref="AI296:AI298"/>
    <mergeCell ref="AM296:AM298"/>
    <mergeCell ref="AN296:AN298"/>
    <mergeCell ref="AQ296:AQ298"/>
    <mergeCell ref="AR296:AR298"/>
    <mergeCell ref="AS296:AS298"/>
    <mergeCell ref="AT296:AT298"/>
    <mergeCell ref="AU296:AU298"/>
    <mergeCell ref="AV296:AV298"/>
    <mergeCell ref="A299:A301"/>
    <mergeCell ref="B299:B301"/>
    <mergeCell ref="C299:C301"/>
    <mergeCell ref="D299:D301"/>
    <mergeCell ref="E299:E301"/>
    <mergeCell ref="F299:F301"/>
    <mergeCell ref="J299:J301"/>
    <mergeCell ref="K299:K301"/>
    <mergeCell ref="L299:L301"/>
    <mergeCell ref="M299:M301"/>
    <mergeCell ref="N299:N301"/>
    <mergeCell ref="O299:O301"/>
    <mergeCell ref="P299:P301"/>
    <mergeCell ref="Q299:Q301"/>
    <mergeCell ref="R299:R301"/>
    <mergeCell ref="U299:U301"/>
    <mergeCell ref="V299:V301"/>
    <mergeCell ref="X299:X301"/>
    <mergeCell ref="Y299:Y301"/>
    <mergeCell ref="AC299:AC301"/>
    <mergeCell ref="AD299:AD301"/>
    <mergeCell ref="AH299:AH301"/>
    <mergeCell ref="AD293:AD295"/>
    <mergeCell ref="AH293:AH295"/>
    <mergeCell ref="AI293:AI295"/>
    <mergeCell ref="AM293:AM295"/>
    <mergeCell ref="AN293:AN295"/>
    <mergeCell ref="AQ293:AQ295"/>
    <mergeCell ref="AR293:AR295"/>
    <mergeCell ref="AS293:AS295"/>
    <mergeCell ref="AT293:AT295"/>
    <mergeCell ref="AU293:AU295"/>
    <mergeCell ref="AV293:AV295"/>
    <mergeCell ref="A296:A298"/>
    <mergeCell ref="B296:B298"/>
    <mergeCell ref="C296:C298"/>
    <mergeCell ref="D296:D298"/>
    <mergeCell ref="E296:E298"/>
    <mergeCell ref="F296:F298"/>
    <mergeCell ref="J296:J298"/>
    <mergeCell ref="K296:K298"/>
    <mergeCell ref="L296:L298"/>
    <mergeCell ref="M296:M298"/>
    <mergeCell ref="N296:N298"/>
    <mergeCell ref="O296:O298"/>
    <mergeCell ref="P296:P298"/>
    <mergeCell ref="Q296:Q298"/>
    <mergeCell ref="R296:R298"/>
    <mergeCell ref="U296:U298"/>
    <mergeCell ref="V296:V298"/>
    <mergeCell ref="X296:X298"/>
    <mergeCell ref="Y296:Y298"/>
    <mergeCell ref="AC296:AC298"/>
    <mergeCell ref="AD296:AD298"/>
    <mergeCell ref="AC290:AC292"/>
    <mergeCell ref="AD290:AD292"/>
    <mergeCell ref="AH290:AH292"/>
    <mergeCell ref="AI290:AI292"/>
    <mergeCell ref="AM290:AM292"/>
    <mergeCell ref="AN290:AN292"/>
    <mergeCell ref="AQ290:AQ292"/>
    <mergeCell ref="AR290:AR292"/>
    <mergeCell ref="AS290:AS292"/>
    <mergeCell ref="AT290:AT292"/>
    <mergeCell ref="AU290:AU292"/>
    <mergeCell ref="AV290:AV292"/>
    <mergeCell ref="A293:A295"/>
    <mergeCell ref="B293:B295"/>
    <mergeCell ref="C293:C295"/>
    <mergeCell ref="D293:D295"/>
    <mergeCell ref="E293:E295"/>
    <mergeCell ref="F293:F295"/>
    <mergeCell ref="J293:J295"/>
    <mergeCell ref="K293:K295"/>
    <mergeCell ref="L293:L295"/>
    <mergeCell ref="M293:M295"/>
    <mergeCell ref="N293:N295"/>
    <mergeCell ref="O293:O295"/>
    <mergeCell ref="P293:P295"/>
    <mergeCell ref="Q293:Q295"/>
    <mergeCell ref="R293:R295"/>
    <mergeCell ref="U293:U295"/>
    <mergeCell ref="V293:V295"/>
    <mergeCell ref="X293:X295"/>
    <mergeCell ref="Y293:Y295"/>
    <mergeCell ref="AC293:AC295"/>
    <mergeCell ref="Y287:Y289"/>
    <mergeCell ref="AC287:AC289"/>
    <mergeCell ref="AD287:AD289"/>
    <mergeCell ref="AH287:AH289"/>
    <mergeCell ref="AI287:AI289"/>
    <mergeCell ref="AM287:AM289"/>
    <mergeCell ref="AN287:AN289"/>
    <mergeCell ref="AQ287:AQ289"/>
    <mergeCell ref="AR287:AR289"/>
    <mergeCell ref="AS287:AS289"/>
    <mergeCell ref="AT287:AT289"/>
    <mergeCell ref="AU287:AU289"/>
    <mergeCell ref="AV287:AV289"/>
    <mergeCell ref="A290:A292"/>
    <mergeCell ref="B290:B292"/>
    <mergeCell ref="C290:C292"/>
    <mergeCell ref="D290:D292"/>
    <mergeCell ref="E290:E292"/>
    <mergeCell ref="F290:F292"/>
    <mergeCell ref="J290:J292"/>
    <mergeCell ref="K290:K292"/>
    <mergeCell ref="L290:L292"/>
    <mergeCell ref="M290:M292"/>
    <mergeCell ref="N290:N292"/>
    <mergeCell ref="O290:O292"/>
    <mergeCell ref="P290:P292"/>
    <mergeCell ref="Q290:Q292"/>
    <mergeCell ref="R290:R292"/>
    <mergeCell ref="U290:U292"/>
    <mergeCell ref="V290:V292"/>
    <mergeCell ref="X290:X292"/>
    <mergeCell ref="Y290:Y292"/>
    <mergeCell ref="X284:X286"/>
    <mergeCell ref="Y284:Y286"/>
    <mergeCell ref="AC284:AC286"/>
    <mergeCell ref="AD284:AD286"/>
    <mergeCell ref="AH284:AH286"/>
    <mergeCell ref="AI284:AI286"/>
    <mergeCell ref="AM284:AM286"/>
    <mergeCell ref="AN284:AN286"/>
    <mergeCell ref="AQ284:AQ286"/>
    <mergeCell ref="AR284:AR286"/>
    <mergeCell ref="AS284:AS286"/>
    <mergeCell ref="AT284:AT286"/>
    <mergeCell ref="AU284:AU286"/>
    <mergeCell ref="AV284:AV286"/>
    <mergeCell ref="A287:A289"/>
    <mergeCell ref="B287:B289"/>
    <mergeCell ref="C287:C289"/>
    <mergeCell ref="D287:D289"/>
    <mergeCell ref="E287:E289"/>
    <mergeCell ref="F287:F289"/>
    <mergeCell ref="J287:J289"/>
    <mergeCell ref="K287:K289"/>
    <mergeCell ref="L287:L289"/>
    <mergeCell ref="M287:M289"/>
    <mergeCell ref="N287:N289"/>
    <mergeCell ref="O287:O289"/>
    <mergeCell ref="P287:P289"/>
    <mergeCell ref="Q287:Q289"/>
    <mergeCell ref="R287:R289"/>
    <mergeCell ref="U287:U289"/>
    <mergeCell ref="V287:V289"/>
    <mergeCell ref="X287:X289"/>
    <mergeCell ref="A284:A286"/>
    <mergeCell ref="B284:B286"/>
    <mergeCell ref="C284:C286"/>
    <mergeCell ref="D284:D286"/>
    <mergeCell ref="E284:E286"/>
    <mergeCell ref="F284:F286"/>
    <mergeCell ref="J284:J286"/>
    <mergeCell ref="K284:K286"/>
    <mergeCell ref="L284:L286"/>
    <mergeCell ref="M284:M286"/>
    <mergeCell ref="N284:N286"/>
    <mergeCell ref="O284:O286"/>
    <mergeCell ref="P284:P286"/>
    <mergeCell ref="Q284:Q286"/>
    <mergeCell ref="R284:R286"/>
    <mergeCell ref="U284:U286"/>
    <mergeCell ref="V284:V286"/>
    <mergeCell ref="CO537:CW537"/>
    <mergeCell ref="BC546:BD546"/>
    <mergeCell ref="AC26:AC28"/>
    <mergeCell ref="AC29:AC31"/>
    <mergeCell ref="AC59:AC61"/>
    <mergeCell ref="AC62:AC64"/>
    <mergeCell ref="AC65:AC67"/>
    <mergeCell ref="AU8:AV9"/>
    <mergeCell ref="AW8:BA9"/>
    <mergeCell ref="AM71:AM73"/>
    <mergeCell ref="AM74:AM76"/>
    <mergeCell ref="AM44:AM46"/>
    <mergeCell ref="AM47:AM49"/>
    <mergeCell ref="AM65:AM67"/>
    <mergeCell ref="AM68:AM70"/>
    <mergeCell ref="AC32:AC34"/>
    <mergeCell ref="AC35:AC37"/>
    <mergeCell ref="AC38:AC40"/>
    <mergeCell ref="AI32:AI34"/>
    <mergeCell ref="AI35:AI37"/>
    <mergeCell ref="AI38:AI40"/>
    <mergeCell ref="AI41:AI43"/>
    <mergeCell ref="AI44:AI46"/>
    <mergeCell ref="AC23:AC25"/>
    <mergeCell ref="AS41:AS43"/>
    <mergeCell ref="AT65:AT67"/>
    <mergeCell ref="AT68:AT70"/>
    <mergeCell ref="AC47:AC49"/>
    <mergeCell ref="AC50:AC52"/>
    <mergeCell ref="AD47:AD49"/>
    <mergeCell ref="AH20:AH22"/>
    <mergeCell ref="AH23:AH25"/>
    <mergeCell ref="AT20:AT22"/>
    <mergeCell ref="AS20:AS22"/>
    <mergeCell ref="AT38:AT40"/>
    <mergeCell ref="AT41:AT43"/>
    <mergeCell ref="AT29:AT31"/>
    <mergeCell ref="AS32:AS34"/>
    <mergeCell ref="AT32:AT34"/>
    <mergeCell ref="A5:BA5"/>
    <mergeCell ref="A7:BA7"/>
    <mergeCell ref="AM50:AM52"/>
    <mergeCell ref="AM53:AM55"/>
    <mergeCell ref="AM56:AM58"/>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T56:AT58"/>
    <mergeCell ref="AU56:AU58"/>
    <mergeCell ref="AV56:AV58"/>
    <mergeCell ref="A38:A40"/>
    <mergeCell ref="B38:B40"/>
    <mergeCell ref="AH35:AH37"/>
    <mergeCell ref="AM38:AM40"/>
    <mergeCell ref="AR38:AR40"/>
    <mergeCell ref="X32:X34"/>
    <mergeCell ref="AT50:AT52"/>
    <mergeCell ref="AH47:AH49"/>
    <mergeCell ref="AV38:AV40"/>
    <mergeCell ref="AN29:AN31"/>
    <mergeCell ref="AN32:AN34"/>
    <mergeCell ref="AN35:AN37"/>
    <mergeCell ref="AN38:AN40"/>
    <mergeCell ref="AU44:AU46"/>
    <mergeCell ref="AU47:AU49"/>
    <mergeCell ref="AT44:AT46"/>
    <mergeCell ref="AN71:AN73"/>
    <mergeCell ref="AN65:AN67"/>
    <mergeCell ref="AN68:AN70"/>
    <mergeCell ref="AH62:AH64"/>
    <mergeCell ref="AI59:AI61"/>
    <mergeCell ref="AH59:AH61"/>
    <mergeCell ref="AN56:AN58"/>
    <mergeCell ref="AN59:AN61"/>
    <mergeCell ref="AN62:AN64"/>
    <mergeCell ref="AM59:AM61"/>
    <mergeCell ref="AM62:AM64"/>
    <mergeCell ref="AD50:AD52"/>
    <mergeCell ref="AR59:AR61"/>
    <mergeCell ref="AQ59:AQ61"/>
    <mergeCell ref="AN53:AN55"/>
    <mergeCell ref="AH44:AH46"/>
    <mergeCell ref="AT62:AT64"/>
    <mergeCell ref="AI56:AI58"/>
    <mergeCell ref="AU59:AU61"/>
    <mergeCell ref="AV59:AV61"/>
    <mergeCell ref="AH38:AH40"/>
    <mergeCell ref="AH41:AH43"/>
    <mergeCell ref="AH53:AH55"/>
    <mergeCell ref="Y53:Y55"/>
    <mergeCell ref="Y56:Y58"/>
    <mergeCell ref="AR53:AR55"/>
    <mergeCell ref="AI53:AI55"/>
    <mergeCell ref="AD53:AD55"/>
    <mergeCell ref="AH50:AH52"/>
    <mergeCell ref="X50:X52"/>
    <mergeCell ref="X53:X55"/>
    <mergeCell ref="X56:X58"/>
    <mergeCell ref="X59:X61"/>
    <mergeCell ref="AT59:AT61"/>
    <mergeCell ref="AU53:AU55"/>
    <mergeCell ref="AV53:AV55"/>
    <mergeCell ref="AV47:AV49"/>
    <mergeCell ref="AV44:AV46"/>
    <mergeCell ref="AU50:AU52"/>
    <mergeCell ref="AV50:AV52"/>
    <mergeCell ref="AT53:AT55"/>
    <mergeCell ref="AQ56:AQ58"/>
    <mergeCell ref="AR56:AR58"/>
    <mergeCell ref="AH56:AH58"/>
    <mergeCell ref="AS44:AS46"/>
    <mergeCell ref="AS47:AS49"/>
    <mergeCell ref="Y41:Y43"/>
    <mergeCell ref="AI47:AI49"/>
    <mergeCell ref="AI50:AI52"/>
    <mergeCell ref="AS53:AS55"/>
    <mergeCell ref="V44:V46"/>
    <mergeCell ref="V41:V43"/>
    <mergeCell ref="V47:V49"/>
    <mergeCell ref="AS50:AS52"/>
    <mergeCell ref="Y62:Y64"/>
    <mergeCell ref="Y65:Y67"/>
    <mergeCell ref="X65:X67"/>
    <mergeCell ref="X68:X70"/>
    <mergeCell ref="Y44:Y46"/>
    <mergeCell ref="Y47:Y49"/>
    <mergeCell ref="Y50:Y52"/>
    <mergeCell ref="AN41:AN43"/>
    <mergeCell ref="AN44:AN46"/>
    <mergeCell ref="AN47:AN49"/>
    <mergeCell ref="AN50:AN52"/>
    <mergeCell ref="AM41:AM43"/>
    <mergeCell ref="AR47:AR49"/>
    <mergeCell ref="AQ53:AQ55"/>
    <mergeCell ref="AD65:AD67"/>
    <mergeCell ref="A17:A19"/>
    <mergeCell ref="A20:A22"/>
    <mergeCell ref="B26:B28"/>
    <mergeCell ref="B29:B31"/>
    <mergeCell ref="B32:B34"/>
    <mergeCell ref="B35:B37"/>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U32:AU34"/>
    <mergeCell ref="AU35:AU37"/>
    <mergeCell ref="AS35:AS37"/>
    <mergeCell ref="AT35:AT37"/>
    <mergeCell ref="AS38:AS40"/>
    <mergeCell ref="Y38:Y40"/>
    <mergeCell ref="AU38:AU40"/>
    <mergeCell ref="AH26:AH28"/>
    <mergeCell ref="O35:O37"/>
    <mergeCell ref="M32:M34"/>
    <mergeCell ref="AH29:AH31"/>
    <mergeCell ref="A35:A37"/>
    <mergeCell ref="J32:J34"/>
    <mergeCell ref="D38:D40"/>
    <mergeCell ref="E38:E40"/>
    <mergeCell ref="J59:J61"/>
    <mergeCell ref="K59:K61"/>
    <mergeCell ref="A44:A46"/>
    <mergeCell ref="F23:F25"/>
    <mergeCell ref="F26:F28"/>
    <mergeCell ref="F29:F31"/>
    <mergeCell ref="F32:F34"/>
    <mergeCell ref="F35:F37"/>
    <mergeCell ref="F38:F40"/>
    <mergeCell ref="D35:D37"/>
    <mergeCell ref="E35:E37"/>
    <mergeCell ref="A23:A25"/>
    <mergeCell ref="F41:F43"/>
    <mergeCell ref="F44:F46"/>
    <mergeCell ref="A26:A28"/>
    <mergeCell ref="D26:D28"/>
    <mergeCell ref="E26:E28"/>
    <mergeCell ref="A29:A31"/>
    <mergeCell ref="D29:D31"/>
    <mergeCell ref="E29:E31"/>
    <mergeCell ref="A32:A34"/>
    <mergeCell ref="D32:D34"/>
    <mergeCell ref="E32:E34"/>
    <mergeCell ref="K35:K37"/>
    <mergeCell ref="AN74:AN76"/>
    <mergeCell ref="J41:J43"/>
    <mergeCell ref="R65:R67"/>
    <mergeCell ref="A11:A13"/>
    <mergeCell ref="J11:J13"/>
    <mergeCell ref="N53:N55"/>
    <mergeCell ref="E65:E67"/>
    <mergeCell ref="B62:B64"/>
    <mergeCell ref="B65:B67"/>
    <mergeCell ref="B68:B70"/>
    <mergeCell ref="B71:B73"/>
    <mergeCell ref="B44:B46"/>
    <mergeCell ref="B47:B49"/>
    <mergeCell ref="B50:B52"/>
    <mergeCell ref="A56:A58"/>
    <mergeCell ref="E59:E61"/>
    <mergeCell ref="A14:A16"/>
    <mergeCell ref="E14:E16"/>
    <mergeCell ref="A41:A43"/>
    <mergeCell ref="D41:D43"/>
    <mergeCell ref="E41:E43"/>
    <mergeCell ref="D56:D58"/>
    <mergeCell ref="E56:E58"/>
    <mergeCell ref="A59:A61"/>
    <mergeCell ref="J38:J40"/>
    <mergeCell ref="J47:J49"/>
    <mergeCell ref="J62:J64"/>
    <mergeCell ref="K62:K64"/>
    <mergeCell ref="J65:J67"/>
    <mergeCell ref="K65:K67"/>
    <mergeCell ref="J53:J55"/>
    <mergeCell ref="K53:K55"/>
    <mergeCell ref="D68:D70"/>
    <mergeCell ref="E68:E70"/>
    <mergeCell ref="D74:D76"/>
    <mergeCell ref="J44:J46"/>
    <mergeCell ref="K44:K46"/>
    <mergeCell ref="L44:L46"/>
    <mergeCell ref="J56:J58"/>
    <mergeCell ref="K56:K58"/>
    <mergeCell ref="L56:L58"/>
    <mergeCell ref="A62:A64"/>
    <mergeCell ref="D62:D64"/>
    <mergeCell ref="E62:E64"/>
    <mergeCell ref="A65:A67"/>
    <mergeCell ref="D65:D67"/>
    <mergeCell ref="D59:D61"/>
    <mergeCell ref="L41:L43"/>
    <mergeCell ref="J74:J76"/>
    <mergeCell ref="A71:A73"/>
    <mergeCell ref="D71:D73"/>
    <mergeCell ref="E71:E73"/>
    <mergeCell ref="D44:D46"/>
    <mergeCell ref="E44:E46"/>
    <mergeCell ref="B41:B43"/>
    <mergeCell ref="K41:K43"/>
    <mergeCell ref="D11:D13"/>
    <mergeCell ref="E11:E13"/>
    <mergeCell ref="M11:M13"/>
    <mergeCell ref="N11:N13"/>
    <mergeCell ref="K11:K13"/>
    <mergeCell ref="L11:L13"/>
    <mergeCell ref="D14:D16"/>
    <mergeCell ref="J23:J25"/>
    <mergeCell ref="K23:K25"/>
    <mergeCell ref="L23:L25"/>
    <mergeCell ref="D23:D25"/>
    <mergeCell ref="AQ17:AQ19"/>
    <mergeCell ref="AR17:AR19"/>
    <mergeCell ref="AQ20:AQ22"/>
    <mergeCell ref="AR20:AR22"/>
    <mergeCell ref="AQ23:AQ25"/>
    <mergeCell ref="AR23:AR25"/>
    <mergeCell ref="AN14:AN16"/>
    <mergeCell ref="AN17:AN19"/>
    <mergeCell ref="AN20:AN22"/>
    <mergeCell ref="AN23:AN25"/>
    <mergeCell ref="AM20:AM22"/>
    <mergeCell ref="U20:U22"/>
    <mergeCell ref="E17:E19"/>
    <mergeCell ref="N62:N64"/>
    <mergeCell ref="D17:D19"/>
    <mergeCell ref="Q50:Q52"/>
    <mergeCell ref="N56:N58"/>
    <mergeCell ref="D47:D49"/>
    <mergeCell ref="E47:E49"/>
    <mergeCell ref="A50:A52"/>
    <mergeCell ref="D50:D52"/>
    <mergeCell ref="E50:E52"/>
    <mergeCell ref="A53:A55"/>
    <mergeCell ref="D53:D55"/>
    <mergeCell ref="E53:E55"/>
    <mergeCell ref="K47:K49"/>
    <mergeCell ref="L47:L49"/>
    <mergeCell ref="L53:L55"/>
    <mergeCell ref="J50:J52"/>
    <mergeCell ref="Q53:Q55"/>
    <mergeCell ref="A47:A49"/>
    <mergeCell ref="F50:F52"/>
    <mergeCell ref="F53:F55"/>
    <mergeCell ref="F56:F58"/>
    <mergeCell ref="M56:M58"/>
    <mergeCell ref="N17:N19"/>
    <mergeCell ref="O17:O19"/>
    <mergeCell ref="N29:N31"/>
    <mergeCell ref="K32:K34"/>
    <mergeCell ref="N32:N34"/>
    <mergeCell ref="L35:L37"/>
    <mergeCell ref="Q32:Q34"/>
    <mergeCell ref="K38:K40"/>
    <mergeCell ref="M50:M52"/>
    <mergeCell ref="J35:J37"/>
    <mergeCell ref="AV74:AV76"/>
    <mergeCell ref="O41:O43"/>
    <mergeCell ref="P41:P43"/>
    <mergeCell ref="Q41:Q43"/>
    <mergeCell ref="O44:O46"/>
    <mergeCell ref="P44:P46"/>
    <mergeCell ref="Q44:Q46"/>
    <mergeCell ref="O47:O49"/>
    <mergeCell ref="P47:P49"/>
    <mergeCell ref="Q47:Q49"/>
    <mergeCell ref="O50:O52"/>
    <mergeCell ref="P50:P52"/>
    <mergeCell ref="AU65:AU67"/>
    <mergeCell ref="AV65:AV67"/>
    <mergeCell ref="AQ47:AQ49"/>
    <mergeCell ref="AS56:AS58"/>
    <mergeCell ref="AS59:AS61"/>
    <mergeCell ref="AS62:AS64"/>
    <mergeCell ref="AS65:AS67"/>
    <mergeCell ref="AS68:AS70"/>
    <mergeCell ref="AS71:AS73"/>
    <mergeCell ref="U56:U58"/>
    <mergeCell ref="U59:U61"/>
    <mergeCell ref="AI74:AI76"/>
    <mergeCell ref="P68:P70"/>
    <mergeCell ref="Q65:Q67"/>
    <mergeCell ref="V71:V73"/>
    <mergeCell ref="AC71:AC73"/>
    <mergeCell ref="AH65:AH67"/>
    <mergeCell ref="AH68:AH70"/>
    <mergeCell ref="V59:V61"/>
    <mergeCell ref="AQ50:AQ52"/>
    <mergeCell ref="AD74:AD76"/>
    <mergeCell ref="AH74:AH76"/>
    <mergeCell ref="AC74:AC76"/>
    <mergeCell ref="R53:R55"/>
    <mergeCell ref="R56:R58"/>
    <mergeCell ref="O38:O40"/>
    <mergeCell ref="P38:P40"/>
    <mergeCell ref="Q38:Q40"/>
    <mergeCell ref="U71:U73"/>
    <mergeCell ref="AD56:AD58"/>
    <mergeCell ref="AD59:AD61"/>
    <mergeCell ref="AI62:AI64"/>
    <mergeCell ref="V65:V67"/>
    <mergeCell ref="V68:V70"/>
    <mergeCell ref="AD68:AD70"/>
    <mergeCell ref="AD71:AD73"/>
    <mergeCell ref="AD62:AD64"/>
    <mergeCell ref="Y71:Y73"/>
    <mergeCell ref="V62:V64"/>
    <mergeCell ref="AC68:AC70"/>
    <mergeCell ref="AI71:AI73"/>
    <mergeCell ref="AI65:AI67"/>
    <mergeCell ref="AI68:AI70"/>
    <mergeCell ref="V56:V58"/>
    <mergeCell ref="X71:X73"/>
    <mergeCell ref="X74:X76"/>
    <mergeCell ref="Y68:Y70"/>
    <mergeCell ref="Y59:Y61"/>
    <mergeCell ref="AC53:AC55"/>
    <mergeCell ref="AC56:AC58"/>
    <mergeCell ref="AH71:AH73"/>
    <mergeCell ref="V53:V55"/>
    <mergeCell ref="AV23:AV25"/>
    <mergeCell ref="CB6:CE6"/>
    <mergeCell ref="N41:N43"/>
    <mergeCell ref="N44:N46"/>
    <mergeCell ref="Q59:Q61"/>
    <mergeCell ref="P56:P58"/>
    <mergeCell ref="Q56:Q58"/>
    <mergeCell ref="O56:O58"/>
    <mergeCell ref="R59:R61"/>
    <mergeCell ref="R35:R37"/>
    <mergeCell ref="R38:R40"/>
    <mergeCell ref="X20:X22"/>
    <mergeCell ref="O26:O28"/>
    <mergeCell ref="P26:P28"/>
    <mergeCell ref="Q29:Q31"/>
    <mergeCell ref="X29:X31"/>
    <mergeCell ref="Q35:Q37"/>
    <mergeCell ref="V20:V22"/>
    <mergeCell ref="V23:V25"/>
    <mergeCell ref="V32:V34"/>
    <mergeCell ref="V35:V37"/>
    <mergeCell ref="V38:V40"/>
    <mergeCell ref="V50:V52"/>
    <mergeCell ref="R47:R49"/>
    <mergeCell ref="R50:R52"/>
    <mergeCell ref="R20:R22"/>
    <mergeCell ref="P32:P34"/>
    <mergeCell ref="AU20:AU22"/>
    <mergeCell ref="O59:O61"/>
    <mergeCell ref="AS23:AS25"/>
    <mergeCell ref="N14:N16"/>
    <mergeCell ref="AR50:AR52"/>
    <mergeCell ref="CF6:CJ6"/>
    <mergeCell ref="N8:R8"/>
    <mergeCell ref="AU11:AU13"/>
    <mergeCell ref="BC6:CA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AQ9:AR9"/>
    <mergeCell ref="S9:W9"/>
    <mergeCell ref="X9:AP9"/>
    <mergeCell ref="AQ14:AQ16"/>
    <mergeCell ref="AR14:AR16"/>
    <mergeCell ref="L14:L16"/>
    <mergeCell ref="M14:M16"/>
    <mergeCell ref="M9:M10"/>
    <mergeCell ref="N9:N10"/>
    <mergeCell ref="P9:P10"/>
    <mergeCell ref="R9:R10"/>
    <mergeCell ref="V11:V13"/>
    <mergeCell ref="AC11:AC13"/>
    <mergeCell ref="AH11:AH13"/>
    <mergeCell ref="K6:L6"/>
    <mergeCell ref="U11:U13"/>
    <mergeCell ref="AS8:AT9"/>
    <mergeCell ref="S8:AR8"/>
    <mergeCell ref="E6:G6"/>
    <mergeCell ref="F8:F10"/>
    <mergeCell ref="O11:O13"/>
    <mergeCell ref="AM17:AM19"/>
    <mergeCell ref="G9:G10"/>
    <mergeCell ref="K9:K10"/>
    <mergeCell ref="AM14:AM16"/>
    <mergeCell ref="J14:J16"/>
    <mergeCell ref="K14:K16"/>
    <mergeCell ref="L26:L28"/>
    <mergeCell ref="M26:M28"/>
    <mergeCell ref="J29:J31"/>
    <mergeCell ref="K29:K31"/>
    <mergeCell ref="L29:L31"/>
    <mergeCell ref="AI23:AI25"/>
    <mergeCell ref="AI26:AI28"/>
    <mergeCell ref="AI29:AI31"/>
    <mergeCell ref="O29:O31"/>
    <mergeCell ref="P29:P31"/>
    <mergeCell ref="N26:N28"/>
    <mergeCell ref="E23:E25"/>
    <mergeCell ref="AH32:AH34"/>
    <mergeCell ref="AT23:AT25"/>
    <mergeCell ref="AN26:AN28"/>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A8:A10"/>
    <mergeCell ref="J20:J22"/>
    <mergeCell ref="K544:AG544"/>
    <mergeCell ref="AD14:AD16"/>
    <mergeCell ref="AD17:AD19"/>
    <mergeCell ref="AD20:AD22"/>
    <mergeCell ref="AD23:AD25"/>
    <mergeCell ref="AD26:AD28"/>
    <mergeCell ref="AD29:AD31"/>
    <mergeCell ref="AD32:AD34"/>
    <mergeCell ref="AD35:AD37"/>
    <mergeCell ref="AD38:AD40"/>
    <mergeCell ref="AD41:AD43"/>
    <mergeCell ref="AD44:AD46"/>
    <mergeCell ref="M29:M31"/>
    <mergeCell ref="M74:M76"/>
    <mergeCell ref="N74:N76"/>
    <mergeCell ref="N23:N25"/>
    <mergeCell ref="O23:O25"/>
    <mergeCell ref="P23:P25"/>
    <mergeCell ref="Q23:Q25"/>
    <mergeCell ref="R23:R25"/>
    <mergeCell ref="U23:U25"/>
    <mergeCell ref="P20:P22"/>
    <mergeCell ref="M41:M43"/>
    <mergeCell ref="M38:M40"/>
    <mergeCell ref="X35:X37"/>
    <mergeCell ref="X38:X40"/>
    <mergeCell ref="X23:X25"/>
    <mergeCell ref="X26:X28"/>
    <mergeCell ref="O20:O22"/>
    <mergeCell ref="Q20:Q22"/>
    <mergeCell ref="Y83:Y85"/>
    <mergeCell ref="AC83:AC85"/>
    <mergeCell ref="V80:V82"/>
    <mergeCell ref="X80:X82"/>
    <mergeCell ref="O74:O76"/>
    <mergeCell ref="P74:P76"/>
    <mergeCell ref="Q74:Q76"/>
    <mergeCell ref="R74:R76"/>
    <mergeCell ref="U74:U76"/>
    <mergeCell ref="Q68:Q70"/>
    <mergeCell ref="O71:O73"/>
    <mergeCell ref="P71:P73"/>
    <mergeCell ref="Q71:Q73"/>
    <mergeCell ref="O65:O67"/>
    <mergeCell ref="P65:P67"/>
    <mergeCell ref="O53:O55"/>
    <mergeCell ref="R26:R28"/>
    <mergeCell ref="Y74:Y76"/>
    <mergeCell ref="V74:V76"/>
    <mergeCell ref="R41:R43"/>
    <mergeCell ref="R44:R46"/>
    <mergeCell ref="R62:R64"/>
    <mergeCell ref="X41:X43"/>
    <mergeCell ref="X62:X64"/>
    <mergeCell ref="U62:U64"/>
    <mergeCell ref="U65:U67"/>
    <mergeCell ref="U68:U70"/>
    <mergeCell ref="U44:U46"/>
    <mergeCell ref="U47:U49"/>
    <mergeCell ref="U50:U52"/>
    <mergeCell ref="U53:U55"/>
    <mergeCell ref="U41:U43"/>
    <mergeCell ref="AD83:AD85"/>
    <mergeCell ref="AH86:AH88"/>
    <mergeCell ref="BJ537:CB537"/>
    <mergeCell ref="CD537:CM537"/>
    <mergeCell ref="AT71:AT73"/>
    <mergeCell ref="AQ62:AQ64"/>
    <mergeCell ref="AV71:AV73"/>
    <mergeCell ref="AW537:AY537"/>
    <mergeCell ref="AU71:AU73"/>
    <mergeCell ref="AT74:AT76"/>
    <mergeCell ref="AU68:AU70"/>
    <mergeCell ref="AV68:AV70"/>
    <mergeCell ref="AR62:AR64"/>
    <mergeCell ref="AQ65:AQ67"/>
    <mergeCell ref="AR65:AR67"/>
    <mergeCell ref="AQ68:AQ70"/>
    <mergeCell ref="AR68:AR70"/>
    <mergeCell ref="AQ71:AQ73"/>
    <mergeCell ref="AR71:AR73"/>
    <mergeCell ref="AQ74:AQ76"/>
    <mergeCell ref="AR74:AR76"/>
    <mergeCell ref="AS77:AS79"/>
    <mergeCell ref="AT77:AT79"/>
    <mergeCell ref="AU77:AU79"/>
    <mergeCell ref="AV77:AV79"/>
    <mergeCell ref="AS74:AS76"/>
    <mergeCell ref="AU62:AU64"/>
    <mergeCell ref="AV62:AV64"/>
    <mergeCell ref="AR80:AR82"/>
    <mergeCell ref="AS92:AS94"/>
    <mergeCell ref="AU74:AU76"/>
    <mergeCell ref="AT92:AT94"/>
    <mergeCell ref="AT26:AT28"/>
    <mergeCell ref="AU26:AU28"/>
    <mergeCell ref="AS26:AS28"/>
    <mergeCell ref="AS29:AS31"/>
    <mergeCell ref="K50:K52"/>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M20:M22"/>
    <mergeCell ref="N20:N22"/>
    <mergeCell ref="P35:P37"/>
    <mergeCell ref="L32:L34"/>
    <mergeCell ref="L50:L52"/>
    <mergeCell ref="N38:N40"/>
    <mergeCell ref="R11:R13"/>
    <mergeCell ref="M23:M25"/>
    <mergeCell ref="AU23:AU25"/>
    <mergeCell ref="J26:J28"/>
    <mergeCell ref="K26:K28"/>
    <mergeCell ref="B11:B13"/>
    <mergeCell ref="C11:C13"/>
    <mergeCell ref="F11:F13"/>
    <mergeCell ref="F14:F16"/>
    <mergeCell ref="AU41:AU43"/>
    <mergeCell ref="AV41:AV43"/>
    <mergeCell ref="F17:F19"/>
    <mergeCell ref="AT47:AT49"/>
    <mergeCell ref="Q26:Q28"/>
    <mergeCell ref="K20:K22"/>
    <mergeCell ref="L20:L22"/>
    <mergeCell ref="H9:H10"/>
    <mergeCell ref="I9:I10"/>
    <mergeCell ref="J9:J10"/>
    <mergeCell ref="K17:K19"/>
    <mergeCell ref="J17:J19"/>
    <mergeCell ref="O14:O16"/>
    <mergeCell ref="L38:L40"/>
    <mergeCell ref="AQ26:AQ28"/>
    <mergeCell ref="AR26:AR28"/>
    <mergeCell ref="AQ41:AQ43"/>
    <mergeCell ref="AR41:AR43"/>
    <mergeCell ref="AQ44:AQ46"/>
    <mergeCell ref="AR44:AR46"/>
    <mergeCell ref="AV20:AV22"/>
    <mergeCell ref="AI20:AI22"/>
    <mergeCell ref="D20:D22"/>
    <mergeCell ref="E20:E22"/>
    <mergeCell ref="AV26:AV28"/>
    <mergeCell ref="AV29:AV31"/>
    <mergeCell ref="AV32:AV34"/>
    <mergeCell ref="AV35:AV37"/>
    <mergeCell ref="A6:D6"/>
    <mergeCell ref="CZ537:DD537"/>
    <mergeCell ref="B74:B76"/>
    <mergeCell ref="C17:C19"/>
    <mergeCell ref="C20:C22"/>
    <mergeCell ref="C23:C25"/>
    <mergeCell ref="C26:C28"/>
    <mergeCell ref="C29:C31"/>
    <mergeCell ref="C32:C34"/>
    <mergeCell ref="C35:C37"/>
    <mergeCell ref="C38:C40"/>
    <mergeCell ref="C41:C43"/>
    <mergeCell ref="C44:C46"/>
    <mergeCell ref="C47:C49"/>
    <mergeCell ref="C50:C52"/>
    <mergeCell ref="C53:C55"/>
    <mergeCell ref="C56:C58"/>
    <mergeCell ref="C59:C61"/>
    <mergeCell ref="C62:C64"/>
    <mergeCell ref="C65:C67"/>
    <mergeCell ref="C68:C70"/>
    <mergeCell ref="C71:C73"/>
    <mergeCell ref="C74:C76"/>
    <mergeCell ref="B20:B22"/>
    <mergeCell ref="B23:B25"/>
    <mergeCell ref="F68:F70"/>
    <mergeCell ref="F20:F22"/>
    <mergeCell ref="E74:E76"/>
    <mergeCell ref="F47:F49"/>
    <mergeCell ref="B53:B55"/>
    <mergeCell ref="B56:B58"/>
    <mergeCell ref="AR77:AR79"/>
    <mergeCell ref="P77:P79"/>
    <mergeCell ref="Q77:Q79"/>
    <mergeCell ref="R77:R79"/>
    <mergeCell ref="U77:U79"/>
    <mergeCell ref="V77:V79"/>
    <mergeCell ref="X77:X79"/>
    <mergeCell ref="R68:R70"/>
    <mergeCell ref="R71:R73"/>
    <mergeCell ref="O68:O70"/>
    <mergeCell ref="R29:R31"/>
    <mergeCell ref="R32:R34"/>
    <mergeCell ref="N71:N73"/>
    <mergeCell ref="M47:M49"/>
    <mergeCell ref="N47:N49"/>
    <mergeCell ref="N50:N52"/>
    <mergeCell ref="X44:X46"/>
    <mergeCell ref="X47:X49"/>
    <mergeCell ref="M35:M37"/>
    <mergeCell ref="O32:O34"/>
    <mergeCell ref="M53:M55"/>
    <mergeCell ref="M65:M67"/>
    <mergeCell ref="N65:N67"/>
    <mergeCell ref="N35:N37"/>
    <mergeCell ref="M44:M46"/>
    <mergeCell ref="M59:M61"/>
    <mergeCell ref="N59:N61"/>
    <mergeCell ref="N68:N70"/>
    <mergeCell ref="P53:P55"/>
    <mergeCell ref="O62:O64"/>
    <mergeCell ref="P62:P64"/>
    <mergeCell ref="Q62:Q64"/>
    <mergeCell ref="P59:P61"/>
    <mergeCell ref="A77:A79"/>
    <mergeCell ref="B77:B79"/>
    <mergeCell ref="C77:C79"/>
    <mergeCell ref="D77:D79"/>
    <mergeCell ref="E77:E79"/>
    <mergeCell ref="F77:F79"/>
    <mergeCell ref="J77:J79"/>
    <mergeCell ref="K77:K79"/>
    <mergeCell ref="L77:L79"/>
    <mergeCell ref="B59:B61"/>
    <mergeCell ref="J68:J70"/>
    <mergeCell ref="K68:K70"/>
    <mergeCell ref="L68:L70"/>
    <mergeCell ref="M68:M70"/>
    <mergeCell ref="J71:J73"/>
    <mergeCell ref="K71:K73"/>
    <mergeCell ref="L71:L73"/>
    <mergeCell ref="M71:M73"/>
    <mergeCell ref="F71:F73"/>
    <mergeCell ref="F74:F76"/>
    <mergeCell ref="M77:M79"/>
    <mergeCell ref="L62:L64"/>
    <mergeCell ref="L65:L67"/>
    <mergeCell ref="K74:K76"/>
    <mergeCell ref="L74:L76"/>
    <mergeCell ref="A74:A76"/>
    <mergeCell ref="F59:F61"/>
    <mergeCell ref="F62:F64"/>
    <mergeCell ref="F65:F67"/>
    <mergeCell ref="L59:L61"/>
    <mergeCell ref="M62:M64"/>
    <mergeCell ref="A68:A70"/>
    <mergeCell ref="C80:C82"/>
    <mergeCell ref="D80:D82"/>
    <mergeCell ref="E80:E82"/>
    <mergeCell ref="F80:F82"/>
    <mergeCell ref="J80:J82"/>
    <mergeCell ref="K80:K82"/>
    <mergeCell ref="L80:L82"/>
    <mergeCell ref="Y77:Y79"/>
    <mergeCell ref="AC77:AC79"/>
    <mergeCell ref="AD77:AD79"/>
    <mergeCell ref="AH77:AH79"/>
    <mergeCell ref="AI77:AI79"/>
    <mergeCell ref="AM77:AM79"/>
    <mergeCell ref="AN77:AN79"/>
    <mergeCell ref="AQ77:AQ79"/>
    <mergeCell ref="Y80:Y82"/>
    <mergeCell ref="AC80:AC82"/>
    <mergeCell ref="AD80:AD82"/>
    <mergeCell ref="AH80:AH82"/>
    <mergeCell ref="AI80:AI82"/>
    <mergeCell ref="AM80:AM82"/>
    <mergeCell ref="AN80:AN82"/>
    <mergeCell ref="AQ80:AQ82"/>
    <mergeCell ref="M80:M82"/>
    <mergeCell ref="N80:N82"/>
    <mergeCell ref="O80:O82"/>
    <mergeCell ref="P80:P82"/>
    <mergeCell ref="Q80:Q82"/>
    <mergeCell ref="R80:R82"/>
    <mergeCell ref="U80:U82"/>
    <mergeCell ref="N77:N79"/>
    <mergeCell ref="O77:O79"/>
    <mergeCell ref="AH83:AH85"/>
    <mergeCell ref="AI83:AI85"/>
    <mergeCell ref="AM83:AM85"/>
    <mergeCell ref="AN83:AN85"/>
    <mergeCell ref="AQ83:AQ85"/>
    <mergeCell ref="AR83:AR85"/>
    <mergeCell ref="AS83:AS85"/>
    <mergeCell ref="AT83:AT85"/>
    <mergeCell ref="AS80:AS82"/>
    <mergeCell ref="AT80:AT82"/>
    <mergeCell ref="AU80:AU82"/>
    <mergeCell ref="AV80:AV82"/>
    <mergeCell ref="A83:A85"/>
    <mergeCell ref="B83:B85"/>
    <mergeCell ref="C83:C85"/>
    <mergeCell ref="D83:D85"/>
    <mergeCell ref="E83:E85"/>
    <mergeCell ref="F83:F85"/>
    <mergeCell ref="J83:J85"/>
    <mergeCell ref="K83:K85"/>
    <mergeCell ref="L83:L85"/>
    <mergeCell ref="M83:M85"/>
    <mergeCell ref="N83:N85"/>
    <mergeCell ref="O83:O85"/>
    <mergeCell ref="P83:P85"/>
    <mergeCell ref="Q83:Q85"/>
    <mergeCell ref="R83:R85"/>
    <mergeCell ref="U83:U85"/>
    <mergeCell ref="V83:V85"/>
    <mergeCell ref="X83:X85"/>
    <mergeCell ref="A80:A82"/>
    <mergeCell ref="B80:B82"/>
    <mergeCell ref="AI86:AI88"/>
    <mergeCell ref="AM86:AM88"/>
    <mergeCell ref="AN86:AN88"/>
    <mergeCell ref="AQ86:AQ88"/>
    <mergeCell ref="AR86:AR88"/>
    <mergeCell ref="AS86:AS88"/>
    <mergeCell ref="AT86:AT88"/>
    <mergeCell ref="AU86:AU88"/>
    <mergeCell ref="AV86:AV88"/>
    <mergeCell ref="AU83:AU85"/>
    <mergeCell ref="AV83:AV85"/>
    <mergeCell ref="A86:A88"/>
    <mergeCell ref="B86:B88"/>
    <mergeCell ref="C86:C88"/>
    <mergeCell ref="D86:D88"/>
    <mergeCell ref="E86:E88"/>
    <mergeCell ref="F86:F88"/>
    <mergeCell ref="J86:J88"/>
    <mergeCell ref="K86:K88"/>
    <mergeCell ref="L86:L88"/>
    <mergeCell ref="M86:M88"/>
    <mergeCell ref="N86:N88"/>
    <mergeCell ref="O86:O88"/>
    <mergeCell ref="P86:P88"/>
    <mergeCell ref="Q86:Q88"/>
    <mergeCell ref="R86:R88"/>
    <mergeCell ref="U86:U88"/>
    <mergeCell ref="V86:V88"/>
    <mergeCell ref="X86:X88"/>
    <mergeCell ref="Y86:Y88"/>
    <mergeCell ref="AC86:AC88"/>
    <mergeCell ref="AD86:AD88"/>
    <mergeCell ref="AR89:AR91"/>
    <mergeCell ref="M89:M91"/>
    <mergeCell ref="N89:N91"/>
    <mergeCell ref="O89:O91"/>
    <mergeCell ref="P89:P91"/>
    <mergeCell ref="Q89:Q91"/>
    <mergeCell ref="R89:R91"/>
    <mergeCell ref="U89:U91"/>
    <mergeCell ref="V89:V91"/>
    <mergeCell ref="X89:X91"/>
    <mergeCell ref="A89:A91"/>
    <mergeCell ref="B89:B91"/>
    <mergeCell ref="C89:C91"/>
    <mergeCell ref="D89:D91"/>
    <mergeCell ref="E89:E91"/>
    <mergeCell ref="F89:F91"/>
    <mergeCell ref="J89:J91"/>
    <mergeCell ref="K89:K91"/>
    <mergeCell ref="L89:L91"/>
    <mergeCell ref="AS89:AS91"/>
    <mergeCell ref="AT89:AT91"/>
    <mergeCell ref="AU89:AU91"/>
    <mergeCell ref="AV89:AV91"/>
    <mergeCell ref="A92:A94"/>
    <mergeCell ref="B92:B94"/>
    <mergeCell ref="C92:C94"/>
    <mergeCell ref="D92:D94"/>
    <mergeCell ref="E92:E94"/>
    <mergeCell ref="F92:F94"/>
    <mergeCell ref="J92:J94"/>
    <mergeCell ref="K92:K94"/>
    <mergeCell ref="L92:L94"/>
    <mergeCell ref="M92:M94"/>
    <mergeCell ref="N92:N94"/>
    <mergeCell ref="O92:O94"/>
    <mergeCell ref="P92:P94"/>
    <mergeCell ref="Q92:Q94"/>
    <mergeCell ref="R92:R94"/>
    <mergeCell ref="U92:U94"/>
    <mergeCell ref="V92:V94"/>
    <mergeCell ref="X92:X94"/>
    <mergeCell ref="Y92:Y94"/>
    <mergeCell ref="AC92:AC94"/>
    <mergeCell ref="Y89:Y91"/>
    <mergeCell ref="AC89:AC91"/>
    <mergeCell ref="AD89:AD91"/>
    <mergeCell ref="AH89:AH91"/>
    <mergeCell ref="AI89:AI91"/>
    <mergeCell ref="AM89:AM91"/>
    <mergeCell ref="AN89:AN91"/>
    <mergeCell ref="AQ89:AQ91"/>
    <mergeCell ref="AV95:AV97"/>
    <mergeCell ref="AU92:AU94"/>
    <mergeCell ref="AV92:AV94"/>
    <mergeCell ref="A95:A97"/>
    <mergeCell ref="B95:B97"/>
    <mergeCell ref="C95:C97"/>
    <mergeCell ref="D95:D97"/>
    <mergeCell ref="E95:E97"/>
    <mergeCell ref="F95:F97"/>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D92:AD94"/>
    <mergeCell ref="AH92:AH94"/>
    <mergeCell ref="AI92:AI94"/>
    <mergeCell ref="AM92:AM94"/>
    <mergeCell ref="AN92:AN94"/>
    <mergeCell ref="AQ92:AQ94"/>
    <mergeCell ref="AR92:AR94"/>
    <mergeCell ref="A98:A100"/>
    <mergeCell ref="B98:B100"/>
    <mergeCell ref="C98:C100"/>
    <mergeCell ref="D98:D100"/>
    <mergeCell ref="E98:E100"/>
    <mergeCell ref="F98:F100"/>
    <mergeCell ref="J98:J100"/>
    <mergeCell ref="K98:K100"/>
    <mergeCell ref="L98:L100"/>
    <mergeCell ref="AI95:AI97"/>
    <mergeCell ref="AM95:AM97"/>
    <mergeCell ref="AN95:AN97"/>
    <mergeCell ref="AQ95:AQ97"/>
    <mergeCell ref="AR95:AR97"/>
    <mergeCell ref="AS95:AS97"/>
    <mergeCell ref="AT95:AT97"/>
    <mergeCell ref="AU95:AU97"/>
    <mergeCell ref="Y101:Y103"/>
    <mergeCell ref="AC101:AC103"/>
    <mergeCell ref="Y98:Y100"/>
    <mergeCell ref="AC98:AC100"/>
    <mergeCell ref="AD98:AD100"/>
    <mergeCell ref="AH98:AH100"/>
    <mergeCell ref="AI98:AI100"/>
    <mergeCell ref="AM98:AM100"/>
    <mergeCell ref="AN98:AN100"/>
    <mergeCell ref="AQ98:AQ100"/>
    <mergeCell ref="AR98:AR100"/>
    <mergeCell ref="M98:M100"/>
    <mergeCell ref="N98:N100"/>
    <mergeCell ref="O98:O100"/>
    <mergeCell ref="P98:P100"/>
    <mergeCell ref="Q98:Q100"/>
    <mergeCell ref="R98:R100"/>
    <mergeCell ref="U98:U100"/>
    <mergeCell ref="V98:V100"/>
    <mergeCell ref="X98:X100"/>
    <mergeCell ref="AH104:AH106"/>
    <mergeCell ref="AD101:AD103"/>
    <mergeCell ref="AH101:AH103"/>
    <mergeCell ref="AI101:AI103"/>
    <mergeCell ref="AM101:AM103"/>
    <mergeCell ref="AN101:AN103"/>
    <mergeCell ref="AQ101:AQ103"/>
    <mergeCell ref="AR101:AR103"/>
    <mergeCell ref="AS101:AS103"/>
    <mergeCell ref="AT101:AT103"/>
    <mergeCell ref="AS98:AS100"/>
    <mergeCell ref="AT98:AT100"/>
    <mergeCell ref="AU98:AU100"/>
    <mergeCell ref="AV98:AV100"/>
    <mergeCell ref="A101:A103"/>
    <mergeCell ref="B101:B103"/>
    <mergeCell ref="C101:C103"/>
    <mergeCell ref="D101:D103"/>
    <mergeCell ref="E101:E103"/>
    <mergeCell ref="F101:F103"/>
    <mergeCell ref="J101:J103"/>
    <mergeCell ref="K101:K103"/>
    <mergeCell ref="L101:L103"/>
    <mergeCell ref="M101:M103"/>
    <mergeCell ref="N101:N103"/>
    <mergeCell ref="O101:O103"/>
    <mergeCell ref="P101:P103"/>
    <mergeCell ref="Q101:Q103"/>
    <mergeCell ref="R101:R103"/>
    <mergeCell ref="U101:U103"/>
    <mergeCell ref="V101:V103"/>
    <mergeCell ref="X101:X103"/>
    <mergeCell ref="AI104:AI106"/>
    <mergeCell ref="AM104:AM106"/>
    <mergeCell ref="AN104:AN106"/>
    <mergeCell ref="AQ104:AQ106"/>
    <mergeCell ref="AR104:AR106"/>
    <mergeCell ref="AS104:AS106"/>
    <mergeCell ref="AT104:AT106"/>
    <mergeCell ref="AU104:AU106"/>
    <mergeCell ref="AV104:AV106"/>
    <mergeCell ref="AU101:AU103"/>
    <mergeCell ref="AV101:AV103"/>
    <mergeCell ref="A104:A106"/>
    <mergeCell ref="B104:B106"/>
    <mergeCell ref="C104:C106"/>
    <mergeCell ref="D104:D106"/>
    <mergeCell ref="E104:E106"/>
    <mergeCell ref="F104:F106"/>
    <mergeCell ref="J104:J106"/>
    <mergeCell ref="K104:K106"/>
    <mergeCell ref="L104:L106"/>
    <mergeCell ref="M104:M106"/>
    <mergeCell ref="N104:N106"/>
    <mergeCell ref="O104:O106"/>
    <mergeCell ref="P104:P106"/>
    <mergeCell ref="Q104:Q106"/>
    <mergeCell ref="R104:R106"/>
    <mergeCell ref="U104:U106"/>
    <mergeCell ref="V104:V106"/>
    <mergeCell ref="X104:X106"/>
    <mergeCell ref="Y104:Y106"/>
    <mergeCell ref="AC104:AC106"/>
    <mergeCell ref="AD104:AD106"/>
    <mergeCell ref="AN107:AN109"/>
    <mergeCell ref="AQ107:AQ109"/>
    <mergeCell ref="AR107:AR109"/>
    <mergeCell ref="M107:M109"/>
    <mergeCell ref="N107:N109"/>
    <mergeCell ref="O107:O109"/>
    <mergeCell ref="P107:P109"/>
    <mergeCell ref="Q107:Q109"/>
    <mergeCell ref="R107:R109"/>
    <mergeCell ref="U107:U109"/>
    <mergeCell ref="V107:V109"/>
    <mergeCell ref="X107:X109"/>
    <mergeCell ref="A107:A109"/>
    <mergeCell ref="B107:B109"/>
    <mergeCell ref="C107:C109"/>
    <mergeCell ref="D107:D109"/>
    <mergeCell ref="E107:E109"/>
    <mergeCell ref="F107:F109"/>
    <mergeCell ref="J107:J109"/>
    <mergeCell ref="K107:K109"/>
    <mergeCell ref="L107:L109"/>
    <mergeCell ref="AS110:AS112"/>
    <mergeCell ref="AT110:AT112"/>
    <mergeCell ref="AS107:AS109"/>
    <mergeCell ref="AT107:AT109"/>
    <mergeCell ref="AU107:AU109"/>
    <mergeCell ref="AV107:AV109"/>
    <mergeCell ref="A110:A112"/>
    <mergeCell ref="B110:B112"/>
    <mergeCell ref="C110:C112"/>
    <mergeCell ref="D110:D112"/>
    <mergeCell ref="E110:E112"/>
    <mergeCell ref="F110:F112"/>
    <mergeCell ref="J110:J112"/>
    <mergeCell ref="K110:K112"/>
    <mergeCell ref="L110:L112"/>
    <mergeCell ref="M110:M112"/>
    <mergeCell ref="N110:N112"/>
    <mergeCell ref="O110:O112"/>
    <mergeCell ref="P110:P112"/>
    <mergeCell ref="Q110:Q112"/>
    <mergeCell ref="R110:R112"/>
    <mergeCell ref="U110:U112"/>
    <mergeCell ref="V110:V112"/>
    <mergeCell ref="X110:X112"/>
    <mergeCell ref="Y110:Y112"/>
    <mergeCell ref="AC110:AC112"/>
    <mergeCell ref="Y107:Y109"/>
    <mergeCell ref="AC107:AC109"/>
    <mergeCell ref="AD107:AD109"/>
    <mergeCell ref="AH107:AH109"/>
    <mergeCell ref="AI107:AI109"/>
    <mergeCell ref="AM107:AM109"/>
    <mergeCell ref="AV113:AV115"/>
    <mergeCell ref="AU110:AU112"/>
    <mergeCell ref="AV110:AV112"/>
    <mergeCell ref="A113:A115"/>
    <mergeCell ref="B113:B115"/>
    <mergeCell ref="C113:C115"/>
    <mergeCell ref="D113:D115"/>
    <mergeCell ref="E113:E115"/>
    <mergeCell ref="F113:F115"/>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D110:AD112"/>
    <mergeCell ref="AH110:AH112"/>
    <mergeCell ref="AI110:AI112"/>
    <mergeCell ref="AM110:AM112"/>
    <mergeCell ref="AN110:AN112"/>
    <mergeCell ref="AQ110:AQ112"/>
    <mergeCell ref="AR110:AR112"/>
    <mergeCell ref="A116:A118"/>
    <mergeCell ref="B116:B118"/>
    <mergeCell ref="C116:C118"/>
    <mergeCell ref="D116:D118"/>
    <mergeCell ref="E116:E118"/>
    <mergeCell ref="F116:F118"/>
    <mergeCell ref="J116:J118"/>
    <mergeCell ref="K116:K118"/>
    <mergeCell ref="L116:L118"/>
    <mergeCell ref="AI113:AI115"/>
    <mergeCell ref="AM113:AM115"/>
    <mergeCell ref="AN113:AN115"/>
    <mergeCell ref="AQ113:AQ115"/>
    <mergeCell ref="AR113:AR115"/>
    <mergeCell ref="AS113:AS115"/>
    <mergeCell ref="AT113:AT115"/>
    <mergeCell ref="AU113:AU115"/>
    <mergeCell ref="Y119:Y121"/>
    <mergeCell ref="AC119:AC121"/>
    <mergeCell ref="Y116:Y118"/>
    <mergeCell ref="AC116:AC118"/>
    <mergeCell ref="AD116:AD118"/>
    <mergeCell ref="AH116:AH118"/>
    <mergeCell ref="AI116:AI118"/>
    <mergeCell ref="AM116:AM118"/>
    <mergeCell ref="AN116:AN118"/>
    <mergeCell ref="AQ116:AQ118"/>
    <mergeCell ref="AR116:AR118"/>
    <mergeCell ref="M116:M118"/>
    <mergeCell ref="N116:N118"/>
    <mergeCell ref="O116:O118"/>
    <mergeCell ref="P116:P118"/>
    <mergeCell ref="Q116:Q118"/>
    <mergeCell ref="R116:R118"/>
    <mergeCell ref="U116:U118"/>
    <mergeCell ref="V116:V118"/>
    <mergeCell ref="X116:X118"/>
    <mergeCell ref="AH122:AH124"/>
    <mergeCell ref="AD119:AD121"/>
    <mergeCell ref="AH119:AH121"/>
    <mergeCell ref="AI119:AI121"/>
    <mergeCell ref="AM119:AM121"/>
    <mergeCell ref="AN119:AN121"/>
    <mergeCell ref="AQ119:AQ121"/>
    <mergeCell ref="AR119:AR121"/>
    <mergeCell ref="AS119:AS121"/>
    <mergeCell ref="AT119:AT121"/>
    <mergeCell ref="AS116:AS118"/>
    <mergeCell ref="AT116:AT118"/>
    <mergeCell ref="AU116:AU118"/>
    <mergeCell ref="AV116:AV118"/>
    <mergeCell ref="A119:A121"/>
    <mergeCell ref="B119:B121"/>
    <mergeCell ref="C119:C121"/>
    <mergeCell ref="D119:D121"/>
    <mergeCell ref="E119:E121"/>
    <mergeCell ref="F119:F121"/>
    <mergeCell ref="J119:J121"/>
    <mergeCell ref="K119:K121"/>
    <mergeCell ref="L119:L121"/>
    <mergeCell ref="M119:M121"/>
    <mergeCell ref="N119:N121"/>
    <mergeCell ref="O119:O121"/>
    <mergeCell ref="P119:P121"/>
    <mergeCell ref="Q119:Q121"/>
    <mergeCell ref="R119:R121"/>
    <mergeCell ref="U119:U121"/>
    <mergeCell ref="V119:V121"/>
    <mergeCell ref="X119:X121"/>
    <mergeCell ref="AI122:AI124"/>
    <mergeCell ref="AM122:AM124"/>
    <mergeCell ref="AN122:AN124"/>
    <mergeCell ref="AQ122:AQ124"/>
    <mergeCell ref="AR122:AR124"/>
    <mergeCell ref="AS122:AS124"/>
    <mergeCell ref="AT122:AT124"/>
    <mergeCell ref="AU122:AU124"/>
    <mergeCell ref="AV122:AV124"/>
    <mergeCell ref="AU119:AU121"/>
    <mergeCell ref="AV119:AV121"/>
    <mergeCell ref="A122:A124"/>
    <mergeCell ref="B122:B124"/>
    <mergeCell ref="C122:C124"/>
    <mergeCell ref="D122:D124"/>
    <mergeCell ref="E122:E124"/>
    <mergeCell ref="F122:F124"/>
    <mergeCell ref="J122:J124"/>
    <mergeCell ref="K122:K124"/>
    <mergeCell ref="L122:L124"/>
    <mergeCell ref="M122:M124"/>
    <mergeCell ref="N122:N124"/>
    <mergeCell ref="O122:O124"/>
    <mergeCell ref="P122:P124"/>
    <mergeCell ref="Q122:Q124"/>
    <mergeCell ref="R122:R124"/>
    <mergeCell ref="U122:U124"/>
    <mergeCell ref="V122:V124"/>
    <mergeCell ref="X122:X124"/>
    <mergeCell ref="Y122:Y124"/>
    <mergeCell ref="AC122:AC124"/>
    <mergeCell ref="AD122:AD124"/>
    <mergeCell ref="AN125:AN127"/>
    <mergeCell ref="AQ125:AQ127"/>
    <mergeCell ref="AR125:AR127"/>
    <mergeCell ref="M125:M127"/>
    <mergeCell ref="N125:N127"/>
    <mergeCell ref="O125:O127"/>
    <mergeCell ref="P125:P127"/>
    <mergeCell ref="Q125:Q127"/>
    <mergeCell ref="R125:R127"/>
    <mergeCell ref="U125:U127"/>
    <mergeCell ref="V125:V127"/>
    <mergeCell ref="X125:X127"/>
    <mergeCell ref="A125:A127"/>
    <mergeCell ref="B125:B127"/>
    <mergeCell ref="C125:C127"/>
    <mergeCell ref="D125:D127"/>
    <mergeCell ref="E125:E127"/>
    <mergeCell ref="F125:F127"/>
    <mergeCell ref="J125:J127"/>
    <mergeCell ref="K125:K127"/>
    <mergeCell ref="L125:L127"/>
    <mergeCell ref="AS128:AS130"/>
    <mergeCell ref="AT128:AT130"/>
    <mergeCell ref="AS125:AS127"/>
    <mergeCell ref="AT125:AT127"/>
    <mergeCell ref="AU125:AU127"/>
    <mergeCell ref="AV125:AV127"/>
    <mergeCell ref="A128:A130"/>
    <mergeCell ref="B128:B130"/>
    <mergeCell ref="C128:C130"/>
    <mergeCell ref="D128:D130"/>
    <mergeCell ref="E128:E130"/>
    <mergeCell ref="F128:F130"/>
    <mergeCell ref="J128:J130"/>
    <mergeCell ref="K128:K130"/>
    <mergeCell ref="L128:L130"/>
    <mergeCell ref="M128:M130"/>
    <mergeCell ref="N128:N130"/>
    <mergeCell ref="O128:O130"/>
    <mergeCell ref="P128:P130"/>
    <mergeCell ref="Q128:Q130"/>
    <mergeCell ref="R128:R130"/>
    <mergeCell ref="U128:U130"/>
    <mergeCell ref="V128:V130"/>
    <mergeCell ref="X128:X130"/>
    <mergeCell ref="Y128:Y130"/>
    <mergeCell ref="AC128:AC130"/>
    <mergeCell ref="Y125:Y127"/>
    <mergeCell ref="AC125:AC127"/>
    <mergeCell ref="AD125:AD127"/>
    <mergeCell ref="AH125:AH127"/>
    <mergeCell ref="AI125:AI127"/>
    <mergeCell ref="AM125:AM127"/>
    <mergeCell ref="AV131:AV133"/>
    <mergeCell ref="AU128:AU130"/>
    <mergeCell ref="AV128:AV130"/>
    <mergeCell ref="A131:A133"/>
    <mergeCell ref="B131:B133"/>
    <mergeCell ref="C131:C133"/>
    <mergeCell ref="D131:D133"/>
    <mergeCell ref="E131:E133"/>
    <mergeCell ref="F131:F133"/>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D128:AD130"/>
    <mergeCell ref="AH128:AH130"/>
    <mergeCell ref="AI128:AI130"/>
    <mergeCell ref="AM128:AM130"/>
    <mergeCell ref="AN128:AN130"/>
    <mergeCell ref="AQ128:AQ130"/>
    <mergeCell ref="AR128:AR130"/>
    <mergeCell ref="A134:A136"/>
    <mergeCell ref="B134:B136"/>
    <mergeCell ref="C134:C136"/>
    <mergeCell ref="D134:D136"/>
    <mergeCell ref="E134:E136"/>
    <mergeCell ref="F134:F136"/>
    <mergeCell ref="J134:J136"/>
    <mergeCell ref="K134:K136"/>
    <mergeCell ref="L134:L136"/>
    <mergeCell ref="AI131:AI133"/>
    <mergeCell ref="AM131:AM133"/>
    <mergeCell ref="AN131:AN133"/>
    <mergeCell ref="AQ131:AQ133"/>
    <mergeCell ref="AR131:AR133"/>
    <mergeCell ref="AS131:AS133"/>
    <mergeCell ref="AT131:AT133"/>
    <mergeCell ref="AU131:AU133"/>
    <mergeCell ref="Y137:Y139"/>
    <mergeCell ref="AC137:AC139"/>
    <mergeCell ref="Y134:Y136"/>
    <mergeCell ref="AC134:AC136"/>
    <mergeCell ref="AD134:AD136"/>
    <mergeCell ref="AH134:AH136"/>
    <mergeCell ref="AI134:AI136"/>
    <mergeCell ref="AM134:AM136"/>
    <mergeCell ref="AN134:AN136"/>
    <mergeCell ref="AQ134:AQ136"/>
    <mergeCell ref="AR134:AR136"/>
    <mergeCell ref="M134:M136"/>
    <mergeCell ref="N134:N136"/>
    <mergeCell ref="O134:O136"/>
    <mergeCell ref="P134:P136"/>
    <mergeCell ref="Q134:Q136"/>
    <mergeCell ref="R134:R136"/>
    <mergeCell ref="U134:U136"/>
    <mergeCell ref="V134:V136"/>
    <mergeCell ref="X134:X136"/>
    <mergeCell ref="AH140:AH142"/>
    <mergeCell ref="AD137:AD139"/>
    <mergeCell ref="AH137:AH139"/>
    <mergeCell ref="AI137:AI139"/>
    <mergeCell ref="AM137:AM139"/>
    <mergeCell ref="AN137:AN139"/>
    <mergeCell ref="AQ137:AQ139"/>
    <mergeCell ref="AR137:AR139"/>
    <mergeCell ref="AS137:AS139"/>
    <mergeCell ref="AT137:AT139"/>
    <mergeCell ref="AS134:AS136"/>
    <mergeCell ref="AT134:AT136"/>
    <mergeCell ref="AU134:AU136"/>
    <mergeCell ref="AV134:AV136"/>
    <mergeCell ref="A137:A139"/>
    <mergeCell ref="B137:B139"/>
    <mergeCell ref="C137:C139"/>
    <mergeCell ref="D137:D139"/>
    <mergeCell ref="E137:E139"/>
    <mergeCell ref="F137:F139"/>
    <mergeCell ref="J137:J139"/>
    <mergeCell ref="K137:K139"/>
    <mergeCell ref="L137:L139"/>
    <mergeCell ref="M137:M139"/>
    <mergeCell ref="N137:N139"/>
    <mergeCell ref="O137:O139"/>
    <mergeCell ref="P137:P139"/>
    <mergeCell ref="Q137:Q139"/>
    <mergeCell ref="R137:R139"/>
    <mergeCell ref="U137:U139"/>
    <mergeCell ref="V137:V139"/>
    <mergeCell ref="X137:X139"/>
    <mergeCell ref="AI140:AI142"/>
    <mergeCell ref="AM140:AM142"/>
    <mergeCell ref="AN140:AN142"/>
    <mergeCell ref="AQ140:AQ142"/>
    <mergeCell ref="AR140:AR142"/>
    <mergeCell ref="AS140:AS142"/>
    <mergeCell ref="AT140:AT142"/>
    <mergeCell ref="AU140:AU142"/>
    <mergeCell ref="AV140:AV142"/>
    <mergeCell ref="AU137:AU139"/>
    <mergeCell ref="AV137:AV139"/>
    <mergeCell ref="A140:A142"/>
    <mergeCell ref="B140:B142"/>
    <mergeCell ref="C140:C142"/>
    <mergeCell ref="D140:D142"/>
    <mergeCell ref="E140:E142"/>
    <mergeCell ref="F140:F142"/>
    <mergeCell ref="J140:J142"/>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N143:AN145"/>
    <mergeCell ref="AQ143:AQ145"/>
    <mergeCell ref="AR143:AR145"/>
    <mergeCell ref="M143:M145"/>
    <mergeCell ref="N143:N145"/>
    <mergeCell ref="O143:O145"/>
    <mergeCell ref="P143:P145"/>
    <mergeCell ref="Q143:Q145"/>
    <mergeCell ref="R143:R145"/>
    <mergeCell ref="U143:U145"/>
    <mergeCell ref="V143:V145"/>
    <mergeCell ref="X143:X145"/>
    <mergeCell ref="A143:A145"/>
    <mergeCell ref="B143:B145"/>
    <mergeCell ref="C143:C145"/>
    <mergeCell ref="D143:D145"/>
    <mergeCell ref="E143:E145"/>
    <mergeCell ref="F143:F145"/>
    <mergeCell ref="J143:J145"/>
    <mergeCell ref="K143:K145"/>
    <mergeCell ref="L143:L145"/>
    <mergeCell ref="AS146:AS148"/>
    <mergeCell ref="AT146:AT148"/>
    <mergeCell ref="AS143:AS145"/>
    <mergeCell ref="AT143:AT145"/>
    <mergeCell ref="AU143:AU145"/>
    <mergeCell ref="AV143:AV145"/>
    <mergeCell ref="A146:A148"/>
    <mergeCell ref="B146:B148"/>
    <mergeCell ref="C146:C148"/>
    <mergeCell ref="D146:D148"/>
    <mergeCell ref="E146:E148"/>
    <mergeCell ref="F146:F148"/>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Y143:Y145"/>
    <mergeCell ref="AC143:AC145"/>
    <mergeCell ref="AD143:AD145"/>
    <mergeCell ref="AH143:AH145"/>
    <mergeCell ref="AI143:AI145"/>
    <mergeCell ref="AM143:AM145"/>
    <mergeCell ref="AV149:AV151"/>
    <mergeCell ref="AU146:AU148"/>
    <mergeCell ref="AV146:AV148"/>
    <mergeCell ref="A149:A151"/>
    <mergeCell ref="B149:B151"/>
    <mergeCell ref="C149:C151"/>
    <mergeCell ref="D149:D151"/>
    <mergeCell ref="E149:E151"/>
    <mergeCell ref="F149:F151"/>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D146:AD148"/>
    <mergeCell ref="AH146:AH148"/>
    <mergeCell ref="AI146:AI148"/>
    <mergeCell ref="AM146:AM148"/>
    <mergeCell ref="AN146:AN148"/>
    <mergeCell ref="AQ146:AQ148"/>
    <mergeCell ref="AR146:AR148"/>
    <mergeCell ref="A152:A154"/>
    <mergeCell ref="B152:B154"/>
    <mergeCell ref="C152:C154"/>
    <mergeCell ref="D152:D154"/>
    <mergeCell ref="E152:E154"/>
    <mergeCell ref="F152:F154"/>
    <mergeCell ref="J152:J154"/>
    <mergeCell ref="K152:K154"/>
    <mergeCell ref="L152:L154"/>
    <mergeCell ref="AI149:AI151"/>
    <mergeCell ref="AM149:AM151"/>
    <mergeCell ref="AN149:AN151"/>
    <mergeCell ref="AQ149:AQ151"/>
    <mergeCell ref="AR149:AR151"/>
    <mergeCell ref="AS149:AS151"/>
    <mergeCell ref="AT149:AT151"/>
    <mergeCell ref="AU149:AU151"/>
    <mergeCell ref="Y155:Y157"/>
    <mergeCell ref="AC155:AC157"/>
    <mergeCell ref="Y152:Y154"/>
    <mergeCell ref="AC152:AC154"/>
    <mergeCell ref="AD152:AD154"/>
    <mergeCell ref="AH152:AH154"/>
    <mergeCell ref="AI152:AI154"/>
    <mergeCell ref="AM152:AM154"/>
    <mergeCell ref="AN152:AN154"/>
    <mergeCell ref="AQ152:AQ154"/>
    <mergeCell ref="AR152:AR154"/>
    <mergeCell ref="M152:M154"/>
    <mergeCell ref="N152:N154"/>
    <mergeCell ref="O152:O154"/>
    <mergeCell ref="P152:P154"/>
    <mergeCell ref="Q152:Q154"/>
    <mergeCell ref="R152:R154"/>
    <mergeCell ref="U152:U154"/>
    <mergeCell ref="V152:V154"/>
    <mergeCell ref="X152:X154"/>
    <mergeCell ref="AH158:AH160"/>
    <mergeCell ref="AD155:AD157"/>
    <mergeCell ref="AH155:AH157"/>
    <mergeCell ref="AI155:AI157"/>
    <mergeCell ref="AM155:AM157"/>
    <mergeCell ref="AN155:AN157"/>
    <mergeCell ref="AQ155:AQ157"/>
    <mergeCell ref="AR155:AR157"/>
    <mergeCell ref="AS155:AS157"/>
    <mergeCell ref="AT155:AT157"/>
    <mergeCell ref="AS152:AS154"/>
    <mergeCell ref="AT152:AT154"/>
    <mergeCell ref="AU152:AU154"/>
    <mergeCell ref="AV152:AV154"/>
    <mergeCell ref="A155:A157"/>
    <mergeCell ref="B155:B157"/>
    <mergeCell ref="C155:C157"/>
    <mergeCell ref="D155:D157"/>
    <mergeCell ref="E155:E157"/>
    <mergeCell ref="F155:F157"/>
    <mergeCell ref="J155:J157"/>
    <mergeCell ref="K155:K157"/>
    <mergeCell ref="L155:L157"/>
    <mergeCell ref="M155:M157"/>
    <mergeCell ref="N155:N157"/>
    <mergeCell ref="O155:O157"/>
    <mergeCell ref="P155:P157"/>
    <mergeCell ref="Q155:Q157"/>
    <mergeCell ref="R155:R157"/>
    <mergeCell ref="U155:U157"/>
    <mergeCell ref="V155:V157"/>
    <mergeCell ref="X155:X157"/>
    <mergeCell ref="AI158:AI160"/>
    <mergeCell ref="AM158:AM160"/>
    <mergeCell ref="AN158:AN160"/>
    <mergeCell ref="AQ158:AQ160"/>
    <mergeCell ref="AR158:AR160"/>
    <mergeCell ref="AS158:AS160"/>
    <mergeCell ref="AT158:AT160"/>
    <mergeCell ref="AU158:AU160"/>
    <mergeCell ref="AV158:AV160"/>
    <mergeCell ref="AU155:AU157"/>
    <mergeCell ref="AV155:AV157"/>
    <mergeCell ref="A158:A160"/>
    <mergeCell ref="B158:B160"/>
    <mergeCell ref="C158:C160"/>
    <mergeCell ref="D158:D160"/>
    <mergeCell ref="E158:E160"/>
    <mergeCell ref="F158:F160"/>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N161:AN163"/>
    <mergeCell ref="AQ161:AQ163"/>
    <mergeCell ref="AR161:AR163"/>
    <mergeCell ref="M161:M163"/>
    <mergeCell ref="N161:N163"/>
    <mergeCell ref="O161:O163"/>
    <mergeCell ref="P161:P163"/>
    <mergeCell ref="Q161:Q163"/>
    <mergeCell ref="R161:R163"/>
    <mergeCell ref="U161:U163"/>
    <mergeCell ref="V161:V163"/>
    <mergeCell ref="X161:X163"/>
    <mergeCell ref="A161:A163"/>
    <mergeCell ref="B161:B163"/>
    <mergeCell ref="C161:C163"/>
    <mergeCell ref="D161:D163"/>
    <mergeCell ref="E161:E163"/>
    <mergeCell ref="F161:F163"/>
    <mergeCell ref="J161:J163"/>
    <mergeCell ref="K161:K163"/>
    <mergeCell ref="L161:L163"/>
    <mergeCell ref="AS164:AS166"/>
    <mergeCell ref="AT164:AT166"/>
    <mergeCell ref="AS161:AS163"/>
    <mergeCell ref="AT161:AT163"/>
    <mergeCell ref="AU161:AU163"/>
    <mergeCell ref="AV161:AV163"/>
    <mergeCell ref="A164:A166"/>
    <mergeCell ref="B164:B166"/>
    <mergeCell ref="C164:C166"/>
    <mergeCell ref="D164:D166"/>
    <mergeCell ref="E164:E166"/>
    <mergeCell ref="F164:F166"/>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Y161:Y163"/>
    <mergeCell ref="AC161:AC163"/>
    <mergeCell ref="AD161:AD163"/>
    <mergeCell ref="AH161:AH163"/>
    <mergeCell ref="AI161:AI163"/>
    <mergeCell ref="AM161:AM163"/>
    <mergeCell ref="AV167:AV169"/>
    <mergeCell ref="AU164:AU166"/>
    <mergeCell ref="AV164:AV166"/>
    <mergeCell ref="A167:A169"/>
    <mergeCell ref="B167:B169"/>
    <mergeCell ref="C167:C169"/>
    <mergeCell ref="D167:D169"/>
    <mergeCell ref="E167:E169"/>
    <mergeCell ref="F167:F169"/>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D164:AD166"/>
    <mergeCell ref="AH164:AH166"/>
    <mergeCell ref="AI164:AI166"/>
    <mergeCell ref="AM164:AM166"/>
    <mergeCell ref="AN164:AN166"/>
    <mergeCell ref="AQ164:AQ166"/>
    <mergeCell ref="AR164:AR166"/>
    <mergeCell ref="A170:A172"/>
    <mergeCell ref="B170:B172"/>
    <mergeCell ref="C170:C172"/>
    <mergeCell ref="D170:D172"/>
    <mergeCell ref="E170:E172"/>
    <mergeCell ref="F170:F172"/>
    <mergeCell ref="J170:J172"/>
    <mergeCell ref="K170:K172"/>
    <mergeCell ref="L170:L172"/>
    <mergeCell ref="AI167:AI169"/>
    <mergeCell ref="AM167:AM169"/>
    <mergeCell ref="AN167:AN169"/>
    <mergeCell ref="AQ167:AQ169"/>
    <mergeCell ref="AR167:AR169"/>
    <mergeCell ref="AS167:AS169"/>
    <mergeCell ref="AT167:AT169"/>
    <mergeCell ref="AU167:AU169"/>
    <mergeCell ref="Y173:Y175"/>
    <mergeCell ref="AC173:AC175"/>
    <mergeCell ref="Y170:Y172"/>
    <mergeCell ref="AC170:AC172"/>
    <mergeCell ref="AD170:AD172"/>
    <mergeCell ref="AH170:AH172"/>
    <mergeCell ref="AI170:AI172"/>
    <mergeCell ref="AM170:AM172"/>
    <mergeCell ref="AN170:AN172"/>
    <mergeCell ref="AQ170:AQ172"/>
    <mergeCell ref="AR170:AR172"/>
    <mergeCell ref="M170:M172"/>
    <mergeCell ref="N170:N172"/>
    <mergeCell ref="O170:O172"/>
    <mergeCell ref="P170:P172"/>
    <mergeCell ref="Q170:Q172"/>
    <mergeCell ref="R170:R172"/>
    <mergeCell ref="U170:U172"/>
    <mergeCell ref="V170:V172"/>
    <mergeCell ref="X170:X172"/>
    <mergeCell ref="AH176:AH178"/>
    <mergeCell ref="AD173:AD175"/>
    <mergeCell ref="AH173:AH175"/>
    <mergeCell ref="AI173:AI175"/>
    <mergeCell ref="AM173:AM175"/>
    <mergeCell ref="AN173:AN175"/>
    <mergeCell ref="AQ173:AQ175"/>
    <mergeCell ref="AR173:AR175"/>
    <mergeCell ref="AS173:AS175"/>
    <mergeCell ref="AT173:AT175"/>
    <mergeCell ref="AS170:AS172"/>
    <mergeCell ref="AT170:AT172"/>
    <mergeCell ref="AU170:AU172"/>
    <mergeCell ref="AV170:AV172"/>
    <mergeCell ref="A173:A175"/>
    <mergeCell ref="B173:B175"/>
    <mergeCell ref="C173:C175"/>
    <mergeCell ref="D173:D175"/>
    <mergeCell ref="E173:E175"/>
    <mergeCell ref="F173:F175"/>
    <mergeCell ref="J173:J175"/>
    <mergeCell ref="K173:K175"/>
    <mergeCell ref="L173:L175"/>
    <mergeCell ref="M173:M175"/>
    <mergeCell ref="N173:N175"/>
    <mergeCell ref="O173:O175"/>
    <mergeCell ref="P173:P175"/>
    <mergeCell ref="Q173:Q175"/>
    <mergeCell ref="R173:R175"/>
    <mergeCell ref="U173:U175"/>
    <mergeCell ref="V173:V175"/>
    <mergeCell ref="X173:X175"/>
    <mergeCell ref="AI176:AI178"/>
    <mergeCell ref="AM176:AM178"/>
    <mergeCell ref="AN176:AN178"/>
    <mergeCell ref="AQ176:AQ178"/>
    <mergeCell ref="AR176:AR178"/>
    <mergeCell ref="AS176:AS178"/>
    <mergeCell ref="AT176:AT178"/>
    <mergeCell ref="AU176:AU178"/>
    <mergeCell ref="AV176:AV178"/>
    <mergeCell ref="AU173:AU175"/>
    <mergeCell ref="AV173:AV175"/>
    <mergeCell ref="A176:A178"/>
    <mergeCell ref="B176:B178"/>
    <mergeCell ref="C176:C178"/>
    <mergeCell ref="D176:D178"/>
    <mergeCell ref="E176:E178"/>
    <mergeCell ref="F176:F178"/>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N179:AN181"/>
    <mergeCell ref="AQ179:AQ181"/>
    <mergeCell ref="AR179:AR181"/>
    <mergeCell ref="M179:M181"/>
    <mergeCell ref="N179:N181"/>
    <mergeCell ref="O179:O181"/>
    <mergeCell ref="P179:P181"/>
    <mergeCell ref="Q179:Q181"/>
    <mergeCell ref="R179:R181"/>
    <mergeCell ref="U179:U181"/>
    <mergeCell ref="V179:V181"/>
    <mergeCell ref="X179:X181"/>
    <mergeCell ref="A179:A181"/>
    <mergeCell ref="B179:B181"/>
    <mergeCell ref="C179:C181"/>
    <mergeCell ref="D179:D181"/>
    <mergeCell ref="E179:E181"/>
    <mergeCell ref="F179:F181"/>
    <mergeCell ref="J179:J181"/>
    <mergeCell ref="K179:K181"/>
    <mergeCell ref="L179:L181"/>
    <mergeCell ref="AS182:AS184"/>
    <mergeCell ref="AT182:AT184"/>
    <mergeCell ref="AS179:AS181"/>
    <mergeCell ref="AT179:AT181"/>
    <mergeCell ref="AU179:AU181"/>
    <mergeCell ref="AV179:AV181"/>
    <mergeCell ref="A182:A184"/>
    <mergeCell ref="B182:B184"/>
    <mergeCell ref="C182:C184"/>
    <mergeCell ref="D182:D184"/>
    <mergeCell ref="E182:E184"/>
    <mergeCell ref="F182:F184"/>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Y179:Y181"/>
    <mergeCell ref="AC179:AC181"/>
    <mergeCell ref="AD179:AD181"/>
    <mergeCell ref="AH179:AH181"/>
    <mergeCell ref="AI179:AI181"/>
    <mergeCell ref="AM179:AM181"/>
    <mergeCell ref="AV185:AV187"/>
    <mergeCell ref="AU182:AU184"/>
    <mergeCell ref="AV182:AV184"/>
    <mergeCell ref="A185:A187"/>
    <mergeCell ref="B185:B187"/>
    <mergeCell ref="C185:C187"/>
    <mergeCell ref="D185:D187"/>
    <mergeCell ref="E185:E187"/>
    <mergeCell ref="F185:F187"/>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D182:AD184"/>
    <mergeCell ref="AH182:AH184"/>
    <mergeCell ref="AI182:AI184"/>
    <mergeCell ref="AM182:AM184"/>
    <mergeCell ref="AN182:AN184"/>
    <mergeCell ref="AQ182:AQ184"/>
    <mergeCell ref="AR182:AR184"/>
    <mergeCell ref="A188:A190"/>
    <mergeCell ref="B188:B190"/>
    <mergeCell ref="C188:C190"/>
    <mergeCell ref="D188:D190"/>
    <mergeCell ref="E188:E190"/>
    <mergeCell ref="F188:F190"/>
    <mergeCell ref="J188:J190"/>
    <mergeCell ref="K188:K190"/>
    <mergeCell ref="L188:L190"/>
    <mergeCell ref="AI185:AI187"/>
    <mergeCell ref="AM185:AM187"/>
    <mergeCell ref="AN185:AN187"/>
    <mergeCell ref="AQ185:AQ187"/>
    <mergeCell ref="AR185:AR187"/>
    <mergeCell ref="AS185:AS187"/>
    <mergeCell ref="AT185:AT187"/>
    <mergeCell ref="AU185:AU187"/>
    <mergeCell ref="Y191:Y193"/>
    <mergeCell ref="AC191:AC193"/>
    <mergeCell ref="Y188:Y190"/>
    <mergeCell ref="AC188:AC190"/>
    <mergeCell ref="AD188:AD190"/>
    <mergeCell ref="AH188:AH190"/>
    <mergeCell ref="AI188:AI190"/>
    <mergeCell ref="AM188:AM190"/>
    <mergeCell ref="AN188:AN190"/>
    <mergeCell ref="AQ188:AQ190"/>
    <mergeCell ref="AR188:AR190"/>
    <mergeCell ref="M188:M190"/>
    <mergeCell ref="N188:N190"/>
    <mergeCell ref="O188:O190"/>
    <mergeCell ref="P188:P190"/>
    <mergeCell ref="Q188:Q190"/>
    <mergeCell ref="R188:R190"/>
    <mergeCell ref="U188:U190"/>
    <mergeCell ref="V188:V190"/>
    <mergeCell ref="X188:X190"/>
    <mergeCell ref="AH194:AH196"/>
    <mergeCell ref="AD191:AD193"/>
    <mergeCell ref="AH191:AH193"/>
    <mergeCell ref="AI191:AI193"/>
    <mergeCell ref="AM191:AM193"/>
    <mergeCell ref="AN191:AN193"/>
    <mergeCell ref="AQ191:AQ193"/>
    <mergeCell ref="AR191:AR193"/>
    <mergeCell ref="AS191:AS193"/>
    <mergeCell ref="AT191:AT193"/>
    <mergeCell ref="AS188:AS190"/>
    <mergeCell ref="AT188:AT190"/>
    <mergeCell ref="AU188:AU190"/>
    <mergeCell ref="AV188:AV190"/>
    <mergeCell ref="A191:A193"/>
    <mergeCell ref="B191:B193"/>
    <mergeCell ref="C191:C193"/>
    <mergeCell ref="D191:D193"/>
    <mergeCell ref="E191:E193"/>
    <mergeCell ref="F191:F193"/>
    <mergeCell ref="J191:J193"/>
    <mergeCell ref="K191:K193"/>
    <mergeCell ref="L191:L193"/>
    <mergeCell ref="M191:M193"/>
    <mergeCell ref="N191:N193"/>
    <mergeCell ref="O191:O193"/>
    <mergeCell ref="P191:P193"/>
    <mergeCell ref="Q191:Q193"/>
    <mergeCell ref="R191:R193"/>
    <mergeCell ref="U191:U193"/>
    <mergeCell ref="V191:V193"/>
    <mergeCell ref="X191:X193"/>
    <mergeCell ref="AI194:AI196"/>
    <mergeCell ref="AM194:AM196"/>
    <mergeCell ref="AN194:AN196"/>
    <mergeCell ref="AQ194:AQ196"/>
    <mergeCell ref="AR194:AR196"/>
    <mergeCell ref="AS194:AS196"/>
    <mergeCell ref="AT194:AT196"/>
    <mergeCell ref="AU194:AU196"/>
    <mergeCell ref="AV194:AV196"/>
    <mergeCell ref="AU191:AU193"/>
    <mergeCell ref="AV191:AV193"/>
    <mergeCell ref="A194:A196"/>
    <mergeCell ref="B194:B196"/>
    <mergeCell ref="C194:C196"/>
    <mergeCell ref="D194:D196"/>
    <mergeCell ref="E194:E196"/>
    <mergeCell ref="F194:F196"/>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N197:AN199"/>
    <mergeCell ref="AQ197:AQ199"/>
    <mergeCell ref="AR197:AR199"/>
    <mergeCell ref="M197:M199"/>
    <mergeCell ref="N197:N199"/>
    <mergeCell ref="O197:O199"/>
    <mergeCell ref="P197:P199"/>
    <mergeCell ref="Q197:Q199"/>
    <mergeCell ref="R197:R199"/>
    <mergeCell ref="U197:U199"/>
    <mergeCell ref="V197:V199"/>
    <mergeCell ref="X197:X199"/>
    <mergeCell ref="A197:A199"/>
    <mergeCell ref="B197:B199"/>
    <mergeCell ref="C197:C199"/>
    <mergeCell ref="D197:D199"/>
    <mergeCell ref="E197:E199"/>
    <mergeCell ref="F197:F199"/>
    <mergeCell ref="J197:J199"/>
    <mergeCell ref="K197:K199"/>
    <mergeCell ref="L197:L199"/>
    <mergeCell ref="AS200:AS202"/>
    <mergeCell ref="AT200:AT202"/>
    <mergeCell ref="AS197:AS199"/>
    <mergeCell ref="AT197:AT199"/>
    <mergeCell ref="AU197:AU199"/>
    <mergeCell ref="AV197:AV199"/>
    <mergeCell ref="A200:A202"/>
    <mergeCell ref="B200:B202"/>
    <mergeCell ref="C200:C202"/>
    <mergeCell ref="D200:D202"/>
    <mergeCell ref="E200:E202"/>
    <mergeCell ref="F200:F202"/>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Y197:Y199"/>
    <mergeCell ref="AC197:AC199"/>
    <mergeCell ref="AD197:AD199"/>
    <mergeCell ref="AH197:AH199"/>
    <mergeCell ref="AI197:AI199"/>
    <mergeCell ref="AM197:AM199"/>
    <mergeCell ref="AV203:AV205"/>
    <mergeCell ref="AU200:AU202"/>
    <mergeCell ref="AV200:AV202"/>
    <mergeCell ref="A203:A205"/>
    <mergeCell ref="B203:B205"/>
    <mergeCell ref="C203:C205"/>
    <mergeCell ref="D203:D205"/>
    <mergeCell ref="E203:E205"/>
    <mergeCell ref="F203:F205"/>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D200:AD202"/>
    <mergeCell ref="AH200:AH202"/>
    <mergeCell ref="AI200:AI202"/>
    <mergeCell ref="AM200:AM202"/>
    <mergeCell ref="AN200:AN202"/>
    <mergeCell ref="AQ200:AQ202"/>
    <mergeCell ref="AR200:AR202"/>
    <mergeCell ref="A206:A208"/>
    <mergeCell ref="B206:B208"/>
    <mergeCell ref="C206:C208"/>
    <mergeCell ref="D206:D208"/>
    <mergeCell ref="E206:E208"/>
    <mergeCell ref="F206:F208"/>
    <mergeCell ref="J206:J208"/>
    <mergeCell ref="K206:K208"/>
    <mergeCell ref="L206:L208"/>
    <mergeCell ref="AI203:AI205"/>
    <mergeCell ref="AM203:AM205"/>
    <mergeCell ref="AN203:AN205"/>
    <mergeCell ref="AQ203:AQ205"/>
    <mergeCell ref="AR203:AR205"/>
    <mergeCell ref="AS203:AS205"/>
    <mergeCell ref="AT203:AT205"/>
    <mergeCell ref="AU203:AU205"/>
    <mergeCell ref="Y209:Y211"/>
    <mergeCell ref="AC209:AC211"/>
    <mergeCell ref="Y206:Y208"/>
    <mergeCell ref="AC206:AC208"/>
    <mergeCell ref="AD206:AD208"/>
    <mergeCell ref="AH206:AH208"/>
    <mergeCell ref="AI206:AI208"/>
    <mergeCell ref="AM206:AM208"/>
    <mergeCell ref="AN206:AN208"/>
    <mergeCell ref="AQ206:AQ208"/>
    <mergeCell ref="AR206:AR208"/>
    <mergeCell ref="M206:M208"/>
    <mergeCell ref="N206:N208"/>
    <mergeCell ref="O206:O208"/>
    <mergeCell ref="P206:P208"/>
    <mergeCell ref="Q206:Q208"/>
    <mergeCell ref="R206:R208"/>
    <mergeCell ref="U206:U208"/>
    <mergeCell ref="V206:V208"/>
    <mergeCell ref="X206:X208"/>
    <mergeCell ref="AH212:AH214"/>
    <mergeCell ref="AD209:AD211"/>
    <mergeCell ref="AH209:AH211"/>
    <mergeCell ref="AI209:AI211"/>
    <mergeCell ref="AM209:AM211"/>
    <mergeCell ref="AN209:AN211"/>
    <mergeCell ref="AQ209:AQ211"/>
    <mergeCell ref="AR209:AR211"/>
    <mergeCell ref="AS209:AS211"/>
    <mergeCell ref="AT209:AT211"/>
    <mergeCell ref="AS206:AS208"/>
    <mergeCell ref="AT206:AT208"/>
    <mergeCell ref="AU206:AU208"/>
    <mergeCell ref="AV206:AV208"/>
    <mergeCell ref="A209:A211"/>
    <mergeCell ref="B209:B211"/>
    <mergeCell ref="C209:C211"/>
    <mergeCell ref="D209:D211"/>
    <mergeCell ref="E209:E211"/>
    <mergeCell ref="F209:F211"/>
    <mergeCell ref="J209:J211"/>
    <mergeCell ref="K209:K211"/>
    <mergeCell ref="L209:L211"/>
    <mergeCell ref="M209:M211"/>
    <mergeCell ref="N209:N211"/>
    <mergeCell ref="O209:O211"/>
    <mergeCell ref="P209:P211"/>
    <mergeCell ref="Q209:Q211"/>
    <mergeCell ref="R209:R211"/>
    <mergeCell ref="U209:U211"/>
    <mergeCell ref="V209:V211"/>
    <mergeCell ref="X209:X211"/>
    <mergeCell ref="AI212:AI214"/>
    <mergeCell ref="AM212:AM214"/>
    <mergeCell ref="AN212:AN214"/>
    <mergeCell ref="AQ212:AQ214"/>
    <mergeCell ref="AR212:AR214"/>
    <mergeCell ref="AS212:AS214"/>
    <mergeCell ref="AT212:AT214"/>
    <mergeCell ref="AU212:AU214"/>
    <mergeCell ref="AV212:AV214"/>
    <mergeCell ref="AU209:AU211"/>
    <mergeCell ref="AV209:AV211"/>
    <mergeCell ref="A212:A214"/>
    <mergeCell ref="B212:B214"/>
    <mergeCell ref="C212:C214"/>
    <mergeCell ref="D212:D214"/>
    <mergeCell ref="E212:E214"/>
    <mergeCell ref="F212:F214"/>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N215:AN217"/>
    <mergeCell ref="AQ215:AQ217"/>
    <mergeCell ref="AR215:AR217"/>
    <mergeCell ref="M215:M217"/>
    <mergeCell ref="N215:N217"/>
    <mergeCell ref="O215:O217"/>
    <mergeCell ref="P215:P217"/>
    <mergeCell ref="Q215:Q217"/>
    <mergeCell ref="R215:R217"/>
    <mergeCell ref="U215:U217"/>
    <mergeCell ref="V215:V217"/>
    <mergeCell ref="X215:X217"/>
    <mergeCell ref="A215:A217"/>
    <mergeCell ref="B215:B217"/>
    <mergeCell ref="C215:C217"/>
    <mergeCell ref="D215:D217"/>
    <mergeCell ref="E215:E217"/>
    <mergeCell ref="F215:F217"/>
    <mergeCell ref="J215:J217"/>
    <mergeCell ref="K215:K217"/>
    <mergeCell ref="L215:L217"/>
    <mergeCell ref="AS218:AS220"/>
    <mergeCell ref="AT218:AT220"/>
    <mergeCell ref="AS215:AS217"/>
    <mergeCell ref="AT215:AT217"/>
    <mergeCell ref="AU215:AU217"/>
    <mergeCell ref="AV215:AV217"/>
    <mergeCell ref="A218:A220"/>
    <mergeCell ref="B218:B220"/>
    <mergeCell ref="C218:C220"/>
    <mergeCell ref="D218:D220"/>
    <mergeCell ref="E218:E220"/>
    <mergeCell ref="F218:F220"/>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Y215:Y217"/>
    <mergeCell ref="AC215:AC217"/>
    <mergeCell ref="AD215:AD217"/>
    <mergeCell ref="AH215:AH217"/>
    <mergeCell ref="AI215:AI217"/>
    <mergeCell ref="AM215:AM217"/>
    <mergeCell ref="AV221:AV223"/>
    <mergeCell ref="AU218:AU220"/>
    <mergeCell ref="AV218:AV220"/>
    <mergeCell ref="A221:A223"/>
    <mergeCell ref="B221:B223"/>
    <mergeCell ref="C221:C223"/>
    <mergeCell ref="D221:D223"/>
    <mergeCell ref="E221:E223"/>
    <mergeCell ref="F221:F223"/>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D218:AD220"/>
    <mergeCell ref="AH218:AH220"/>
    <mergeCell ref="AI218:AI220"/>
    <mergeCell ref="AM218:AM220"/>
    <mergeCell ref="AN218:AN220"/>
    <mergeCell ref="AQ218:AQ220"/>
    <mergeCell ref="AR218:AR220"/>
    <mergeCell ref="A224:A226"/>
    <mergeCell ref="B224:B226"/>
    <mergeCell ref="C224:C226"/>
    <mergeCell ref="D224:D226"/>
    <mergeCell ref="E224:E226"/>
    <mergeCell ref="F224:F226"/>
    <mergeCell ref="J224:J226"/>
    <mergeCell ref="K224:K226"/>
    <mergeCell ref="L224:L226"/>
    <mergeCell ref="AI221:AI223"/>
    <mergeCell ref="AM221:AM223"/>
    <mergeCell ref="AN221:AN223"/>
    <mergeCell ref="AQ221:AQ223"/>
    <mergeCell ref="AR221:AR223"/>
    <mergeCell ref="AS221:AS223"/>
    <mergeCell ref="AT221:AT223"/>
    <mergeCell ref="AU221:AU223"/>
    <mergeCell ref="Y227:Y229"/>
    <mergeCell ref="AC227:AC229"/>
    <mergeCell ref="Y224:Y226"/>
    <mergeCell ref="AC224:AC226"/>
    <mergeCell ref="AD224:AD226"/>
    <mergeCell ref="AH224:AH226"/>
    <mergeCell ref="AI224:AI226"/>
    <mergeCell ref="AM224:AM226"/>
    <mergeCell ref="AN224:AN226"/>
    <mergeCell ref="AQ224:AQ226"/>
    <mergeCell ref="AR224:AR226"/>
    <mergeCell ref="M224:M226"/>
    <mergeCell ref="N224:N226"/>
    <mergeCell ref="O224:O226"/>
    <mergeCell ref="P224:P226"/>
    <mergeCell ref="Q224:Q226"/>
    <mergeCell ref="R224:R226"/>
    <mergeCell ref="U224:U226"/>
    <mergeCell ref="V224:V226"/>
    <mergeCell ref="X224:X226"/>
    <mergeCell ref="AH230:AH232"/>
    <mergeCell ref="AD227:AD229"/>
    <mergeCell ref="AH227:AH229"/>
    <mergeCell ref="AI227:AI229"/>
    <mergeCell ref="AM227:AM229"/>
    <mergeCell ref="AN227:AN229"/>
    <mergeCell ref="AQ227:AQ229"/>
    <mergeCell ref="AR227:AR229"/>
    <mergeCell ref="AS227:AS229"/>
    <mergeCell ref="AT227:AT229"/>
    <mergeCell ref="AS224:AS226"/>
    <mergeCell ref="AT224:AT226"/>
    <mergeCell ref="AU224:AU226"/>
    <mergeCell ref="AV224:AV226"/>
    <mergeCell ref="A227:A229"/>
    <mergeCell ref="B227:B229"/>
    <mergeCell ref="C227:C229"/>
    <mergeCell ref="D227:D229"/>
    <mergeCell ref="E227:E229"/>
    <mergeCell ref="F227:F229"/>
    <mergeCell ref="J227:J229"/>
    <mergeCell ref="K227:K229"/>
    <mergeCell ref="L227:L229"/>
    <mergeCell ref="M227:M229"/>
    <mergeCell ref="N227:N229"/>
    <mergeCell ref="O227:O229"/>
    <mergeCell ref="P227:P229"/>
    <mergeCell ref="Q227:Q229"/>
    <mergeCell ref="R227:R229"/>
    <mergeCell ref="U227:U229"/>
    <mergeCell ref="V227:V229"/>
    <mergeCell ref="X227:X229"/>
    <mergeCell ref="AI230:AI232"/>
    <mergeCell ref="AM230:AM232"/>
    <mergeCell ref="AN230:AN232"/>
    <mergeCell ref="AQ230:AQ232"/>
    <mergeCell ref="AR230:AR232"/>
    <mergeCell ref="AS230:AS232"/>
    <mergeCell ref="AT230:AT232"/>
    <mergeCell ref="AU230:AU232"/>
    <mergeCell ref="AV230:AV232"/>
    <mergeCell ref="AU227:AU229"/>
    <mergeCell ref="AV227:AV229"/>
    <mergeCell ref="A230:A232"/>
    <mergeCell ref="B230:B232"/>
    <mergeCell ref="C230:C232"/>
    <mergeCell ref="D230:D232"/>
    <mergeCell ref="E230:E232"/>
    <mergeCell ref="F230:F232"/>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N233:AN235"/>
    <mergeCell ref="AQ233:AQ235"/>
    <mergeCell ref="AR233:AR235"/>
    <mergeCell ref="M233:M235"/>
    <mergeCell ref="N233:N235"/>
    <mergeCell ref="O233:O235"/>
    <mergeCell ref="P233:P235"/>
    <mergeCell ref="Q233:Q235"/>
    <mergeCell ref="R233:R235"/>
    <mergeCell ref="U233:U235"/>
    <mergeCell ref="V233:V235"/>
    <mergeCell ref="X233:X235"/>
    <mergeCell ref="A233:A235"/>
    <mergeCell ref="B233:B235"/>
    <mergeCell ref="C233:C235"/>
    <mergeCell ref="D233:D235"/>
    <mergeCell ref="E233:E235"/>
    <mergeCell ref="F233:F235"/>
    <mergeCell ref="J233:J235"/>
    <mergeCell ref="K233:K235"/>
    <mergeCell ref="L233:L235"/>
    <mergeCell ref="AS236:AS238"/>
    <mergeCell ref="AT236:AT238"/>
    <mergeCell ref="AS233:AS235"/>
    <mergeCell ref="AT233:AT235"/>
    <mergeCell ref="AU233:AU235"/>
    <mergeCell ref="AV233:AV235"/>
    <mergeCell ref="A236:A238"/>
    <mergeCell ref="B236:B238"/>
    <mergeCell ref="C236:C238"/>
    <mergeCell ref="D236:D238"/>
    <mergeCell ref="E236:E238"/>
    <mergeCell ref="F236:F238"/>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Y233:Y235"/>
    <mergeCell ref="AC233:AC235"/>
    <mergeCell ref="AD233:AD235"/>
    <mergeCell ref="AH233:AH235"/>
    <mergeCell ref="AI233:AI235"/>
    <mergeCell ref="AM233:AM235"/>
    <mergeCell ref="AV239:AV241"/>
    <mergeCell ref="AU236:AU238"/>
    <mergeCell ref="AV236:AV238"/>
    <mergeCell ref="A239:A241"/>
    <mergeCell ref="B239:B241"/>
    <mergeCell ref="C239:C241"/>
    <mergeCell ref="D239:D241"/>
    <mergeCell ref="E239:E241"/>
    <mergeCell ref="F239:F241"/>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D236:AD238"/>
    <mergeCell ref="AH236:AH238"/>
    <mergeCell ref="AI236:AI238"/>
    <mergeCell ref="AM236:AM238"/>
    <mergeCell ref="AN236:AN238"/>
    <mergeCell ref="AQ236:AQ238"/>
    <mergeCell ref="AR236:AR238"/>
    <mergeCell ref="A242:A244"/>
    <mergeCell ref="B242:B244"/>
    <mergeCell ref="C242:C244"/>
    <mergeCell ref="D242:D244"/>
    <mergeCell ref="E242:E244"/>
    <mergeCell ref="F242:F244"/>
    <mergeCell ref="J242:J244"/>
    <mergeCell ref="K242:K244"/>
    <mergeCell ref="L242:L244"/>
    <mergeCell ref="AI239:AI241"/>
    <mergeCell ref="AM239:AM241"/>
    <mergeCell ref="AN239:AN241"/>
    <mergeCell ref="AQ239:AQ241"/>
    <mergeCell ref="AR239:AR241"/>
    <mergeCell ref="AS239:AS241"/>
    <mergeCell ref="AT239:AT241"/>
    <mergeCell ref="AU239:AU241"/>
    <mergeCell ref="Y245:Y247"/>
    <mergeCell ref="AC245:AC247"/>
    <mergeCell ref="Y242:Y244"/>
    <mergeCell ref="AC242:AC244"/>
    <mergeCell ref="AD242:AD244"/>
    <mergeCell ref="AH242:AH244"/>
    <mergeCell ref="AI242:AI244"/>
    <mergeCell ref="AM242:AM244"/>
    <mergeCell ref="AN242:AN244"/>
    <mergeCell ref="AQ242:AQ244"/>
    <mergeCell ref="AR242:AR244"/>
    <mergeCell ref="M242:M244"/>
    <mergeCell ref="N242:N244"/>
    <mergeCell ref="O242:O244"/>
    <mergeCell ref="P242:P244"/>
    <mergeCell ref="Q242:Q244"/>
    <mergeCell ref="R242:R244"/>
    <mergeCell ref="U242:U244"/>
    <mergeCell ref="V242:V244"/>
    <mergeCell ref="X242:X244"/>
    <mergeCell ref="AH248:AH250"/>
    <mergeCell ref="AD245:AD247"/>
    <mergeCell ref="AH245:AH247"/>
    <mergeCell ref="AI245:AI247"/>
    <mergeCell ref="AM245:AM247"/>
    <mergeCell ref="AN245:AN247"/>
    <mergeCell ref="AQ245:AQ247"/>
    <mergeCell ref="AR245:AR247"/>
    <mergeCell ref="AS245:AS247"/>
    <mergeCell ref="AT245:AT247"/>
    <mergeCell ref="AS242:AS244"/>
    <mergeCell ref="AT242:AT244"/>
    <mergeCell ref="AU242:AU244"/>
    <mergeCell ref="AV242:AV244"/>
    <mergeCell ref="A245:A247"/>
    <mergeCell ref="B245:B247"/>
    <mergeCell ref="C245:C247"/>
    <mergeCell ref="D245:D247"/>
    <mergeCell ref="E245:E247"/>
    <mergeCell ref="F245:F247"/>
    <mergeCell ref="J245:J247"/>
    <mergeCell ref="K245:K247"/>
    <mergeCell ref="L245:L247"/>
    <mergeCell ref="M245:M247"/>
    <mergeCell ref="N245:N247"/>
    <mergeCell ref="O245:O247"/>
    <mergeCell ref="P245:P247"/>
    <mergeCell ref="Q245:Q247"/>
    <mergeCell ref="R245:R247"/>
    <mergeCell ref="U245:U247"/>
    <mergeCell ref="V245:V247"/>
    <mergeCell ref="X245:X247"/>
    <mergeCell ref="AI248:AI250"/>
    <mergeCell ref="AM248:AM250"/>
    <mergeCell ref="AN248:AN250"/>
    <mergeCell ref="AQ248:AQ250"/>
    <mergeCell ref="AR248:AR250"/>
    <mergeCell ref="AS248:AS250"/>
    <mergeCell ref="AT248:AT250"/>
    <mergeCell ref="AU248:AU250"/>
    <mergeCell ref="AV248:AV250"/>
    <mergeCell ref="AU245:AU247"/>
    <mergeCell ref="AV245:AV247"/>
    <mergeCell ref="A248:A250"/>
    <mergeCell ref="B248:B250"/>
    <mergeCell ref="C248:C250"/>
    <mergeCell ref="D248:D250"/>
    <mergeCell ref="E248:E250"/>
    <mergeCell ref="F248:F250"/>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N251:AN253"/>
    <mergeCell ref="AQ251:AQ253"/>
    <mergeCell ref="AR251:AR253"/>
    <mergeCell ref="M251:M253"/>
    <mergeCell ref="N251:N253"/>
    <mergeCell ref="O251:O253"/>
    <mergeCell ref="P251:P253"/>
    <mergeCell ref="Q251:Q253"/>
    <mergeCell ref="R251:R253"/>
    <mergeCell ref="U251:U253"/>
    <mergeCell ref="V251:V253"/>
    <mergeCell ref="X251:X253"/>
    <mergeCell ref="A251:A253"/>
    <mergeCell ref="B251:B253"/>
    <mergeCell ref="C251:C253"/>
    <mergeCell ref="D251:D253"/>
    <mergeCell ref="E251:E253"/>
    <mergeCell ref="F251:F253"/>
    <mergeCell ref="J251:J253"/>
    <mergeCell ref="K251:K253"/>
    <mergeCell ref="L251:L253"/>
    <mergeCell ref="AS254:AS256"/>
    <mergeCell ref="AT254:AT256"/>
    <mergeCell ref="AS251:AS253"/>
    <mergeCell ref="AT251:AT253"/>
    <mergeCell ref="AU251:AU253"/>
    <mergeCell ref="AV251:AV253"/>
    <mergeCell ref="A254:A256"/>
    <mergeCell ref="B254:B256"/>
    <mergeCell ref="C254:C256"/>
    <mergeCell ref="D254:D256"/>
    <mergeCell ref="E254:E256"/>
    <mergeCell ref="F254:F256"/>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Y251:Y253"/>
    <mergeCell ref="AC251:AC253"/>
    <mergeCell ref="AD251:AD253"/>
    <mergeCell ref="AH251:AH253"/>
    <mergeCell ref="AI251:AI253"/>
    <mergeCell ref="AM251:AM253"/>
    <mergeCell ref="AV257:AV259"/>
    <mergeCell ref="AU254:AU256"/>
    <mergeCell ref="AV254:AV256"/>
    <mergeCell ref="A257:A259"/>
    <mergeCell ref="B257:B259"/>
    <mergeCell ref="C257:C259"/>
    <mergeCell ref="D257:D259"/>
    <mergeCell ref="E257:E259"/>
    <mergeCell ref="F257:F259"/>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D254:AD256"/>
    <mergeCell ref="AH254:AH256"/>
    <mergeCell ref="AI254:AI256"/>
    <mergeCell ref="AM254:AM256"/>
    <mergeCell ref="AN254:AN256"/>
    <mergeCell ref="AQ254:AQ256"/>
    <mergeCell ref="AR254:AR256"/>
    <mergeCell ref="A260:A262"/>
    <mergeCell ref="B260:B262"/>
    <mergeCell ref="C260:C262"/>
    <mergeCell ref="D260:D262"/>
    <mergeCell ref="E260:E262"/>
    <mergeCell ref="F260:F262"/>
    <mergeCell ref="J260:J262"/>
    <mergeCell ref="K260:K262"/>
    <mergeCell ref="L260:L262"/>
    <mergeCell ref="AI257:AI259"/>
    <mergeCell ref="AM257:AM259"/>
    <mergeCell ref="AN257:AN259"/>
    <mergeCell ref="AQ257:AQ259"/>
    <mergeCell ref="AR257:AR259"/>
    <mergeCell ref="AS257:AS259"/>
    <mergeCell ref="AT257:AT259"/>
    <mergeCell ref="AU257:AU259"/>
    <mergeCell ref="Y263:Y265"/>
    <mergeCell ref="AC263:AC265"/>
    <mergeCell ref="Y260:Y262"/>
    <mergeCell ref="AC260:AC262"/>
    <mergeCell ref="AD260:AD262"/>
    <mergeCell ref="AH260:AH262"/>
    <mergeCell ref="AI260:AI262"/>
    <mergeCell ref="AM260:AM262"/>
    <mergeCell ref="AN260:AN262"/>
    <mergeCell ref="AQ260:AQ262"/>
    <mergeCell ref="AR260:AR262"/>
    <mergeCell ref="M260:M262"/>
    <mergeCell ref="N260:N262"/>
    <mergeCell ref="O260:O262"/>
    <mergeCell ref="P260:P262"/>
    <mergeCell ref="Q260:Q262"/>
    <mergeCell ref="R260:R262"/>
    <mergeCell ref="U260:U262"/>
    <mergeCell ref="V260:V262"/>
    <mergeCell ref="X260:X262"/>
    <mergeCell ref="AH266:AH268"/>
    <mergeCell ref="AD263:AD265"/>
    <mergeCell ref="AH263:AH265"/>
    <mergeCell ref="AI263:AI265"/>
    <mergeCell ref="AM263:AM265"/>
    <mergeCell ref="AN263:AN265"/>
    <mergeCell ref="AQ263:AQ265"/>
    <mergeCell ref="AR263:AR265"/>
    <mergeCell ref="AS263:AS265"/>
    <mergeCell ref="AT263:AT265"/>
    <mergeCell ref="AS260:AS262"/>
    <mergeCell ref="AT260:AT262"/>
    <mergeCell ref="AU260:AU262"/>
    <mergeCell ref="AV260:AV262"/>
    <mergeCell ref="A263:A265"/>
    <mergeCell ref="B263:B265"/>
    <mergeCell ref="C263:C265"/>
    <mergeCell ref="D263:D265"/>
    <mergeCell ref="E263:E265"/>
    <mergeCell ref="F263:F265"/>
    <mergeCell ref="J263:J265"/>
    <mergeCell ref="K263:K265"/>
    <mergeCell ref="L263:L265"/>
    <mergeCell ref="M263:M265"/>
    <mergeCell ref="N263:N265"/>
    <mergeCell ref="O263:O265"/>
    <mergeCell ref="P263:P265"/>
    <mergeCell ref="Q263:Q265"/>
    <mergeCell ref="R263:R265"/>
    <mergeCell ref="U263:U265"/>
    <mergeCell ref="V263:V265"/>
    <mergeCell ref="X263:X265"/>
    <mergeCell ref="AI266:AI268"/>
    <mergeCell ref="AM266:AM268"/>
    <mergeCell ref="AN266:AN268"/>
    <mergeCell ref="AQ266:AQ268"/>
    <mergeCell ref="AR266:AR268"/>
    <mergeCell ref="AS266:AS268"/>
    <mergeCell ref="AT266:AT268"/>
    <mergeCell ref="AU266:AU268"/>
    <mergeCell ref="AV266:AV268"/>
    <mergeCell ref="AU263:AU265"/>
    <mergeCell ref="AV263:AV265"/>
    <mergeCell ref="A266:A268"/>
    <mergeCell ref="B266:B268"/>
    <mergeCell ref="C266:C268"/>
    <mergeCell ref="D266:D268"/>
    <mergeCell ref="E266:E268"/>
    <mergeCell ref="F266:F268"/>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N269:AN271"/>
    <mergeCell ref="AQ269:AQ271"/>
    <mergeCell ref="AR269:AR271"/>
    <mergeCell ref="M269:M271"/>
    <mergeCell ref="N269:N271"/>
    <mergeCell ref="O269:O271"/>
    <mergeCell ref="P269:P271"/>
    <mergeCell ref="Q269:Q271"/>
    <mergeCell ref="R269:R271"/>
    <mergeCell ref="U269:U271"/>
    <mergeCell ref="V269:V271"/>
    <mergeCell ref="X269:X271"/>
    <mergeCell ref="A269:A271"/>
    <mergeCell ref="B269:B271"/>
    <mergeCell ref="C269:C271"/>
    <mergeCell ref="D269:D271"/>
    <mergeCell ref="E269:E271"/>
    <mergeCell ref="F269:F271"/>
    <mergeCell ref="J269:J271"/>
    <mergeCell ref="K269:K271"/>
    <mergeCell ref="L269:L271"/>
    <mergeCell ref="AS272:AS274"/>
    <mergeCell ref="AT272:AT274"/>
    <mergeCell ref="AS269:AS271"/>
    <mergeCell ref="AT269:AT271"/>
    <mergeCell ref="AU269:AU271"/>
    <mergeCell ref="AV269:AV271"/>
    <mergeCell ref="A272:A274"/>
    <mergeCell ref="B272:B274"/>
    <mergeCell ref="C272:C274"/>
    <mergeCell ref="D272:D274"/>
    <mergeCell ref="E272:E274"/>
    <mergeCell ref="F272:F274"/>
    <mergeCell ref="J272:J274"/>
    <mergeCell ref="K272:K274"/>
    <mergeCell ref="L272:L274"/>
    <mergeCell ref="M272:M274"/>
    <mergeCell ref="N272:N274"/>
    <mergeCell ref="O272:O274"/>
    <mergeCell ref="P272:P274"/>
    <mergeCell ref="Q272:Q274"/>
    <mergeCell ref="R272:R274"/>
    <mergeCell ref="U272:U274"/>
    <mergeCell ref="V272:V274"/>
    <mergeCell ref="X272:X274"/>
    <mergeCell ref="Y272:Y274"/>
    <mergeCell ref="AC272:AC274"/>
    <mergeCell ref="Y269:Y271"/>
    <mergeCell ref="AC269:AC271"/>
    <mergeCell ref="AD269:AD271"/>
    <mergeCell ref="AH269:AH271"/>
    <mergeCell ref="AI269:AI271"/>
    <mergeCell ref="AM269:AM271"/>
    <mergeCell ref="AV275:AV277"/>
    <mergeCell ref="AU272:AU274"/>
    <mergeCell ref="AV272:AV274"/>
    <mergeCell ref="A275:A277"/>
    <mergeCell ref="B275:B277"/>
    <mergeCell ref="C275:C277"/>
    <mergeCell ref="D275:D277"/>
    <mergeCell ref="E275:E277"/>
    <mergeCell ref="F275:F277"/>
    <mergeCell ref="J275:J277"/>
    <mergeCell ref="K275:K277"/>
    <mergeCell ref="L275:L277"/>
    <mergeCell ref="M275:M277"/>
    <mergeCell ref="N275:N277"/>
    <mergeCell ref="O275:O277"/>
    <mergeCell ref="P275:P277"/>
    <mergeCell ref="Q275:Q277"/>
    <mergeCell ref="R275:R277"/>
    <mergeCell ref="U275:U277"/>
    <mergeCell ref="V275:V277"/>
    <mergeCell ref="X275:X277"/>
    <mergeCell ref="Y275:Y277"/>
    <mergeCell ref="AC275:AC277"/>
    <mergeCell ref="AD275:AD277"/>
    <mergeCell ref="AH275:AH277"/>
    <mergeCell ref="AD272:AD274"/>
    <mergeCell ref="AH272:AH274"/>
    <mergeCell ref="AI272:AI274"/>
    <mergeCell ref="AM272:AM274"/>
    <mergeCell ref="AN272:AN274"/>
    <mergeCell ref="AQ272:AQ274"/>
    <mergeCell ref="AR272:AR274"/>
    <mergeCell ref="A278:A280"/>
    <mergeCell ref="B278:B280"/>
    <mergeCell ref="C278:C280"/>
    <mergeCell ref="D278:D280"/>
    <mergeCell ref="E278:E280"/>
    <mergeCell ref="F278:F280"/>
    <mergeCell ref="J278:J280"/>
    <mergeCell ref="K278:K280"/>
    <mergeCell ref="L278:L280"/>
    <mergeCell ref="AI275:AI277"/>
    <mergeCell ref="AM275:AM277"/>
    <mergeCell ref="AN275:AN277"/>
    <mergeCell ref="AQ275:AQ277"/>
    <mergeCell ref="AR275:AR277"/>
    <mergeCell ref="AS275:AS277"/>
    <mergeCell ref="AT275:AT277"/>
    <mergeCell ref="AU275:AU277"/>
    <mergeCell ref="AS278:AS280"/>
    <mergeCell ref="AT278:AT280"/>
    <mergeCell ref="AU278:AU280"/>
    <mergeCell ref="AV278:AV280"/>
    <mergeCell ref="Y278:Y280"/>
    <mergeCell ref="AC278:AC280"/>
    <mergeCell ref="AD278:AD280"/>
    <mergeCell ref="AH278:AH280"/>
    <mergeCell ref="AI278:AI280"/>
    <mergeCell ref="AM278:AM280"/>
    <mergeCell ref="AN278:AN280"/>
    <mergeCell ref="AQ278:AQ280"/>
    <mergeCell ref="AR278:AR280"/>
    <mergeCell ref="M278:M280"/>
    <mergeCell ref="N278:N280"/>
    <mergeCell ref="O278:O280"/>
    <mergeCell ref="P278:P280"/>
    <mergeCell ref="Q278:Q280"/>
    <mergeCell ref="R278:R280"/>
    <mergeCell ref="U278:U280"/>
    <mergeCell ref="V278:V280"/>
    <mergeCell ref="X278:X280"/>
    <mergeCell ref="X281:X283"/>
    <mergeCell ref="Y281:Y283"/>
    <mergeCell ref="AC281:AC283"/>
    <mergeCell ref="AD281:AD283"/>
    <mergeCell ref="AH281:AH283"/>
    <mergeCell ref="AI281:AI283"/>
    <mergeCell ref="AM281:AM283"/>
    <mergeCell ref="AN281:AN283"/>
    <mergeCell ref="AQ281:AQ283"/>
    <mergeCell ref="AR281:AR283"/>
    <mergeCell ref="AS281:AS283"/>
    <mergeCell ref="AT281:AT283"/>
    <mergeCell ref="AU281:AU283"/>
    <mergeCell ref="AV281:AV283"/>
    <mergeCell ref="A281:A283"/>
    <mergeCell ref="B281:B283"/>
    <mergeCell ref="C281:C283"/>
    <mergeCell ref="D281:D283"/>
    <mergeCell ref="E281:E283"/>
    <mergeCell ref="F281:F283"/>
    <mergeCell ref="J281:J283"/>
    <mergeCell ref="K281:K283"/>
    <mergeCell ref="L281:L283"/>
    <mergeCell ref="M281:M283"/>
    <mergeCell ref="N281:N283"/>
    <mergeCell ref="O281:O283"/>
    <mergeCell ref="P281:P283"/>
    <mergeCell ref="Q281:Q283"/>
    <mergeCell ref="R281:R283"/>
    <mergeCell ref="U281:U283"/>
    <mergeCell ref="V281:V283"/>
    <mergeCell ref="AH509:AH511"/>
    <mergeCell ref="AI509:AI511"/>
    <mergeCell ref="AH512:AH514"/>
    <mergeCell ref="AI512:AI514"/>
    <mergeCell ref="AH515:AH517"/>
    <mergeCell ref="AI515:AI517"/>
    <mergeCell ref="AQ509:AQ511"/>
    <mergeCell ref="AQ512:AQ514"/>
    <mergeCell ref="AQ515:AQ517"/>
    <mergeCell ref="U524:U526"/>
    <mergeCell ref="V524:V526"/>
    <mergeCell ref="U527:U529"/>
    <mergeCell ref="V527:V529"/>
    <mergeCell ref="R527:R529"/>
    <mergeCell ref="AM497:AM499"/>
    <mergeCell ref="AN497:AN499"/>
    <mergeCell ref="AM500:AM502"/>
    <mergeCell ref="AN500:AN502"/>
    <mergeCell ref="AM503:AM505"/>
    <mergeCell ref="AN503:AN505"/>
    <mergeCell ref="AM506:AM508"/>
    <mergeCell ref="AN506:AN508"/>
    <mergeCell ref="AQ497:AQ499"/>
    <mergeCell ref="AQ500:AQ502"/>
    <mergeCell ref="AQ503:AQ505"/>
    <mergeCell ref="AQ506:AQ508"/>
    <mergeCell ref="U509:U511"/>
    <mergeCell ref="V509:V511"/>
    <mergeCell ref="AC509:AC511"/>
    <mergeCell ref="AD509:AD511"/>
    <mergeCell ref="AC512:AC514"/>
    <mergeCell ref="AM512:AM514"/>
    <mergeCell ref="Q518:Q520"/>
    <mergeCell ref="Q521:Q523"/>
    <mergeCell ref="Q524:Q526"/>
    <mergeCell ref="Q527:Q529"/>
    <mergeCell ref="R509:R511"/>
    <mergeCell ref="R512:R514"/>
    <mergeCell ref="R515:R517"/>
    <mergeCell ref="R518:R520"/>
    <mergeCell ref="R521:R523"/>
    <mergeCell ref="R524:R526"/>
    <mergeCell ref="U512:U514"/>
    <mergeCell ref="V512:V514"/>
    <mergeCell ref="U515:U517"/>
    <mergeCell ref="V515:V517"/>
    <mergeCell ref="U518:U520"/>
    <mergeCell ref="V518:V520"/>
    <mergeCell ref="U521:U523"/>
    <mergeCell ref="V521:V523"/>
    <mergeCell ref="AN512:AN514"/>
    <mergeCell ref="AM515:AM517"/>
    <mergeCell ref="AN515:AN517"/>
    <mergeCell ref="AM518:AM520"/>
    <mergeCell ref="AN518:AN520"/>
    <mergeCell ref="AM521:AM523"/>
    <mergeCell ref="AN521:AN523"/>
    <mergeCell ref="AM524:AM526"/>
    <mergeCell ref="AN524:AN526"/>
    <mergeCell ref="AM527:AM529"/>
    <mergeCell ref="AN527:AN529"/>
    <mergeCell ref="X518:X520"/>
    <mergeCell ref="Y518:Y520"/>
    <mergeCell ref="X521:X523"/>
    <mergeCell ref="Y521:Y523"/>
    <mergeCell ref="X524:X526"/>
    <mergeCell ref="Y524:Y526"/>
    <mergeCell ref="X527:X529"/>
    <mergeCell ref="Y527:Y529"/>
    <mergeCell ref="AD512:AD514"/>
    <mergeCell ref="AC515:AC517"/>
    <mergeCell ref="AD515:AD517"/>
    <mergeCell ref="AC518:AC520"/>
    <mergeCell ref="AD518:AD520"/>
    <mergeCell ref="AC521:AC523"/>
    <mergeCell ref="AD521:AD523"/>
    <mergeCell ref="AC524:AC526"/>
    <mergeCell ref="AD524:AD526"/>
    <mergeCell ref="AC527:AC529"/>
    <mergeCell ref="AD527:AD529"/>
    <mergeCell ref="Y515:Y517"/>
    <mergeCell ref="AV524:AV526"/>
    <mergeCell ref="AU527:AU529"/>
    <mergeCell ref="AV527:AV529"/>
    <mergeCell ref="A524:A526"/>
    <mergeCell ref="A527:A529"/>
    <mergeCell ref="AQ518:AQ520"/>
    <mergeCell ref="AQ521:AQ523"/>
    <mergeCell ref="AQ524:AQ526"/>
    <mergeCell ref="AQ527:AQ529"/>
    <mergeCell ref="AR524:AR526"/>
    <mergeCell ref="AR527:AR529"/>
    <mergeCell ref="AS506:AS508"/>
    <mergeCell ref="AS509:AS511"/>
    <mergeCell ref="AS512:AS514"/>
    <mergeCell ref="AS515:AS517"/>
    <mergeCell ref="AS518:AS520"/>
    <mergeCell ref="AS521:AS523"/>
    <mergeCell ref="AS524:AS526"/>
    <mergeCell ref="AS527:AS529"/>
    <mergeCell ref="AT524:AT526"/>
    <mergeCell ref="AT527:AT529"/>
    <mergeCell ref="AU524:AU526"/>
    <mergeCell ref="AH518:AH520"/>
    <mergeCell ref="AI518:AI520"/>
    <mergeCell ref="AH521:AH523"/>
    <mergeCell ref="AI521:AI523"/>
    <mergeCell ref="AH524:AH526"/>
    <mergeCell ref="AI524:AI526"/>
    <mergeCell ref="AH527:AH529"/>
    <mergeCell ref="AI527:AI529"/>
    <mergeCell ref="AM509:AM511"/>
    <mergeCell ref="AN509:AN511"/>
  </mergeCells>
  <conditionalFormatting sqref="O17 O20 O23 O74 O26 O29 O32 O35 O38 O41 O44 O47 O50 O53 O56 O59 O62 O65 O68 O71 O11 O1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N11:N280 N305:N529">
    <cfRule type="containsText" dxfId="3609" priority="2485" operator="containsText" text="MEDIA">
      <formula>NOT(ISERROR(SEARCH("MEDIA",N11)))</formula>
    </cfRule>
    <cfRule type="containsText" dxfId="3608" priority="2486" operator="containsText" text="ALTA">
      <formula>NOT(ISERROR(SEARCH("ALTA",N11)))</formula>
    </cfRule>
    <cfRule type="containsText" dxfId="3607" priority="2487" operator="containsText" text="BAJA">
      <formula>NOT(ISERROR(SEARCH("BAJA",N11)))</formula>
    </cfRule>
  </conditionalFormatting>
  <conditionalFormatting sqref="Q11 Q14 Q20 Q23 Q26 Q29 Q32 Q35 Q38 Q41 Q44 Q47 Q50 Q53 Q56 Q59 Q62 Q65 Q68 Q71 Q74 Q17 Q77 Q80 Q83 Q86 Q89 Q92 Q95 Q98 Q101 Q104 Q107 Q110 Q113 Q116 Q119 Q122 Q125 Q128 Q131 Q134 Q137 Q140 Q143 Q146 Q149 Q152 Q155 Q158 Q161 Q164 Q167 Q170 Q173 Q176 Q179 Q182 Q185 Q188 Q191 Q194 Q197 Q200 Q203 Q206 Q209 Q212 Q215 Q218 Q221 Q224 Q227 Q230 Q233 Q236 Q239 Q242 Q245 P11:P280 Q248 Q251 Q254 Q257 Q260 Q263 Q266 Q269 Q272 Q275 Q278 P305:P529">
    <cfRule type="containsText" dxfId="3606" priority="2482" operator="containsText" text="MEDIO">
      <formula>NOT(ISERROR(SEARCH("MEDIO",P11)))</formula>
    </cfRule>
    <cfRule type="containsText" dxfId="3605" priority="2483" operator="containsText" text="ALTO">
      <formula>NOT(ISERROR(SEARCH("ALTO",P11)))</formula>
    </cfRule>
    <cfRule type="containsText" dxfId="3604" priority="2484" operator="containsText" text="BAJO">
      <formula>NOT(ISERROR(SEARCH("BAJO",P11)))</formula>
    </cfRule>
  </conditionalFormatting>
  <conditionalFormatting sqref="S11:S25 S36:S40 S59:S121 S138:S139 S156:S181 S213:S214">
    <cfRule type="cellIs" dxfId="3603" priority="2481" operator="between">
      <formula>2</formula>
      <formula>3</formula>
    </cfRule>
  </conditionalFormatting>
  <conditionalFormatting sqref="R11:R280 R305:R529">
    <cfRule type="cellIs" dxfId="3602" priority="2478" operator="lessThanOrEqual">
      <formula>3</formula>
    </cfRule>
    <cfRule type="cellIs" dxfId="3601" priority="2479" stopIfTrue="1" operator="between">
      <formula>4</formula>
      <formula>9</formula>
    </cfRule>
    <cfRule type="cellIs" dxfId="3600" priority="2480" operator="greaterThanOrEqual">
      <formula>10</formula>
    </cfRule>
  </conditionalFormatting>
  <conditionalFormatting sqref="AS11:AS280 AS305:AS529">
    <cfRule type="cellIs" dxfId="3599" priority="2475" operator="lessThanOrEqual">
      <formula>10</formula>
    </cfRule>
    <cfRule type="cellIs" dxfId="3598" priority="2476" stopIfTrue="1" operator="between">
      <formula>11</formula>
      <formula>32</formula>
    </cfRule>
    <cfRule type="cellIs" dxfId="3597" priority="2477" operator="greaterThanOrEqual">
      <formula>36</formula>
    </cfRule>
  </conditionalFormatting>
  <conditionalFormatting sqref="AT11 AT14 AT17 AT20 AT26 AT29 AT32 AT35:AU35 AT38:AV38 AT41 AT44 AT47 AT50 AT53 AT56 AT59 AT62 AT65 AT68 AT71 AT74 AT23 AV23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cfRule type="cellIs" dxfId="3596" priority="2472" operator="equal">
      <formula>"LEVE"</formula>
    </cfRule>
    <cfRule type="cellIs" dxfId="3595" priority="2473" operator="equal">
      <formula>"MODERADO"</formula>
    </cfRule>
    <cfRule type="cellIs" dxfId="3594" priority="2474" operator="equal">
      <formula>"GRAVE"</formula>
    </cfRule>
  </conditionalFormatting>
  <conditionalFormatting sqref="N11:N280 N305:N529">
    <cfRule type="containsText" dxfId="3593" priority="2470" operator="containsText" text="MEDIO BAJA">
      <formula>NOT(ISERROR(SEARCH("MEDIO BAJA",N11)))</formula>
    </cfRule>
    <cfRule type="containsText" dxfId="3592" priority="2471" operator="containsText" text="MEDIO ALTA">
      <formula>NOT(ISERROR(SEARCH("MEDIO ALTA",N11)))</formula>
    </cfRule>
  </conditionalFormatting>
  <conditionalFormatting sqref="P11:P280 P305:P529">
    <cfRule type="containsText" dxfId="3591" priority="2468" operator="containsText" text="MEDIO-BAJO">
      <formula>NOT(ISERROR(SEARCH("MEDIO-BAJO",P11)))</formula>
    </cfRule>
    <cfRule type="containsText" dxfId="3590" priority="2469" operator="containsText" text="MEDIO-ALTO">
      <formula>NOT(ISERROR(SEARCH("MEDIO-ALTO",P11)))</formula>
    </cfRule>
  </conditionalFormatting>
  <conditionalFormatting sqref="AM20 AM23 AM26 AM29 AM32 AM35 AM38 AM41 AM44 AM47 AM50 AM53 AM56 AM59 AM62 AM65 AM68 AM71 AM74 AM14 AM17 AM11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L11:AL265 AM248 AM251 AM254 AM257 AM260 AM263 AM266 AM269 AM272 AM275 AM278 AL318:AL529">
    <cfRule type="expression" dxfId="3589" priority="2463">
      <formula>S11="No_existen"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P12:AP265 AQ248 AQ251 AQ254 AQ257 AQ260 AQ263 AQ266 AQ269 AQ272 AQ275 AQ278 AP318:AP529">
    <cfRule type="expression" dxfId="3588" priority="2462">
      <formula>S11="No_existen"</formula>
    </cfRule>
  </conditionalFormatting>
  <conditionalFormatting sqref="BA11:BA31 BA35:BA55 BA57:BA58 BA62 BA65:BA67 BA74 BA81:BA91 BA93:BA101 BA103 BA106:BA148 BA150:BA280 BA305:BA418 BA421:BA451 BA453:BA463 BA466:BA491 BA494">
    <cfRule type="expression" dxfId="3587" priority="2453">
      <formula>AW11&lt;&gt;"COMPARTIR"</formula>
    </cfRule>
    <cfRule type="expression" dxfId="3586" priority="2459">
      <formula>AW11="ASUMIR"</formula>
    </cfRule>
  </conditionalFormatting>
  <conditionalFormatting sqref="AX11:AX13 AX17:AX19 AX27:AX28 AX30:AX31 AX35:AX40 AX43 AX45:AX55 AX57:AX58 AX65:AX67 AX81:AX91 AX108:AX115 AX118:AX121 AX125:AX133 AX139 AX147:AX148 AX150:AX163 AX165:AX169 AX171:AX262 AX266:AX274 AX276:AX277 AX279:AX280 AX305:AX322">
    <cfRule type="expression" dxfId="3585" priority="2446">
      <formula>AW11="ASUMIR"</formula>
    </cfRule>
  </conditionalFormatting>
  <conditionalFormatting sqref="AY11:AZ13 AY17:AZ19 AZ14:AZ16 AY27:AZ28 AZ20:AZ26 AY30:AZ31 AZ29 AY35:AZ40 AY43:AZ43 AZ41:AZ42 AY45:AZ55 AZ44 AY57:AZ58 AY65:AZ67 AZ62 AY81:AZ91 AZ74 AY108:AZ115 AY118:AZ121 AZ116:AZ117 AZ92:AZ107 AY125:AZ133 AZ122:AZ124 AY139:AZ139 AZ134:AZ138 AY147:AZ148 AY150:AZ163 AY165:AZ169 AZ164 AY171:AZ262 AZ170 AY266:AZ274 AZ263:AZ265 AY276:AZ277 AZ275 AY279:AZ280 AZ278 AY305:AZ322">
    <cfRule type="expression" dxfId="3584" priority="2445">
      <formula>AW11="ASUMIR"</formula>
    </cfRule>
  </conditionalFormatting>
  <conditionalFormatting sqref="AO11:AO280 AO305:AO529">
    <cfRule type="expression" dxfId="3583" priority="2551">
      <formula>T11="No_existen"</formula>
    </cfRule>
  </conditionalFormatting>
  <conditionalFormatting sqref="AK11:AK265 AK318:AK529">
    <cfRule type="expression" dxfId="3582" priority="2555">
      <formula>S11="No_existen"</formula>
    </cfRule>
  </conditionalFormatting>
  <conditionalFormatting sqref="AJ11:AJ280 AJ305:AJ529">
    <cfRule type="expression" dxfId="3581" priority="2559">
      <formula>T11="No_existen"</formula>
    </cfRule>
  </conditionalFormatting>
  <conditionalFormatting sqref="AI14 AI17 AI20 AI23 AI26 AI29 AI32 AI35 AI38 AI41 AI44 AI47 AI50 AI53 AI56 AI59 AI62 AI65 AI68 AI71 AI74 AI11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cfRule type="expression" dxfId="3580" priority="2563">
      <formula>T11="No_existen"</formula>
    </cfRule>
  </conditionalFormatting>
  <conditionalFormatting sqref="AF11:AF265 AF318:AF529">
    <cfRule type="expression" dxfId="3579" priority="2571">
      <formula>S11="No_existen"</formula>
    </cfRule>
  </conditionalFormatting>
  <conditionalFormatting sqref="AE11:AE280 AE305:AE529">
    <cfRule type="expression" dxfId="3578" priority="2575">
      <formula>T11="No_existen"</formula>
    </cfRule>
  </conditionalFormatting>
  <conditionalFormatting sqref="AR11:AR280 AR305:AR529">
    <cfRule type="containsText" dxfId="3577" priority="2422" operator="containsText" text="DÉBIL">
      <formula>NOT(ISERROR(SEARCH("DÉBIL",AR11)))</formula>
    </cfRule>
    <cfRule type="containsText" dxfId="3576" priority="2423" operator="containsText" text="ACEPTABLE">
      <formula>NOT(ISERROR(SEARCH("ACEPTABLE",AR11)))</formula>
    </cfRule>
    <cfRule type="containsText" dxfId="3575" priority="2424" operator="containsText" text="FUERTE">
      <formula>NOT(ISERROR(SEARCH("FUERTE",AR11)))</formula>
    </cfRule>
  </conditionalFormatting>
  <conditionalFormatting sqref="AD17 AD20 AD23 AD26 AD29 AD32 AD35 AD38 AD41 AD44 AD47 AD50 AD53 AD56 AD59 AD62 AD65 AD68 AD71 AD74 AD14 AD11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cfRule type="expression" dxfId="3574" priority="2629">
      <formula>T11="No_existen"</formula>
    </cfRule>
  </conditionalFormatting>
  <conditionalFormatting sqref="AN14 AN17 AN20 AN23 AN26 AN29 AN32 AN35 AN38 AN41 AN44 AN47 AN50 AN53 AN56 AN59 AN62 AN65 AN68 AN71 AN74 AN11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cfRule type="expression" dxfId="3573" priority="2631">
      <formula>T11="No_existen"</formula>
    </cfRule>
  </conditionalFormatting>
  <conditionalFormatting sqref="AB11:AB124 AB132:AB133 AB135:AB280 AB305:AB331 AB333:AB351 AB353:AB398 AB400:AB436 AB444:AB472 AB440:AB441 AB438 AB474:AB485 AB487:AB529">
    <cfRule type="expression" dxfId="3572" priority="2239">
      <formula>AA11="Semiautomatico"</formula>
    </cfRule>
    <cfRule type="expression" dxfId="3571" priority="2245">
      <formula>AA11="Manual"</formula>
    </cfRule>
    <cfRule type="expression" dxfId="3570" priority="2419">
      <formula>S11="No_existen"</formula>
    </cfRule>
  </conditionalFormatting>
  <conditionalFormatting sqref="AA12">
    <cfRule type="expression" dxfId="3569" priority="2418">
      <formula>$S$12="No_existen"</formula>
    </cfRule>
  </conditionalFormatting>
  <conditionalFormatting sqref="AB12:AB124 AB132:AB133 AB135:AB280 AB305:AB331 AB333:AB351 AB353:AB398 AB400:AB436 AB444:AB472 AB440:AB441 AB438 AB474:AB485 AB487:AB529">
    <cfRule type="expression" dxfId="3568" priority="2417">
      <formula>S12="No_existen"</formula>
    </cfRule>
  </conditionalFormatting>
  <conditionalFormatting sqref="AR11:AR280 AR305:AR529">
    <cfRule type="containsText" dxfId="3567" priority="2416" operator="containsText" text="INEXISTENTE">
      <formula>NOT(ISERROR(SEARCH("INEXISTENTE",AR11)))</formula>
    </cfRule>
  </conditionalFormatting>
  <conditionalFormatting sqref="AA11">
    <cfRule type="expression" dxfId="3566" priority="2414">
      <formula>S11="No_Existen"</formula>
    </cfRule>
  </conditionalFormatting>
  <conditionalFormatting sqref="AA13">
    <cfRule type="expression" dxfId="3565" priority="2411">
      <formula>S13="No_existen"</formula>
    </cfRule>
  </conditionalFormatting>
  <conditionalFormatting sqref="AA14">
    <cfRule type="expression" dxfId="3564" priority="2407">
      <formula>$S$14="No_existen"</formula>
    </cfRule>
  </conditionalFormatting>
  <conditionalFormatting sqref="AA15">
    <cfRule type="expression" dxfId="3563" priority="2404">
      <formula>$S$15="No_existen"</formula>
    </cfRule>
  </conditionalFormatting>
  <conditionalFormatting sqref="AA16">
    <cfRule type="expression" dxfId="3562" priority="2401">
      <formula>$S$16="No_existen"</formula>
    </cfRule>
  </conditionalFormatting>
  <conditionalFormatting sqref="AA17">
    <cfRule type="expression" dxfId="3561" priority="2398">
      <formula>$S$17="No_existen"</formula>
    </cfRule>
  </conditionalFormatting>
  <conditionalFormatting sqref="AA18">
    <cfRule type="expression" dxfId="3560" priority="2395">
      <formula>$S$18="No_existen"</formula>
    </cfRule>
  </conditionalFormatting>
  <conditionalFormatting sqref="AA19">
    <cfRule type="expression" dxfId="3559" priority="2392">
      <formula>$S$19="No_existen"</formula>
    </cfRule>
  </conditionalFormatting>
  <conditionalFormatting sqref="AA20">
    <cfRule type="expression" dxfId="3558" priority="2381">
      <formula>$S$20="No_existen"</formula>
    </cfRule>
  </conditionalFormatting>
  <conditionalFormatting sqref="AA21">
    <cfRule type="expression" dxfId="3557" priority="2378">
      <formula>$S$21="No_existen"</formula>
    </cfRule>
  </conditionalFormatting>
  <conditionalFormatting sqref="AA22">
    <cfRule type="expression" dxfId="3556" priority="2375">
      <formula>$S$22="No_existen"</formula>
    </cfRule>
  </conditionalFormatting>
  <conditionalFormatting sqref="AA23">
    <cfRule type="expression" dxfId="3555" priority="2372">
      <formula>$S$23="No_existen"</formula>
    </cfRule>
  </conditionalFormatting>
  <conditionalFormatting sqref="AA24">
    <cfRule type="expression" dxfId="3554" priority="2371">
      <formula>$S$24="No_existen"</formula>
    </cfRule>
  </conditionalFormatting>
  <conditionalFormatting sqref="AA25">
    <cfRule type="expression" dxfId="3553" priority="2370">
      <formula>$S$25="No_existen"</formula>
    </cfRule>
  </conditionalFormatting>
  <conditionalFormatting sqref="AA26">
    <cfRule type="expression" dxfId="3552" priority="2361">
      <formula>$S$26="No_existen"</formula>
    </cfRule>
  </conditionalFormatting>
  <conditionalFormatting sqref="AA27">
    <cfRule type="expression" dxfId="3551" priority="2360">
      <formula>$S$27="No_existen"</formula>
    </cfRule>
  </conditionalFormatting>
  <conditionalFormatting sqref="AA28">
    <cfRule type="expression" dxfId="3550" priority="2359">
      <formula>$S$28="No_existen"</formula>
    </cfRule>
  </conditionalFormatting>
  <conditionalFormatting sqref="AA29">
    <cfRule type="expression" dxfId="3549" priority="2354">
      <formula>$S$29="No_existen"</formula>
    </cfRule>
  </conditionalFormatting>
  <conditionalFormatting sqref="AA30">
    <cfRule type="expression" dxfId="3548" priority="2352">
      <formula>$S$30="No_existen"</formula>
    </cfRule>
  </conditionalFormatting>
  <conditionalFormatting sqref="AA31">
    <cfRule type="expression" dxfId="3547" priority="2351">
      <formula>$S$31="No_existen"</formula>
    </cfRule>
  </conditionalFormatting>
  <conditionalFormatting sqref="W33:W34">
    <cfRule type="expression" dxfId="3546" priority="2350">
      <formula>S33="No_existen"</formula>
    </cfRule>
  </conditionalFormatting>
  <conditionalFormatting sqref="AA32">
    <cfRule type="expression" dxfId="3545" priority="2349">
      <formula>$S$32="No_existen"</formula>
    </cfRule>
  </conditionalFormatting>
  <conditionalFormatting sqref="AA33">
    <cfRule type="expression" dxfId="3544" priority="2348">
      <formula>$S$33="No_existen"</formula>
    </cfRule>
  </conditionalFormatting>
  <conditionalFormatting sqref="AA34">
    <cfRule type="expression" dxfId="3543" priority="2347">
      <formula>$S$34="No_existen"</formula>
    </cfRule>
  </conditionalFormatting>
  <conditionalFormatting sqref="AG33">
    <cfRule type="expression" dxfId="3542" priority="2345">
      <formula>S33="No_existen"</formula>
    </cfRule>
  </conditionalFormatting>
  <conditionalFormatting sqref="AG34">
    <cfRule type="expression" dxfId="3541" priority="2344">
      <formula>S34="No_existen"</formula>
    </cfRule>
  </conditionalFormatting>
  <conditionalFormatting sqref="W35:W37">
    <cfRule type="expression" dxfId="3540" priority="2343">
      <formula>S35="No_existen"</formula>
    </cfRule>
  </conditionalFormatting>
  <conditionalFormatting sqref="AA35">
    <cfRule type="expression" dxfId="3539" priority="2342">
      <formula>$S$35="No_existen"</formula>
    </cfRule>
  </conditionalFormatting>
  <conditionalFormatting sqref="AA36">
    <cfRule type="expression" dxfId="3538" priority="2341">
      <formula>$S$36="No_existen"</formula>
    </cfRule>
  </conditionalFormatting>
  <conditionalFormatting sqref="AA37">
    <cfRule type="expression" dxfId="3537" priority="2340">
      <formula>$S$37="No_existen"</formula>
    </cfRule>
  </conditionalFormatting>
  <conditionalFormatting sqref="AG35">
    <cfRule type="expression" dxfId="3536" priority="2339">
      <formula>S35="No_existen"</formula>
    </cfRule>
  </conditionalFormatting>
  <conditionalFormatting sqref="AG36">
    <cfRule type="expression" dxfId="3535" priority="2338">
      <formula>S36="No_existen"</formula>
    </cfRule>
  </conditionalFormatting>
  <conditionalFormatting sqref="AG37">
    <cfRule type="expression" dxfId="3534" priority="2337">
      <formula>S37="No_existen"</formula>
    </cfRule>
  </conditionalFormatting>
  <conditionalFormatting sqref="W38:W40">
    <cfRule type="expression" dxfId="3533" priority="2336">
      <formula>S38="No_existen"</formula>
    </cfRule>
  </conditionalFormatting>
  <conditionalFormatting sqref="AA38">
    <cfRule type="expression" dxfId="3532" priority="2335">
      <formula>$S$38="No_existen"</formula>
    </cfRule>
  </conditionalFormatting>
  <conditionalFormatting sqref="AA39">
    <cfRule type="expression" dxfId="3531" priority="2334">
      <formula>$S$39="No_existen"</formula>
    </cfRule>
  </conditionalFormatting>
  <conditionalFormatting sqref="AA40">
    <cfRule type="expression" dxfId="3530" priority="2333">
      <formula>$S$40="No_existen"</formula>
    </cfRule>
  </conditionalFormatting>
  <conditionalFormatting sqref="AG38">
    <cfRule type="expression" dxfId="3529" priority="2332">
      <formula>S38="No_existen"</formula>
    </cfRule>
  </conditionalFormatting>
  <conditionalFormatting sqref="AG39">
    <cfRule type="expression" dxfId="3528" priority="2331">
      <formula>S39="No_existen"</formula>
    </cfRule>
  </conditionalFormatting>
  <conditionalFormatting sqref="AG40">
    <cfRule type="expression" dxfId="3527" priority="2330">
      <formula>S40="No_existen"</formula>
    </cfRule>
  </conditionalFormatting>
  <conditionalFormatting sqref="AA41">
    <cfRule type="expression" dxfId="3526" priority="2328">
      <formula>$S$41="No_existen"</formula>
    </cfRule>
  </conditionalFormatting>
  <conditionalFormatting sqref="AA42">
    <cfRule type="expression" dxfId="3525" priority="2327">
      <formula>$S$42="No_existen"</formula>
    </cfRule>
  </conditionalFormatting>
  <conditionalFormatting sqref="AA43">
    <cfRule type="expression" dxfId="3524" priority="2326">
      <formula>$S$43="No_existen"</formula>
    </cfRule>
  </conditionalFormatting>
  <conditionalFormatting sqref="AG41">
    <cfRule type="expression" dxfId="3523" priority="2325">
      <formula>S41="No_existen"</formula>
    </cfRule>
  </conditionalFormatting>
  <conditionalFormatting sqref="AG42">
    <cfRule type="expression" dxfId="3522" priority="2324">
      <formula>S42="No_existen"</formula>
    </cfRule>
  </conditionalFormatting>
  <conditionalFormatting sqref="AG43">
    <cfRule type="expression" dxfId="3521" priority="2323">
      <formula>S43="No_existen"</formula>
    </cfRule>
  </conditionalFormatting>
  <conditionalFormatting sqref="AG44">
    <cfRule type="expression" dxfId="3520" priority="2322">
      <formula>S44="No_existen"</formula>
    </cfRule>
  </conditionalFormatting>
  <conditionalFormatting sqref="AG45">
    <cfRule type="expression" dxfId="3519" priority="2321">
      <formula>S45="No_existen"</formula>
    </cfRule>
  </conditionalFormatting>
  <conditionalFormatting sqref="AG46">
    <cfRule type="expression" dxfId="3518" priority="2320">
      <formula>S46="No_existen"</formula>
    </cfRule>
  </conditionalFormatting>
  <conditionalFormatting sqref="AA44">
    <cfRule type="expression" dxfId="3517" priority="2319">
      <formula>$S$44="No_existen"</formula>
    </cfRule>
  </conditionalFormatting>
  <conditionalFormatting sqref="AA45">
    <cfRule type="expression" dxfId="3516" priority="2318">
      <formula>$S$45="No_existen"</formula>
    </cfRule>
  </conditionalFormatting>
  <conditionalFormatting sqref="AA46">
    <cfRule type="expression" dxfId="3515" priority="2317">
      <formula>$S$46="No_existen"</formula>
    </cfRule>
  </conditionalFormatting>
  <conditionalFormatting sqref="AA47">
    <cfRule type="expression" dxfId="3514" priority="2314">
      <formula>$S$47="No_existen"</formula>
    </cfRule>
  </conditionalFormatting>
  <conditionalFormatting sqref="AA48">
    <cfRule type="expression" dxfId="3513" priority="2313">
      <formula>$S$48="No_existen"</formula>
    </cfRule>
  </conditionalFormatting>
  <conditionalFormatting sqref="AA49">
    <cfRule type="expression" dxfId="3512" priority="2312">
      <formula>$S$49="No_existen"</formula>
    </cfRule>
  </conditionalFormatting>
  <conditionalFormatting sqref="AG47">
    <cfRule type="expression" dxfId="3511" priority="2311">
      <formula>S47="No_existen"</formula>
    </cfRule>
  </conditionalFormatting>
  <conditionalFormatting sqref="AG48">
    <cfRule type="expression" dxfId="3510" priority="2310">
      <formula>S48="No_existen"</formula>
    </cfRule>
  </conditionalFormatting>
  <conditionalFormatting sqref="AG49">
    <cfRule type="expression" dxfId="3509" priority="2309">
      <formula>S49="No_existen"</formula>
    </cfRule>
  </conditionalFormatting>
  <conditionalFormatting sqref="AG50">
    <cfRule type="expression" dxfId="3508" priority="2308">
      <formula>S50="No_existen"</formula>
    </cfRule>
  </conditionalFormatting>
  <conditionalFormatting sqref="AG51">
    <cfRule type="expression" dxfId="3507" priority="2307">
      <formula>S51="No_existen"</formula>
    </cfRule>
  </conditionalFormatting>
  <conditionalFormatting sqref="AG52">
    <cfRule type="expression" dxfId="3506" priority="2306">
      <formula>S52="No_existen"</formula>
    </cfRule>
  </conditionalFormatting>
  <conditionalFormatting sqref="AA50">
    <cfRule type="expression" dxfId="3505" priority="2305">
      <formula>$S$50="No_existen"</formula>
    </cfRule>
  </conditionalFormatting>
  <conditionalFormatting sqref="AA51">
    <cfRule type="expression" dxfId="3504" priority="2304">
      <formula>$S$51="No_existen"</formula>
    </cfRule>
  </conditionalFormatting>
  <conditionalFormatting sqref="AA52">
    <cfRule type="expression" dxfId="3503" priority="2303">
      <formula>$S$52="No_existen"</formula>
    </cfRule>
  </conditionalFormatting>
  <conditionalFormatting sqref="AA53">
    <cfRule type="expression" dxfId="3502" priority="2300">
      <formula>$S$53="No_existen"</formula>
    </cfRule>
  </conditionalFormatting>
  <conditionalFormatting sqref="AA54">
    <cfRule type="expression" dxfId="3501" priority="2299">
      <formula>$S$54="No_existen"</formula>
    </cfRule>
  </conditionalFormatting>
  <conditionalFormatting sqref="AA55">
    <cfRule type="expression" dxfId="3500" priority="2298">
      <formula>$S$55="No_existen"</formula>
    </cfRule>
  </conditionalFormatting>
  <conditionalFormatting sqref="AG53">
    <cfRule type="expression" dxfId="3499" priority="2297">
      <formula>S53="No_existen"</formula>
    </cfRule>
  </conditionalFormatting>
  <conditionalFormatting sqref="AG54">
    <cfRule type="expression" dxfId="3498" priority="2296">
      <formula>S54="No_existen"</formula>
    </cfRule>
  </conditionalFormatting>
  <conditionalFormatting sqref="AG55">
    <cfRule type="expression" dxfId="3497" priority="2295">
      <formula>S55="No_existen"</formula>
    </cfRule>
  </conditionalFormatting>
  <conditionalFormatting sqref="AG56">
    <cfRule type="expression" dxfId="3496" priority="2294">
      <formula>S56="No_existen"</formula>
    </cfRule>
  </conditionalFormatting>
  <conditionalFormatting sqref="AG57">
    <cfRule type="expression" dxfId="3495" priority="2293">
      <formula>S57="No_existen"</formula>
    </cfRule>
  </conditionalFormatting>
  <conditionalFormatting sqref="AG58">
    <cfRule type="expression" dxfId="3494" priority="2292">
      <formula>S58="No_existen"</formula>
    </cfRule>
  </conditionalFormatting>
  <conditionalFormatting sqref="AA56">
    <cfRule type="expression" dxfId="3493" priority="2291">
      <formula>$S$56="No_existen"</formula>
    </cfRule>
  </conditionalFormatting>
  <conditionalFormatting sqref="AA57">
    <cfRule type="expression" dxfId="3492" priority="2290">
      <formula>$S$57="No_existen"</formula>
    </cfRule>
  </conditionalFormatting>
  <conditionalFormatting sqref="AA58">
    <cfRule type="expression" dxfId="3491" priority="2289">
      <formula>$S$58="No_existen"</formula>
    </cfRule>
  </conditionalFormatting>
  <conditionalFormatting sqref="W57:W58">
    <cfRule type="expression" dxfId="3490" priority="2288">
      <formula>S57="No_existen"</formula>
    </cfRule>
  </conditionalFormatting>
  <conditionalFormatting sqref="AA59">
    <cfRule type="expression" dxfId="3489" priority="2286">
      <formula>$S$59="No_existen"</formula>
    </cfRule>
  </conditionalFormatting>
  <conditionalFormatting sqref="AA60">
    <cfRule type="expression" dxfId="3488" priority="2285">
      <formula>$S$60="No_existen"</formula>
    </cfRule>
  </conditionalFormatting>
  <conditionalFormatting sqref="AA61">
    <cfRule type="expression" dxfId="3487" priority="2284">
      <formula>$S$61="No_existen"</formula>
    </cfRule>
  </conditionalFormatting>
  <conditionalFormatting sqref="AA62">
    <cfRule type="expression" dxfId="3486" priority="2277">
      <formula>$S$62="No_existen"</formula>
    </cfRule>
  </conditionalFormatting>
  <conditionalFormatting sqref="AA63">
    <cfRule type="expression" dxfId="3485" priority="2276">
      <formula>$S$63="No_existen"</formula>
    </cfRule>
  </conditionalFormatting>
  <conditionalFormatting sqref="AA64">
    <cfRule type="expression" dxfId="3484" priority="2275">
      <formula>$S$64="No_existen"</formula>
    </cfRule>
  </conditionalFormatting>
  <conditionalFormatting sqref="AA65">
    <cfRule type="expression" dxfId="3483" priority="2272">
      <formula>$S$65="No_existen"</formula>
    </cfRule>
  </conditionalFormatting>
  <conditionalFormatting sqref="AA66">
    <cfRule type="expression" dxfId="3482" priority="2271">
      <formula>$S$66="No_existen"</formula>
    </cfRule>
  </conditionalFormatting>
  <conditionalFormatting sqref="AA67">
    <cfRule type="expression" dxfId="3481" priority="2270">
      <formula>$S$67="No_existen"</formula>
    </cfRule>
  </conditionalFormatting>
  <conditionalFormatting sqref="AA68">
    <cfRule type="expression" dxfId="3480" priority="2263">
      <formula>$S$68="No_existen"</formula>
    </cfRule>
  </conditionalFormatting>
  <conditionalFormatting sqref="AA69">
    <cfRule type="expression" dxfId="3479" priority="2262">
      <formula>$S$69="No_existen"</formula>
    </cfRule>
  </conditionalFormatting>
  <conditionalFormatting sqref="AA70">
    <cfRule type="expression" dxfId="3478" priority="2261">
      <formula>$S$70="No_existen"</formula>
    </cfRule>
  </conditionalFormatting>
  <conditionalFormatting sqref="W81:W82 W91 W121 W138:W139 W156:W157 W181 W213:W214">
    <cfRule type="expression" dxfId="3477" priority="2258">
      <formula>S81="No_existen"</formula>
    </cfRule>
  </conditionalFormatting>
  <conditionalFormatting sqref="AA71">
    <cfRule type="expression" dxfId="3476" priority="2257">
      <formula>$S$71="No_existen"</formula>
    </cfRule>
  </conditionalFormatting>
  <conditionalFormatting sqref="AA72">
    <cfRule type="expression" dxfId="3475" priority="2256">
      <formula>$S$72="No_existen"</formula>
    </cfRule>
  </conditionalFormatting>
  <conditionalFormatting sqref="AA73">
    <cfRule type="expression" dxfId="3474" priority="2255">
      <formula>$S$73="No_existen"</formula>
    </cfRule>
  </conditionalFormatting>
  <conditionalFormatting sqref="AA74 AA77 AA80 AA83 AA86 AA89 AA92 AA95 AA98 AA101 AA104 AA107 AA110 AA113 AA116 AA119 AA140 AA143 AA146 AA149 AA152 AA155 AA158 AA161 AA164 AA167 AA170 AA173 AA176 AA179 AA182 AA185 AA188 AA191 AA194 AA197 AA200 AA203 AA206 AA209 AA212 AA215 AA218 AA221 AA224 AA227 AA230 AA233 AA236 AA239 AA242 AA245 AA248 AA251 AA254 AA257 AA260 AA263">
    <cfRule type="expression" dxfId="3473" priority="2254">
      <formula>$S$74="No_existen"</formula>
    </cfRule>
  </conditionalFormatting>
  <conditionalFormatting sqref="AA75 AA78 AA81 AA84 AA87 AA90 AA93 AA96 AA99 AA102 AA105 AA108 AA111 AA114 AA117 AA120 AA138 AA141 AA144 AA147 AA150 AA153 AA156 AA159 AA162 AA165 AA168 AA171 AA174 AA177 AA180 AA183 AA186 AA189 AA192 AA195 AA198 AA201 AA204 AA207 AA210 AA213 AA216 AA219 AA222 AA225 AA228 AA231 AA234 AA237 AA240 AA243 AA246 AA249 AA252 AA255 AA258 AA261 AA264">
    <cfRule type="expression" dxfId="3472" priority="2253">
      <formula>$S$75="No_existen"</formula>
    </cfRule>
  </conditionalFormatting>
  <conditionalFormatting sqref="AA76 AA79 AA82 AA85 AA88 AA91 AA94 AA97 AA100 AA103 AA106 AA109 AA112 AA115 AA118 AA121 AA139 AA142 AA145 AA148 AA151 AA154 AA157 AA160 AA163 AA166 AA169 AA172 AA175 AA178 AA181 AA184 AA187 AA190 AA193 AA196 AA199 AA202 AA205 AA208 AA211 AA214 AA217 AA220 AA223 AA226 AA229 AA232 AA235 AA238 AA241 AA244 AA247 AA250 AA253 AA256 AA259 AA262 AA265">
    <cfRule type="expression" dxfId="3471" priority="2252">
      <formula>$S$76="No_existen"</formula>
    </cfRule>
  </conditionalFormatting>
  <conditionalFormatting sqref="AG107 AG110 AG113 AG116 AG119 AG161 AG164 AG167 AG170 AG173 AG176">
    <cfRule type="expression" dxfId="3470" priority="2248">
      <formula>S107="No_existen"</formula>
    </cfRule>
  </conditionalFormatting>
  <conditionalFormatting sqref="AG81 AG108 AG111 AG114 AG117 AG120 AG138 AG156 AG162 AG165 AG168 AG171 AG174 AG177 AG213">
    <cfRule type="expression" dxfId="3469" priority="2247">
      <formula>S81="No_existen"</formula>
    </cfRule>
  </conditionalFormatting>
  <conditionalFormatting sqref="AG82 AG91 AG109 AG112 AG115 AG118 AG121 AG139 AG157 AG160 AG163 AG166 AG169 AG172 AG175 AG178 AG181 AG214">
    <cfRule type="expression" dxfId="3468" priority="2246">
      <formula>S82="No_existen"</formula>
    </cfRule>
  </conditionalFormatting>
  <conditionalFormatting sqref="AB23:AB25">
    <cfRule type="expression" dxfId="3467" priority="2240">
      <formula>AA23="Manual"</formula>
    </cfRule>
  </conditionalFormatting>
  <conditionalFormatting sqref="AG33:AG58 AG81:AG82 AG91 AG107:AG121 AG138:AG139 AG156:AG157 AG181 AG160:AG178 AG213:AG214">
    <cfRule type="expression" dxfId="3466" priority="2244">
      <formula>AF33="No asignado"</formula>
    </cfRule>
  </conditionalFormatting>
  <conditionalFormatting sqref="AV11">
    <cfRule type="cellIs" dxfId="3465" priority="2234" operator="equal">
      <formula>"LEVE"</formula>
    </cfRule>
    <cfRule type="cellIs" dxfId="3464" priority="2235" operator="equal">
      <formula>"MODERADO"</formula>
    </cfRule>
    <cfRule type="cellIs" dxfId="3463" priority="2236" operator="equal">
      <formula>"GRAVE"</formula>
    </cfRule>
  </conditionalFormatting>
  <conditionalFormatting sqref="AV14">
    <cfRule type="cellIs" dxfId="3462" priority="2231" operator="equal">
      <formula>"LEVE"</formula>
    </cfRule>
    <cfRule type="cellIs" dxfId="3461" priority="2232" operator="equal">
      <formula>"MODERADO"</formula>
    </cfRule>
    <cfRule type="cellIs" dxfId="3460" priority="2233" operator="equal">
      <formula>"GRAVE"</formula>
    </cfRule>
  </conditionalFormatting>
  <conditionalFormatting sqref="AV17 AV20">
    <cfRule type="cellIs" dxfId="3459" priority="2228" operator="equal">
      <formula>"LEVE"</formula>
    </cfRule>
    <cfRule type="cellIs" dxfId="3458" priority="2229" operator="equal">
      <formula>"MODERADO"</formula>
    </cfRule>
    <cfRule type="cellIs" dxfId="3457" priority="2230" operator="equal">
      <formula>"GRAVE"</formula>
    </cfRule>
  </conditionalFormatting>
  <conditionalFormatting sqref="AX17:AY19 AX30:AY31 AX35:AY40 AX43:AY43 AX45:AY55 AX57:AY58 AX65:AY67 AX81:AY91 AX108:AY115 AX118:AY121 AX139:AY139 AX147:AY148 AX150:AY163 AX165:AY169 AX171:AY262 AX266:AY274 AX276:AY277 AX279:AY280 AX305:AY322 AW11:AY13 AX125:AY133 AX27:AY28 AW14:AW517 AW520:AW522 AW524:AW527 AW529">
    <cfRule type="expression" dxfId="3456" priority="2226">
      <formula>$S11="No_existen"</formula>
    </cfRule>
  </conditionalFormatting>
  <conditionalFormatting sqref="H25:I25 G26:G40 G57:I58 G81:I82 G59:H80 G91:I91 G83:H90 G121:I121 G92:H120 G138:I139 G122:G137 G180:I181 G140:H148 G158:H179 G213:I214 G182:H212 G237:I238 G215:G236 G239:G265">
    <cfRule type="expression" dxfId="3455" priority="2225">
      <formula>$G25="N/A"</formula>
    </cfRule>
  </conditionalFormatting>
  <conditionalFormatting sqref="G11:G25">
    <cfRule type="expression" dxfId="3454" priority="2224">
      <formula>$G11="N/A"</formula>
    </cfRule>
  </conditionalFormatting>
  <conditionalFormatting sqref="H11:H24">
    <cfRule type="expression" dxfId="3453" priority="2223">
      <formula>$G11="N/A"</formula>
    </cfRule>
  </conditionalFormatting>
  <conditionalFormatting sqref="W11">
    <cfRule type="expression" dxfId="3452" priority="2222">
      <formula>S11="No_existen"</formula>
    </cfRule>
  </conditionalFormatting>
  <conditionalFormatting sqref="W12">
    <cfRule type="expression" dxfId="3451" priority="2221">
      <formula>S12="No_existen"</formula>
    </cfRule>
  </conditionalFormatting>
  <conditionalFormatting sqref="W13">
    <cfRule type="expression" dxfId="3450" priority="2220">
      <formula>S13="No_existen"</formula>
    </cfRule>
  </conditionalFormatting>
  <conditionalFormatting sqref="W14">
    <cfRule type="expression" dxfId="3449" priority="2219">
      <formula>S14="No_existen"</formula>
    </cfRule>
  </conditionalFormatting>
  <conditionalFormatting sqref="W15">
    <cfRule type="expression" dxfId="3448" priority="2218">
      <formula>S15="No_existen"</formula>
    </cfRule>
  </conditionalFormatting>
  <conditionalFormatting sqref="W16">
    <cfRule type="expression" dxfId="3447" priority="2217">
      <formula>S16="No_existen"</formula>
    </cfRule>
  </conditionalFormatting>
  <conditionalFormatting sqref="W17">
    <cfRule type="expression" dxfId="3446" priority="2216">
      <formula>S17="No_existen"</formula>
    </cfRule>
  </conditionalFormatting>
  <conditionalFormatting sqref="W18">
    <cfRule type="expression" dxfId="3445" priority="2215">
      <formula>S18="No_existen"</formula>
    </cfRule>
  </conditionalFormatting>
  <conditionalFormatting sqref="W19">
    <cfRule type="expression" dxfId="3444" priority="2214">
      <formula>S19="No_existen"</formula>
    </cfRule>
  </conditionalFormatting>
  <conditionalFormatting sqref="W20">
    <cfRule type="expression" dxfId="3443" priority="2213">
      <formula>S20="No_existen"</formula>
    </cfRule>
  </conditionalFormatting>
  <conditionalFormatting sqref="W21">
    <cfRule type="expression" dxfId="3442" priority="2212">
      <formula>S21="No_existen"</formula>
    </cfRule>
  </conditionalFormatting>
  <conditionalFormatting sqref="W22">
    <cfRule type="expression" dxfId="3441" priority="2211">
      <formula>S22="No_existen"</formula>
    </cfRule>
  </conditionalFormatting>
  <conditionalFormatting sqref="W23">
    <cfRule type="expression" dxfId="3440" priority="2210">
      <formula>S23="No_existen"</formula>
    </cfRule>
  </conditionalFormatting>
  <conditionalFormatting sqref="W24">
    <cfRule type="expression" dxfId="3439" priority="2209">
      <formula>S24="No_existen"</formula>
    </cfRule>
  </conditionalFormatting>
  <conditionalFormatting sqref="W25">
    <cfRule type="expression" dxfId="3438" priority="2208">
      <formula>S25="No_existen"</formula>
    </cfRule>
  </conditionalFormatting>
  <conditionalFormatting sqref="AG11">
    <cfRule type="expression" dxfId="3437" priority="2207">
      <formula>$P$11="No_existen"</formula>
    </cfRule>
  </conditionalFormatting>
  <conditionalFormatting sqref="AG14">
    <cfRule type="expression" dxfId="3436" priority="2206">
      <formula>S14="No_existen"</formula>
    </cfRule>
  </conditionalFormatting>
  <conditionalFormatting sqref="AG15">
    <cfRule type="expression" dxfId="3435" priority="2205">
      <formula>S15="No_existen"</formula>
    </cfRule>
  </conditionalFormatting>
  <conditionalFormatting sqref="AG16">
    <cfRule type="expression" dxfId="3434" priority="2204">
      <formula>S16="No_existen"</formula>
    </cfRule>
  </conditionalFormatting>
  <conditionalFormatting sqref="AG17">
    <cfRule type="expression" dxfId="3433" priority="2203">
      <formula>S17="No_existen"</formula>
    </cfRule>
  </conditionalFormatting>
  <conditionalFormatting sqref="AG18">
    <cfRule type="expression" dxfId="3432" priority="2202">
      <formula>S18="No_existen"</formula>
    </cfRule>
  </conditionalFormatting>
  <conditionalFormatting sqref="AG19">
    <cfRule type="expression" dxfId="3431" priority="2201">
      <formula>S19="No_existen"</formula>
    </cfRule>
  </conditionalFormatting>
  <conditionalFormatting sqref="AG20:AG22">
    <cfRule type="expression" dxfId="3430" priority="2196">
      <formula>AF20="No asignado"</formula>
    </cfRule>
    <cfRule type="expression" dxfId="3429" priority="2200">
      <formula>S20="No_existen"</formula>
    </cfRule>
  </conditionalFormatting>
  <conditionalFormatting sqref="AG14:AG16">
    <cfRule type="expression" dxfId="3428" priority="2198">
      <formula>AF14="No asignado"</formula>
    </cfRule>
  </conditionalFormatting>
  <conditionalFormatting sqref="AG17:AG19">
    <cfRule type="expression" dxfId="3427" priority="2197">
      <formula>AF17="No asignado"</formula>
    </cfRule>
  </conditionalFormatting>
  <conditionalFormatting sqref="AG11:AG22">
    <cfRule type="expression" dxfId="3426" priority="2199">
      <formula>AF11="No asignado"</formula>
    </cfRule>
  </conditionalFormatting>
  <conditionalFormatting sqref="AG12">
    <cfRule type="expression" dxfId="3425" priority="2195">
      <formula>$P$12="No_existen"</formula>
    </cfRule>
  </conditionalFormatting>
  <conditionalFormatting sqref="AG13">
    <cfRule type="expression" dxfId="3424" priority="2194">
      <formula>$P$13="No_existen"</formula>
    </cfRule>
  </conditionalFormatting>
  <conditionalFormatting sqref="AG23">
    <cfRule type="expression" dxfId="3423" priority="2193">
      <formula>S23="No_existen"</formula>
    </cfRule>
  </conditionalFormatting>
  <conditionalFormatting sqref="AG24">
    <cfRule type="expression" dxfId="3422" priority="2192">
      <formula>S24="No_existen"</formula>
    </cfRule>
  </conditionalFormatting>
  <conditionalFormatting sqref="AG25">
    <cfRule type="expression" dxfId="3421" priority="2191">
      <formula>S25="No_existen"</formula>
    </cfRule>
  </conditionalFormatting>
  <conditionalFormatting sqref="AG23:AG25">
    <cfRule type="expression" dxfId="3420" priority="2190">
      <formula>AF23="No asignado"</formula>
    </cfRule>
  </conditionalFormatting>
  <conditionalFormatting sqref="AG25">
    <cfRule type="expression" dxfId="3419" priority="2189">
      <formula>S25="No_existen"</formula>
    </cfRule>
  </conditionalFormatting>
  <conditionalFormatting sqref="AU23">
    <cfRule type="cellIs" dxfId="3418" priority="2186" operator="equal">
      <formula>"LEVE"</formula>
    </cfRule>
    <cfRule type="cellIs" dxfId="3417" priority="2187" operator="equal">
      <formula>"MODERADO"</formula>
    </cfRule>
    <cfRule type="cellIs" dxfId="3416" priority="2188" operator="equal">
      <formula>"GRAVE"</formula>
    </cfRule>
  </conditionalFormatting>
  <conditionalFormatting sqref="AU11">
    <cfRule type="cellIs" dxfId="3415" priority="2183" operator="equal">
      <formula>"LEVE"</formula>
    </cfRule>
    <cfRule type="cellIs" dxfId="3414" priority="2184" operator="equal">
      <formula>"MODERADO"</formula>
    </cfRule>
    <cfRule type="cellIs" dxfId="3413" priority="2185" operator="equal">
      <formula>"GRAVE"</formula>
    </cfRule>
  </conditionalFormatting>
  <conditionalFormatting sqref="AU14">
    <cfRule type="cellIs" dxfId="3412" priority="2180" operator="equal">
      <formula>"LEVE"</formula>
    </cfRule>
    <cfRule type="cellIs" dxfId="3411" priority="2181" operator="equal">
      <formula>"MODERADO"</formula>
    </cfRule>
    <cfRule type="cellIs" dxfId="3410" priority="2182" operator="equal">
      <formula>"GRAVE"</formula>
    </cfRule>
  </conditionalFormatting>
  <conditionalFormatting sqref="AU17 AU20">
    <cfRule type="cellIs" dxfId="3409" priority="2177" operator="equal">
      <formula>"LEVE"</formula>
    </cfRule>
    <cfRule type="cellIs" dxfId="3408" priority="2178" operator="equal">
      <formula>"MODERADO"</formula>
    </cfRule>
    <cfRule type="cellIs" dxfId="3407" priority="2179" operator="equal">
      <formula>"GRAVE"</formula>
    </cfRule>
  </conditionalFormatting>
  <conditionalFormatting sqref="AX14:AX16">
    <cfRule type="expression" dxfId="3406" priority="2176">
      <formula>AW14="ASUMIR"</formula>
    </cfRule>
  </conditionalFormatting>
  <conditionalFormatting sqref="AY14:AY16">
    <cfRule type="expression" dxfId="3405" priority="2175">
      <formula>AW14="ASUMIR"</formula>
    </cfRule>
  </conditionalFormatting>
  <conditionalFormatting sqref="AY23:AY25">
    <cfRule type="expression" dxfId="3404" priority="2172">
      <formula>AW23="ASUMIR"</formula>
    </cfRule>
  </conditionalFormatting>
  <conditionalFormatting sqref="AY23:AY25">
    <cfRule type="expression" dxfId="3403" priority="2171">
      <formula>$S23="No_existen"</formula>
    </cfRule>
  </conditionalFormatting>
  <conditionalFormatting sqref="AX20:AX22">
    <cfRule type="expression" dxfId="3402" priority="2170">
      <formula>AW20="ASUMIR"</formula>
    </cfRule>
  </conditionalFormatting>
  <conditionalFormatting sqref="AX24:AX25">
    <cfRule type="expression" dxfId="3401" priority="2173">
      <formula>AW23="ASUMIR"</formula>
    </cfRule>
  </conditionalFormatting>
  <conditionalFormatting sqref="AX24:AX25">
    <cfRule type="expression" dxfId="3400" priority="2174">
      <formula>$S23="No_existen"</formula>
    </cfRule>
  </conditionalFormatting>
  <conditionalFormatting sqref="AY20">
    <cfRule type="expression" dxfId="3399" priority="2169">
      <formula>AW20="ASUMIR"</formula>
    </cfRule>
  </conditionalFormatting>
  <conditionalFormatting sqref="AY21">
    <cfRule type="expression" dxfId="3398" priority="2168">
      <formula>AW21="ASUMIR"</formula>
    </cfRule>
  </conditionalFormatting>
  <conditionalFormatting sqref="AY22">
    <cfRule type="expression" dxfId="3397" priority="2167">
      <formula>AW22="ASUMIR"</formula>
    </cfRule>
  </conditionalFormatting>
  <conditionalFormatting sqref="H26:H40">
    <cfRule type="expression" dxfId="3396" priority="2166">
      <formula>$G26="N/A"</formula>
    </cfRule>
  </conditionalFormatting>
  <conditionalFormatting sqref="I26 I28 I30:I40">
    <cfRule type="expression" dxfId="3395" priority="2164">
      <formula>$G26="N/A"</formula>
    </cfRule>
  </conditionalFormatting>
  <conditionalFormatting sqref="I29">
    <cfRule type="expression" dxfId="3394" priority="2165">
      <formula>$G27="N/A"</formula>
    </cfRule>
  </conditionalFormatting>
  <conditionalFormatting sqref="S26:S35">
    <cfRule type="cellIs" dxfId="3393" priority="2163" operator="between">
      <formula>2</formula>
      <formula>3</formula>
    </cfRule>
  </conditionalFormatting>
  <conditionalFormatting sqref="W26:W28">
    <cfRule type="expression" dxfId="3392" priority="2162">
      <formula>S26="No_existen"</formula>
    </cfRule>
  </conditionalFormatting>
  <conditionalFormatting sqref="W29:W31">
    <cfRule type="expression" dxfId="3391" priority="2161">
      <formula>S29="No_existen"</formula>
    </cfRule>
  </conditionalFormatting>
  <conditionalFormatting sqref="W32">
    <cfRule type="expression" dxfId="3390" priority="2160">
      <formula>S32="No_existen"</formula>
    </cfRule>
  </conditionalFormatting>
  <conditionalFormatting sqref="AG26:AG28">
    <cfRule type="expression" dxfId="3389" priority="2159">
      <formula>S26="No_existen"</formula>
    </cfRule>
  </conditionalFormatting>
  <conditionalFormatting sqref="AG29">
    <cfRule type="expression" dxfId="3388" priority="2158">
      <formula>S29="No_existen"</formula>
    </cfRule>
  </conditionalFormatting>
  <conditionalFormatting sqref="AG30">
    <cfRule type="expression" dxfId="3387" priority="2157">
      <formula>S30="No_existen"</formula>
    </cfRule>
  </conditionalFormatting>
  <conditionalFormatting sqref="AG31">
    <cfRule type="expression" dxfId="3386" priority="2156">
      <formula>S31="No_existen"</formula>
    </cfRule>
  </conditionalFormatting>
  <conditionalFormatting sqref="AG32">
    <cfRule type="expression" dxfId="3385" priority="2155">
      <formula>S32="No_existen"</formula>
    </cfRule>
  </conditionalFormatting>
  <conditionalFormatting sqref="AG26:AG32">
    <cfRule type="expression" dxfId="3384" priority="2154">
      <formula>AF26="No asignado"</formula>
    </cfRule>
  </conditionalFormatting>
  <conditionalFormatting sqref="AU26 AU29 AU32">
    <cfRule type="cellIs" dxfId="3383" priority="2151" operator="equal">
      <formula>"LEVE"</formula>
    </cfRule>
    <cfRule type="cellIs" dxfId="3382" priority="2152" operator="equal">
      <formula>"MODERADO"</formula>
    </cfRule>
    <cfRule type="cellIs" dxfId="3381" priority="2153" operator="equal">
      <formula>"GRAVE"</formula>
    </cfRule>
  </conditionalFormatting>
  <conditionalFormatting sqref="AV26 AV32 AV35">
    <cfRule type="cellIs" dxfId="3380" priority="2148" operator="equal">
      <formula>"LEVE"</formula>
    </cfRule>
    <cfRule type="cellIs" dxfId="3379" priority="2149" operator="equal">
      <formula>"MODERADO"</formula>
    </cfRule>
    <cfRule type="cellIs" dxfId="3378" priority="2150" operator="equal">
      <formula>"GRAVE"</formula>
    </cfRule>
  </conditionalFormatting>
  <conditionalFormatting sqref="AV29">
    <cfRule type="cellIs" dxfId="3377" priority="2145" operator="equal">
      <formula>"LEVE"</formula>
    </cfRule>
    <cfRule type="cellIs" dxfId="3376" priority="2146" operator="equal">
      <formula>"MODERADO"</formula>
    </cfRule>
    <cfRule type="cellIs" dxfId="3375" priority="2147" operator="equal">
      <formula>"GRAVE"</formula>
    </cfRule>
  </conditionalFormatting>
  <conditionalFormatting sqref="AX26">
    <cfRule type="expression" dxfId="3374" priority="2144">
      <formula>AW26="ASUMIR"</formula>
    </cfRule>
  </conditionalFormatting>
  <conditionalFormatting sqref="AY26">
    <cfRule type="expression" dxfId="3373" priority="2143">
      <formula>AW26="ASUMIR"</formula>
    </cfRule>
  </conditionalFormatting>
  <conditionalFormatting sqref="AX26:AY26">
    <cfRule type="expression" dxfId="3372" priority="2142">
      <formula>$S26="No_existen"</formula>
    </cfRule>
  </conditionalFormatting>
  <conditionalFormatting sqref="AX29">
    <cfRule type="expression" dxfId="3371" priority="2141">
      <formula>AW29="ASUMIR"</formula>
    </cfRule>
  </conditionalFormatting>
  <conditionalFormatting sqref="AY29">
    <cfRule type="expression" dxfId="3370" priority="2140">
      <formula>AW29="ASUMIR"</formula>
    </cfRule>
  </conditionalFormatting>
  <conditionalFormatting sqref="AX29:AY29">
    <cfRule type="expression" dxfId="3369" priority="2139">
      <formula>$S29="No_existen"</formula>
    </cfRule>
  </conditionalFormatting>
  <conditionalFormatting sqref="BA32:BA34">
    <cfRule type="expression" dxfId="3368" priority="2137">
      <formula>AW32&lt;&gt;"COMPARTIR"</formula>
    </cfRule>
    <cfRule type="expression" dxfId="3367" priority="2138">
      <formula>AW32="ASUMIR"</formula>
    </cfRule>
  </conditionalFormatting>
  <conditionalFormatting sqref="AY32:AZ34">
    <cfRule type="expression" dxfId="3366" priority="2136">
      <formula>AW32="ASUMIR"</formula>
    </cfRule>
  </conditionalFormatting>
  <conditionalFormatting sqref="AY32:AY34">
    <cfRule type="expression" dxfId="3365" priority="2135">
      <formula>$S32="No_existen"</formula>
    </cfRule>
  </conditionalFormatting>
  <conditionalFormatting sqref="AX32:AX34">
    <cfRule type="expression" dxfId="3364" priority="2134">
      <formula>AW32="ASUMIR"</formula>
    </cfRule>
  </conditionalFormatting>
  <conditionalFormatting sqref="S41:S58">
    <cfRule type="cellIs" dxfId="3363" priority="2133" operator="between">
      <formula>2</formula>
      <formula>3</formula>
    </cfRule>
  </conditionalFormatting>
  <conditionalFormatting sqref="W41">
    <cfRule type="expression" dxfId="3362" priority="2132">
      <formula>S41="No_existen"</formula>
    </cfRule>
  </conditionalFormatting>
  <conditionalFormatting sqref="W42">
    <cfRule type="expression" dxfId="3361" priority="2131">
      <formula>S42="No_existen"</formula>
    </cfRule>
  </conditionalFormatting>
  <conditionalFormatting sqref="W43">
    <cfRule type="expression" dxfId="3360" priority="2130">
      <formula>S43="No_existen"</formula>
    </cfRule>
  </conditionalFormatting>
  <conditionalFormatting sqref="W45">
    <cfRule type="expression" dxfId="3359" priority="2129">
      <formula>S45="No_existen"</formula>
    </cfRule>
  </conditionalFormatting>
  <conditionalFormatting sqref="W46">
    <cfRule type="expression" dxfId="3358" priority="2128">
      <formula>S46="No_existen"</formula>
    </cfRule>
  </conditionalFormatting>
  <conditionalFormatting sqref="W47">
    <cfRule type="expression" dxfId="3357" priority="2127">
      <formula>S47="No_existen"</formula>
    </cfRule>
  </conditionalFormatting>
  <conditionalFormatting sqref="W48">
    <cfRule type="expression" dxfId="3356" priority="2126">
      <formula>S48="No_existen"</formula>
    </cfRule>
  </conditionalFormatting>
  <conditionalFormatting sqref="W49">
    <cfRule type="expression" dxfId="3355" priority="2125">
      <formula>S49="No_existen"</formula>
    </cfRule>
  </conditionalFormatting>
  <conditionalFormatting sqref="W50">
    <cfRule type="expression" dxfId="3354" priority="2124">
      <formula>S50="No_existen"</formula>
    </cfRule>
  </conditionalFormatting>
  <conditionalFormatting sqref="W51">
    <cfRule type="expression" dxfId="3353" priority="2123">
      <formula>S51="No_existen"</formula>
    </cfRule>
  </conditionalFormatting>
  <conditionalFormatting sqref="W52">
    <cfRule type="expression" dxfId="3352" priority="2122">
      <formula>S52="No_existen"</formula>
    </cfRule>
  </conditionalFormatting>
  <conditionalFormatting sqref="W53">
    <cfRule type="expression" dxfId="3351" priority="2121">
      <formula>S53="No_existen"</formula>
    </cfRule>
  </conditionalFormatting>
  <conditionalFormatting sqref="W54">
    <cfRule type="expression" dxfId="3350" priority="2120">
      <formula>S54="No_existen"</formula>
    </cfRule>
  </conditionalFormatting>
  <conditionalFormatting sqref="W55">
    <cfRule type="expression" dxfId="3349" priority="2119">
      <formula>S55="No_existen"</formula>
    </cfRule>
  </conditionalFormatting>
  <conditionalFormatting sqref="W56">
    <cfRule type="expression" dxfId="3348" priority="2118">
      <formula>S56="No_existen"</formula>
    </cfRule>
  </conditionalFormatting>
  <conditionalFormatting sqref="W44">
    <cfRule type="expression" dxfId="3347" priority="2117">
      <formula>S44="No_existen"</formula>
    </cfRule>
  </conditionalFormatting>
  <conditionalFormatting sqref="AU50:AV50 AU53:AV53 AU56:AV56">
    <cfRule type="cellIs" dxfId="3346" priority="2114" operator="equal">
      <formula>"LEVE"</formula>
    </cfRule>
    <cfRule type="cellIs" dxfId="3345" priority="2115" operator="equal">
      <formula>"MODERADO"</formula>
    </cfRule>
    <cfRule type="cellIs" dxfId="3344" priority="2116" operator="equal">
      <formula>"GRAVE"</formula>
    </cfRule>
  </conditionalFormatting>
  <conditionalFormatting sqref="AU41:AV41">
    <cfRule type="cellIs" dxfId="3343" priority="2111" operator="equal">
      <formula>"LEVE"</formula>
    </cfRule>
    <cfRule type="cellIs" dxfId="3342" priority="2112" operator="equal">
      <formula>"MODERADO"</formula>
    </cfRule>
    <cfRule type="cellIs" dxfId="3341" priority="2113" operator="equal">
      <formula>"GRAVE"</formula>
    </cfRule>
  </conditionalFormatting>
  <conditionalFormatting sqref="AU44:AV44">
    <cfRule type="cellIs" dxfId="3340" priority="2108" operator="equal">
      <formula>"LEVE"</formula>
    </cfRule>
    <cfRule type="cellIs" dxfId="3339" priority="2109" operator="equal">
      <formula>"MODERADO"</formula>
    </cfRule>
    <cfRule type="cellIs" dxfId="3338" priority="2110" operator="equal">
      <formula>"GRAVE"</formula>
    </cfRule>
  </conditionalFormatting>
  <conditionalFormatting sqref="AU47:AV47">
    <cfRule type="cellIs" dxfId="3337" priority="2105" operator="equal">
      <formula>"LEVE"</formula>
    </cfRule>
    <cfRule type="cellIs" dxfId="3336" priority="2106" operator="equal">
      <formula>"MODERADO"</formula>
    </cfRule>
    <cfRule type="cellIs" dxfId="3335" priority="2107" operator="equal">
      <formula>"GRAVE"</formula>
    </cfRule>
  </conditionalFormatting>
  <conditionalFormatting sqref="AX41">
    <cfRule type="expression" dxfId="3334" priority="2104">
      <formula>AW41="ASUMIR"</formula>
    </cfRule>
  </conditionalFormatting>
  <conditionalFormatting sqref="AY41">
    <cfRule type="expression" dxfId="3333" priority="2103">
      <formula>AW41="ASUMIR"</formula>
    </cfRule>
  </conditionalFormatting>
  <conditionalFormatting sqref="AX42">
    <cfRule type="expression" dxfId="3332" priority="2102">
      <formula>AW42="ASUMIR"</formula>
    </cfRule>
  </conditionalFormatting>
  <conditionalFormatting sqref="AY42">
    <cfRule type="expression" dxfId="3331" priority="2101">
      <formula>AW42="ASUMIR"</formula>
    </cfRule>
  </conditionalFormatting>
  <conditionalFormatting sqref="AX44">
    <cfRule type="expression" dxfId="3330" priority="2100">
      <formula>AW44="ASUMIR"</formula>
    </cfRule>
  </conditionalFormatting>
  <conditionalFormatting sqref="AY44">
    <cfRule type="expression" dxfId="3329" priority="2099">
      <formula>AW44="ASUMIR"</formula>
    </cfRule>
  </conditionalFormatting>
  <conditionalFormatting sqref="BA56">
    <cfRule type="expression" dxfId="3328" priority="2097">
      <formula>AW56&lt;&gt;"COMPARTIR"</formula>
    </cfRule>
    <cfRule type="expression" dxfId="3327" priority="2098">
      <formula>AW56="ASUMIR"</formula>
    </cfRule>
  </conditionalFormatting>
  <conditionalFormatting sqref="AX56">
    <cfRule type="expression" dxfId="3326" priority="2096">
      <formula>AW56="ASUMIR"</formula>
    </cfRule>
  </conditionalFormatting>
  <conditionalFormatting sqref="AY56:AZ56">
    <cfRule type="expression" dxfId="3325" priority="2095">
      <formula>AW56="ASUMIR"</formula>
    </cfRule>
  </conditionalFormatting>
  <conditionalFormatting sqref="W61">
    <cfRule type="expression" dxfId="3324" priority="2094">
      <formula>S61="No_existen"</formula>
    </cfRule>
  </conditionalFormatting>
  <conditionalFormatting sqref="W73">
    <cfRule type="expression" dxfId="3323" priority="2093">
      <formula>S73="No_existen"</formula>
    </cfRule>
  </conditionalFormatting>
  <conditionalFormatting sqref="W59">
    <cfRule type="expression" dxfId="3322" priority="2092">
      <formula>S59="No_existen"</formula>
    </cfRule>
  </conditionalFormatting>
  <conditionalFormatting sqref="W60">
    <cfRule type="expression" dxfId="3321" priority="2091">
      <formula>S60="No_existen"</formula>
    </cfRule>
  </conditionalFormatting>
  <conditionalFormatting sqref="W62">
    <cfRule type="expression" dxfId="3320" priority="2090">
      <formula>S62="No_existen"</formula>
    </cfRule>
  </conditionalFormatting>
  <conditionalFormatting sqref="W63">
    <cfRule type="expression" dxfId="3319" priority="2089">
      <formula>S63="No_existen"</formula>
    </cfRule>
  </conditionalFormatting>
  <conditionalFormatting sqref="W64">
    <cfRule type="expression" dxfId="3318" priority="2088">
      <formula>S64="No_existen"</formula>
    </cfRule>
  </conditionalFormatting>
  <conditionalFormatting sqref="W65">
    <cfRule type="expression" dxfId="3317" priority="2087">
      <formula>S65="No_existen"</formula>
    </cfRule>
  </conditionalFormatting>
  <conditionalFormatting sqref="W66">
    <cfRule type="expression" dxfId="3316" priority="2086">
      <formula>S66="No_existen"</formula>
    </cfRule>
  </conditionalFormatting>
  <conditionalFormatting sqref="W67">
    <cfRule type="expression" dxfId="3315" priority="2085">
      <formula>S67="No_existen"</formula>
    </cfRule>
  </conditionalFormatting>
  <conditionalFormatting sqref="W68">
    <cfRule type="expression" dxfId="3314" priority="2084">
      <formula>S68="No_existen"</formula>
    </cfRule>
  </conditionalFormatting>
  <conditionalFormatting sqref="W69">
    <cfRule type="expression" dxfId="3313" priority="2083">
      <formula>S69="No_existen"</formula>
    </cfRule>
  </conditionalFormatting>
  <conditionalFormatting sqref="W70">
    <cfRule type="expression" dxfId="3312" priority="2082">
      <formula>S70="No_existen"</formula>
    </cfRule>
  </conditionalFormatting>
  <conditionalFormatting sqref="W71">
    <cfRule type="expression" dxfId="3311" priority="2081">
      <formula>S71="No_existen"</formula>
    </cfRule>
  </conditionalFormatting>
  <conditionalFormatting sqref="W72">
    <cfRule type="expression" dxfId="3310" priority="2080">
      <formula>S72="No_existen"</formula>
    </cfRule>
  </conditionalFormatting>
  <conditionalFormatting sqref="W74">
    <cfRule type="expression" dxfId="3309" priority="2079">
      <formula>S74="No_existen"</formula>
    </cfRule>
  </conditionalFormatting>
  <conditionalFormatting sqref="W75">
    <cfRule type="expression" dxfId="3308" priority="2078">
      <formula>S75="No_existen"</formula>
    </cfRule>
  </conditionalFormatting>
  <conditionalFormatting sqref="W76">
    <cfRule type="expression" dxfId="3307" priority="2077">
      <formula>S76="No_existen"</formula>
    </cfRule>
  </conditionalFormatting>
  <conditionalFormatting sqref="W77:W79">
    <cfRule type="expression" dxfId="3306" priority="2076">
      <formula>S77="No_existen"</formula>
    </cfRule>
  </conditionalFormatting>
  <conditionalFormatting sqref="W80">
    <cfRule type="expression" dxfId="3305" priority="2075">
      <formula>S80="No_existen"</formula>
    </cfRule>
  </conditionalFormatting>
  <conditionalFormatting sqref="AG73">
    <cfRule type="expression" dxfId="3304" priority="2074">
      <formula>S73="No_existen"</formula>
    </cfRule>
  </conditionalFormatting>
  <conditionalFormatting sqref="AG61 AG73">
    <cfRule type="expression" dxfId="3303" priority="2073">
      <formula>AF61="No asignado"</formula>
    </cfRule>
  </conditionalFormatting>
  <conditionalFormatting sqref="AG61">
    <cfRule type="expression" dxfId="3302" priority="2072">
      <formula>$S$13="No_existen"</formula>
    </cfRule>
  </conditionalFormatting>
  <conditionalFormatting sqref="AG59">
    <cfRule type="expression" dxfId="3301" priority="2071">
      <formula>$P$11="No_existen"</formula>
    </cfRule>
  </conditionalFormatting>
  <conditionalFormatting sqref="AG59:AG60">
    <cfRule type="expression" dxfId="3300" priority="2070">
      <formula>AF59="No asignado"</formula>
    </cfRule>
  </conditionalFormatting>
  <conditionalFormatting sqref="AG60">
    <cfRule type="expression" dxfId="3299" priority="2069">
      <formula>$P$12="No_existen"</formula>
    </cfRule>
  </conditionalFormatting>
  <conditionalFormatting sqref="AG62">
    <cfRule type="expression" dxfId="3298" priority="2068">
      <formula>S62="No_existen"</formula>
    </cfRule>
  </conditionalFormatting>
  <conditionalFormatting sqref="AG63">
    <cfRule type="expression" dxfId="3297" priority="2067">
      <formula>S63="No_existen"</formula>
    </cfRule>
  </conditionalFormatting>
  <conditionalFormatting sqref="AG64">
    <cfRule type="expression" dxfId="3296" priority="2066">
      <formula>S64="No_existen"</formula>
    </cfRule>
  </conditionalFormatting>
  <conditionalFormatting sqref="AG62:AG64">
    <cfRule type="expression" dxfId="3295" priority="2064">
      <formula>AF62="No asignado"</formula>
    </cfRule>
  </conditionalFormatting>
  <conditionalFormatting sqref="AG62:AG64">
    <cfRule type="expression" dxfId="3294" priority="2065">
      <formula>AF62="No asignado"</formula>
    </cfRule>
  </conditionalFormatting>
  <conditionalFormatting sqref="AG65">
    <cfRule type="expression" dxfId="3293" priority="2063">
      <formula>S65="No_existen"</formula>
    </cfRule>
  </conditionalFormatting>
  <conditionalFormatting sqref="AG66">
    <cfRule type="expression" dxfId="3292" priority="2062">
      <formula>S66="No_existen"</formula>
    </cfRule>
  </conditionalFormatting>
  <conditionalFormatting sqref="AG67">
    <cfRule type="expression" dxfId="3291" priority="2061">
      <formula>S67="No_existen"</formula>
    </cfRule>
  </conditionalFormatting>
  <conditionalFormatting sqref="AG65:AG67">
    <cfRule type="expression" dxfId="3290" priority="2059">
      <formula>AF65="No asignado"</formula>
    </cfRule>
  </conditionalFormatting>
  <conditionalFormatting sqref="AG65:AG67">
    <cfRule type="expression" dxfId="3289" priority="2060">
      <formula>AF65="No asignado"</formula>
    </cfRule>
  </conditionalFormatting>
  <conditionalFormatting sqref="AG68:AG70">
    <cfRule type="expression" dxfId="3288" priority="2054">
      <formula>AF68="No asignado"</formula>
    </cfRule>
    <cfRule type="expression" dxfId="3287" priority="2058">
      <formula>S68="No_existen"</formula>
    </cfRule>
  </conditionalFormatting>
  <conditionalFormatting sqref="AG71">
    <cfRule type="expression" dxfId="3286" priority="2057">
      <formula>S71="No_existen"</formula>
    </cfRule>
  </conditionalFormatting>
  <conditionalFormatting sqref="AG72">
    <cfRule type="expression" dxfId="3285" priority="2056">
      <formula>S72="No_existen"</formula>
    </cfRule>
  </conditionalFormatting>
  <conditionalFormatting sqref="AG68:AG72">
    <cfRule type="expression" dxfId="3284" priority="2055">
      <formula>AF68="No asignado"</formula>
    </cfRule>
  </conditionalFormatting>
  <conditionalFormatting sqref="AG74">
    <cfRule type="expression" dxfId="3283" priority="2053">
      <formula>S74="No_existen"</formula>
    </cfRule>
  </conditionalFormatting>
  <conditionalFormatting sqref="AG75">
    <cfRule type="expression" dxfId="3282" priority="2052">
      <formula>S75="No_existen"</formula>
    </cfRule>
  </conditionalFormatting>
  <conditionalFormatting sqref="AG76">
    <cfRule type="expression" dxfId="3281" priority="2051">
      <formula>S76="No_existen"</formula>
    </cfRule>
  </conditionalFormatting>
  <conditionalFormatting sqref="AG77:AG79">
    <cfRule type="expression" dxfId="3280" priority="2050">
      <formula>S77="No_existen"</formula>
    </cfRule>
  </conditionalFormatting>
  <conditionalFormatting sqref="AG74:AG79">
    <cfRule type="expression" dxfId="3279" priority="2049">
      <formula>AF74="No asignado"</formula>
    </cfRule>
  </conditionalFormatting>
  <conditionalFormatting sqref="AG80">
    <cfRule type="expression" dxfId="3278" priority="2048">
      <formula>S80="No_existen"</formula>
    </cfRule>
  </conditionalFormatting>
  <conditionalFormatting sqref="AG80">
    <cfRule type="expression" dxfId="3277" priority="2047">
      <formula>AF80="No asignado"</formula>
    </cfRule>
  </conditionalFormatting>
  <conditionalFormatting sqref="AU71:AV71 AU74:AV74 AU77:AV77 AU80:AV80">
    <cfRule type="cellIs" dxfId="3276" priority="2044" operator="equal">
      <formula>"LEVE"</formula>
    </cfRule>
    <cfRule type="cellIs" dxfId="3275" priority="2045" operator="equal">
      <formula>"MODERADO"</formula>
    </cfRule>
    <cfRule type="cellIs" dxfId="3274" priority="2046" operator="equal">
      <formula>"GRAVE"</formula>
    </cfRule>
  </conditionalFormatting>
  <conditionalFormatting sqref="AU59:AV59">
    <cfRule type="cellIs" dxfId="3273" priority="2041" operator="equal">
      <formula>"LEVE"</formula>
    </cfRule>
    <cfRule type="cellIs" dxfId="3272" priority="2042" operator="equal">
      <formula>"MODERADO"</formula>
    </cfRule>
    <cfRule type="cellIs" dxfId="3271" priority="2043" operator="equal">
      <formula>"GRAVE"</formula>
    </cfRule>
  </conditionalFormatting>
  <conditionalFormatting sqref="AU62:AV62">
    <cfRule type="cellIs" dxfId="3270" priority="2038" operator="equal">
      <formula>"LEVE"</formula>
    </cfRule>
    <cfRule type="cellIs" dxfId="3269" priority="2039" operator="equal">
      <formula>"MODERADO"</formula>
    </cfRule>
    <cfRule type="cellIs" dxfId="3268" priority="2040" operator="equal">
      <formula>"GRAVE"</formula>
    </cfRule>
  </conditionalFormatting>
  <conditionalFormatting sqref="AU65:AV65 AU68:AV68">
    <cfRule type="cellIs" dxfId="3267" priority="2035" operator="equal">
      <formula>"LEVE"</formula>
    </cfRule>
    <cfRule type="cellIs" dxfId="3266" priority="2036" operator="equal">
      <formula>"MODERADO"</formula>
    </cfRule>
    <cfRule type="cellIs" dxfId="3265" priority="2037" operator="equal">
      <formula>"GRAVE"</formula>
    </cfRule>
  </conditionalFormatting>
  <conditionalFormatting sqref="BA61">
    <cfRule type="expression" dxfId="3264" priority="2033">
      <formula>AW61&lt;&gt;"COMPARTIR"</formula>
    </cfRule>
    <cfRule type="expression" dxfId="3263" priority="2034">
      <formula>AW61="ASUMIR"</formula>
    </cfRule>
  </conditionalFormatting>
  <conditionalFormatting sqref="AX61">
    <cfRule type="expression" dxfId="3262" priority="2032">
      <formula>AW61="ASUMIR"</formula>
    </cfRule>
  </conditionalFormatting>
  <conditionalFormatting sqref="AZ61">
    <cfRule type="expression" dxfId="3261" priority="2031">
      <formula>AX61="ASUMIR"</formula>
    </cfRule>
  </conditionalFormatting>
  <conditionalFormatting sqref="AX61">
    <cfRule type="expression" dxfId="3260" priority="2030">
      <formula>$S61="No_existen"</formula>
    </cfRule>
  </conditionalFormatting>
  <conditionalFormatting sqref="BA59:BA60">
    <cfRule type="expression" dxfId="3259" priority="2028">
      <formula>AW59&lt;&gt;"COMPARTIR"</formula>
    </cfRule>
    <cfRule type="expression" dxfId="3258" priority="2029">
      <formula>AW59="ASUMIR"</formula>
    </cfRule>
  </conditionalFormatting>
  <conditionalFormatting sqref="AX59:AX60">
    <cfRule type="expression" dxfId="3257" priority="2027">
      <formula>AW59="ASUMIR"</formula>
    </cfRule>
  </conditionalFormatting>
  <conditionalFormatting sqref="AY59:AZ60">
    <cfRule type="expression" dxfId="3256" priority="2026">
      <formula>AW59="ASUMIR"</formula>
    </cfRule>
  </conditionalFormatting>
  <conditionalFormatting sqref="AY61">
    <cfRule type="expression" dxfId="3255" priority="2025">
      <formula>AW61="ASUMIR"</formula>
    </cfRule>
  </conditionalFormatting>
  <conditionalFormatting sqref="AX62">
    <cfRule type="expression" dxfId="3254" priority="2024">
      <formula>AW62="ASUMIR"</formula>
    </cfRule>
  </conditionalFormatting>
  <conditionalFormatting sqref="AY62">
    <cfRule type="expression" dxfId="3253" priority="2023">
      <formula>AW62="ASUMIR"</formula>
    </cfRule>
  </conditionalFormatting>
  <conditionalFormatting sqref="BA63:BA64">
    <cfRule type="expression" dxfId="3252" priority="2021">
      <formula>AW63&lt;&gt;"COMPARTIR"</formula>
    </cfRule>
    <cfRule type="expression" dxfId="3251" priority="2022">
      <formula>AW63="ASUMIR"</formula>
    </cfRule>
  </conditionalFormatting>
  <conditionalFormatting sqref="AX63:AX64">
    <cfRule type="expression" dxfId="3250" priority="2020">
      <formula>AW63="ASUMIR"</formula>
    </cfRule>
  </conditionalFormatting>
  <conditionalFormatting sqref="AY63:AZ64">
    <cfRule type="expression" dxfId="3249" priority="2019">
      <formula>AW63="ASUMIR"</formula>
    </cfRule>
  </conditionalFormatting>
  <conditionalFormatting sqref="BA73">
    <cfRule type="expression" dxfId="3248" priority="2008">
      <formula>AW73&lt;&gt;"COMPARTIR"</formula>
    </cfRule>
    <cfRule type="expression" dxfId="3247" priority="2009">
      <formula>AW73="ASUMIR"</formula>
    </cfRule>
  </conditionalFormatting>
  <conditionalFormatting sqref="AX73">
    <cfRule type="expression" dxfId="3246" priority="2007">
      <formula>AW73="ASUMIR"</formula>
    </cfRule>
  </conditionalFormatting>
  <conditionalFormatting sqref="AY73:AZ73">
    <cfRule type="expression" dxfId="3245" priority="2006">
      <formula>AW73="ASUMIR"</formula>
    </cfRule>
  </conditionalFormatting>
  <conditionalFormatting sqref="BA68:BA70">
    <cfRule type="expression" dxfId="3244" priority="2003">
      <formula>AW68&lt;&gt;"COMPARTIR"</formula>
    </cfRule>
    <cfRule type="expression" dxfId="3243" priority="2004">
      <formula>AW68="ASUMIR"</formula>
    </cfRule>
  </conditionalFormatting>
  <conditionalFormatting sqref="AX68:AX70">
    <cfRule type="expression" dxfId="3242" priority="2002">
      <formula>AW68="ASUMIR"</formula>
    </cfRule>
  </conditionalFormatting>
  <conditionalFormatting sqref="AY68:AZ70">
    <cfRule type="expression" dxfId="3241" priority="2001">
      <formula>AW68="ASUMIR"</formula>
    </cfRule>
  </conditionalFormatting>
  <conditionalFormatting sqref="BA71:BA72">
    <cfRule type="expression" dxfId="3240" priority="1999">
      <formula>AW71&lt;&gt;"COMPARTIR"</formula>
    </cfRule>
    <cfRule type="expression" dxfId="3239" priority="2000">
      <formula>AW71="ASUMIR"</formula>
    </cfRule>
  </conditionalFormatting>
  <conditionalFormatting sqref="AX71:AX72">
    <cfRule type="expression" dxfId="3238" priority="1998">
      <formula>AW71="ASUMIR"</formula>
    </cfRule>
  </conditionalFormatting>
  <conditionalFormatting sqref="AY71:AZ72">
    <cfRule type="expression" dxfId="3237" priority="1997">
      <formula>AW71="ASUMIR"</formula>
    </cfRule>
  </conditionalFormatting>
  <conditionalFormatting sqref="AX74">
    <cfRule type="expression" dxfId="3236" priority="1996">
      <formula>AW74="ASUMIR"</formula>
    </cfRule>
  </conditionalFormatting>
  <conditionalFormatting sqref="AY74">
    <cfRule type="expression" dxfId="3235" priority="1995">
      <formula>AW74="ASUMIR"</formula>
    </cfRule>
  </conditionalFormatting>
  <conditionalFormatting sqref="BA75:BA76">
    <cfRule type="expression" dxfId="3234" priority="1993">
      <formula>AW75&lt;&gt;"COMPARTIR"</formula>
    </cfRule>
    <cfRule type="expression" dxfId="3233" priority="1994">
      <formula>AW75="ASUMIR"</formula>
    </cfRule>
  </conditionalFormatting>
  <conditionalFormatting sqref="AX75:AX76">
    <cfRule type="expression" dxfId="3232" priority="1992">
      <formula>AW75="ASUMIR"</formula>
    </cfRule>
  </conditionalFormatting>
  <conditionalFormatting sqref="AY75:AZ76">
    <cfRule type="expression" dxfId="3231" priority="1991">
      <formula>AW75="ASUMIR"</formula>
    </cfRule>
  </conditionalFormatting>
  <conditionalFormatting sqref="BA77:BA79">
    <cfRule type="expression" dxfId="3230" priority="1989">
      <formula>AW77&lt;&gt;"COMPARTIR"</formula>
    </cfRule>
    <cfRule type="expression" dxfId="3229" priority="1990">
      <formula>AW77="ASUMIR"</formula>
    </cfRule>
  </conditionalFormatting>
  <conditionalFormatting sqref="AX77:AX79">
    <cfRule type="expression" dxfId="3228" priority="1988">
      <formula>AW77="ASUMIR"</formula>
    </cfRule>
  </conditionalFormatting>
  <conditionalFormatting sqref="AY77:AZ79">
    <cfRule type="expression" dxfId="3227" priority="1987">
      <formula>AW77="ASUMIR"</formula>
    </cfRule>
  </conditionalFormatting>
  <conditionalFormatting sqref="BA80">
    <cfRule type="expression" dxfId="3226" priority="1985">
      <formula>AW80&lt;&gt;"COMPARTIR"</formula>
    </cfRule>
    <cfRule type="expression" dxfId="3225" priority="1986">
      <formula>AW80="ASUMIR"</formula>
    </cfRule>
  </conditionalFormatting>
  <conditionalFormatting sqref="AX80">
    <cfRule type="expression" dxfId="3224" priority="1984">
      <formula>AW80="ASUMIR"</formula>
    </cfRule>
  </conditionalFormatting>
  <conditionalFormatting sqref="AY80:AZ80">
    <cfRule type="expression" dxfId="3223" priority="1983">
      <formula>AW80="ASUMIR"</formula>
    </cfRule>
  </conditionalFormatting>
  <conditionalFormatting sqref="I83:I90">
    <cfRule type="expression" dxfId="3222" priority="1982">
      <formula>$G83="N/A"</formula>
    </cfRule>
  </conditionalFormatting>
  <conditionalFormatting sqref="W83">
    <cfRule type="expression" dxfId="3221" priority="1981">
      <formula>S83="No_existen"</formula>
    </cfRule>
  </conditionalFormatting>
  <conditionalFormatting sqref="W84">
    <cfRule type="expression" dxfId="3220" priority="1980">
      <formula>S84="No_existen"</formula>
    </cfRule>
  </conditionalFormatting>
  <conditionalFormatting sqref="W85">
    <cfRule type="expression" dxfId="3219" priority="1979">
      <formula>S85="No_existen"</formula>
    </cfRule>
  </conditionalFormatting>
  <conditionalFormatting sqref="W86">
    <cfRule type="expression" dxfId="3218" priority="1978">
      <formula>S86="No_existen"</formula>
    </cfRule>
  </conditionalFormatting>
  <conditionalFormatting sqref="W87">
    <cfRule type="expression" dxfId="3217" priority="1977">
      <formula>S87="No_existen"</formula>
    </cfRule>
  </conditionalFormatting>
  <conditionalFormatting sqref="W88">
    <cfRule type="expression" dxfId="3216" priority="1976">
      <formula>S88="No_existen"</formula>
    </cfRule>
  </conditionalFormatting>
  <conditionalFormatting sqref="W89">
    <cfRule type="expression" dxfId="3215" priority="1975">
      <formula>S89="No_existen"</formula>
    </cfRule>
  </conditionalFormatting>
  <conditionalFormatting sqref="W90">
    <cfRule type="expression" dxfId="3214" priority="1974">
      <formula>S90="No_existen"</formula>
    </cfRule>
  </conditionalFormatting>
  <conditionalFormatting sqref="AG83:AG84">
    <cfRule type="expression" dxfId="3213" priority="1973">
      <formula>$S$11="No_existen"</formula>
    </cfRule>
  </conditionalFormatting>
  <conditionalFormatting sqref="AG86">
    <cfRule type="expression" dxfId="3212" priority="1972">
      <formula>S86="No_existen"</formula>
    </cfRule>
  </conditionalFormatting>
  <conditionalFormatting sqref="AG87">
    <cfRule type="expression" dxfId="3211" priority="1971">
      <formula>S87="No_existen"</formula>
    </cfRule>
  </conditionalFormatting>
  <conditionalFormatting sqref="AG88">
    <cfRule type="expression" dxfId="3210" priority="1970">
      <formula>S88="No_existen"</formula>
    </cfRule>
  </conditionalFormatting>
  <conditionalFormatting sqref="AG89:AG90">
    <cfRule type="expression" dxfId="3209" priority="1969">
      <formula>S89="No_existen"</formula>
    </cfRule>
  </conditionalFormatting>
  <conditionalFormatting sqref="AG90">
    <cfRule type="expression" dxfId="3208" priority="1968">
      <formula>S90="No_existen"</formula>
    </cfRule>
  </conditionalFormatting>
  <conditionalFormatting sqref="AG86:AG88">
    <cfRule type="expression" dxfId="3207" priority="1966">
      <formula>AF86="No asignado"</formula>
    </cfRule>
  </conditionalFormatting>
  <conditionalFormatting sqref="AG89:AG90">
    <cfRule type="expression" dxfId="3206" priority="1965">
      <formula>AF89="No asignado"</formula>
    </cfRule>
  </conditionalFormatting>
  <conditionalFormatting sqref="AG83:AG90">
    <cfRule type="expression" dxfId="3205" priority="1967">
      <formula>AF83="No asignado"</formula>
    </cfRule>
  </conditionalFormatting>
  <conditionalFormatting sqref="AG84">
    <cfRule type="expression" dxfId="3204" priority="1964">
      <formula>$S$12="No_existen"</formula>
    </cfRule>
  </conditionalFormatting>
  <conditionalFormatting sqref="AG85">
    <cfRule type="expression" dxfId="3203" priority="1963">
      <formula>$S$13="No_existen"</formula>
    </cfRule>
  </conditionalFormatting>
  <conditionalFormatting sqref="AG86">
    <cfRule type="expression" dxfId="3202" priority="1962">
      <formula>$S$11="No_existen"</formula>
    </cfRule>
  </conditionalFormatting>
  <conditionalFormatting sqref="AG87">
    <cfRule type="expression" dxfId="3201" priority="1961">
      <formula>$S$11="No_existen"</formula>
    </cfRule>
  </conditionalFormatting>
  <conditionalFormatting sqref="AU83:AV83">
    <cfRule type="cellIs" dxfId="3200" priority="1958" operator="equal">
      <formula>"LEVE"</formula>
    </cfRule>
    <cfRule type="cellIs" dxfId="3199" priority="1959" operator="equal">
      <formula>"MODERADO"</formula>
    </cfRule>
    <cfRule type="cellIs" dxfId="3198" priority="1960" operator="equal">
      <formula>"GRAVE"</formula>
    </cfRule>
  </conditionalFormatting>
  <conditionalFormatting sqref="AU86:AV86">
    <cfRule type="cellIs" dxfId="3197" priority="1955" operator="equal">
      <formula>"LEVE"</formula>
    </cfRule>
    <cfRule type="cellIs" dxfId="3196" priority="1956" operator="equal">
      <formula>"MODERADO"</formula>
    </cfRule>
    <cfRule type="cellIs" dxfId="3195" priority="1957" operator="equal">
      <formula>"GRAVE"</formula>
    </cfRule>
  </conditionalFormatting>
  <conditionalFormatting sqref="AU89:AV89">
    <cfRule type="cellIs" dxfId="3194" priority="1952" operator="equal">
      <formula>"LEVE"</formula>
    </cfRule>
    <cfRule type="cellIs" dxfId="3193" priority="1953" operator="equal">
      <formula>"MODERADO"</formula>
    </cfRule>
    <cfRule type="cellIs" dxfId="3192" priority="1954" operator="equal">
      <formula>"GRAVE"</formula>
    </cfRule>
  </conditionalFormatting>
  <conditionalFormatting sqref="I100">
    <cfRule type="expression" dxfId="3191" priority="1951">
      <formula>$G100="N/A"</formula>
    </cfRule>
  </conditionalFormatting>
  <conditionalFormatting sqref="W92:W106">
    <cfRule type="expression" dxfId="3190" priority="1950">
      <formula>S92="No_existen"</formula>
    </cfRule>
  </conditionalFormatting>
  <conditionalFormatting sqref="AG92">
    <cfRule type="expression" dxfId="3189" priority="1949">
      <formula>$P$11="No_existen"</formula>
    </cfRule>
  </conditionalFormatting>
  <conditionalFormatting sqref="AG92:AG106">
    <cfRule type="expression" dxfId="3188" priority="1945">
      <formula>AF92="No asignado"</formula>
    </cfRule>
  </conditionalFormatting>
  <conditionalFormatting sqref="AG93">
    <cfRule type="expression" dxfId="3187" priority="1948">
      <formula>$P$12="No_existen"</formula>
    </cfRule>
  </conditionalFormatting>
  <conditionalFormatting sqref="AG94">
    <cfRule type="expression" dxfId="3186" priority="1947">
      <formula>$P$13="No_existen"</formula>
    </cfRule>
  </conditionalFormatting>
  <conditionalFormatting sqref="AG95:AG106">
    <cfRule type="expression" dxfId="3185" priority="1946">
      <formula>S95="No_existen"</formula>
    </cfRule>
  </conditionalFormatting>
  <conditionalFormatting sqref="AU92:AV92">
    <cfRule type="cellIs" dxfId="3184" priority="1939" operator="equal">
      <formula>"LEVE"</formula>
    </cfRule>
    <cfRule type="cellIs" dxfId="3183" priority="1940" operator="equal">
      <formula>"MODERADO"</formula>
    </cfRule>
    <cfRule type="cellIs" dxfId="3182" priority="1941" operator="equal">
      <formula>"GRAVE"</formula>
    </cfRule>
  </conditionalFormatting>
  <conditionalFormatting sqref="AU95:AV95">
    <cfRule type="cellIs" dxfId="3181" priority="1936" operator="equal">
      <formula>"LEVE"</formula>
    </cfRule>
    <cfRule type="cellIs" dxfId="3180" priority="1937" operator="equal">
      <formula>"MODERADO"</formula>
    </cfRule>
    <cfRule type="cellIs" dxfId="3179" priority="1938" operator="equal">
      <formula>"GRAVE"</formula>
    </cfRule>
  </conditionalFormatting>
  <conditionalFormatting sqref="AU98:AV98 AU101:AV101">
    <cfRule type="cellIs" dxfId="3178" priority="1933" operator="equal">
      <formula>"LEVE"</formula>
    </cfRule>
    <cfRule type="cellIs" dxfId="3177" priority="1934" operator="equal">
      <formula>"MODERADO"</formula>
    </cfRule>
    <cfRule type="cellIs" dxfId="3176" priority="1935" operator="equal">
      <formula>"GRAVE"</formula>
    </cfRule>
  </conditionalFormatting>
  <conditionalFormatting sqref="AU104:AV104">
    <cfRule type="cellIs" dxfId="3175" priority="1942" operator="equal">
      <formula>"LEVE"</formula>
    </cfRule>
    <cfRule type="cellIs" dxfId="3174" priority="1943" operator="equal">
      <formula>"MODERADO"</formula>
    </cfRule>
    <cfRule type="cellIs" dxfId="3173" priority="1944" operator="equal">
      <formula>"GRAVE"</formula>
    </cfRule>
  </conditionalFormatting>
  <conditionalFormatting sqref="AX94:AY94 AX97:AY100">
    <cfRule type="expression" dxfId="3172" priority="1932">
      <formula>$S94="No_existen"</formula>
    </cfRule>
  </conditionalFormatting>
  <conditionalFormatting sqref="AX92:AX94">
    <cfRule type="expression" dxfId="3171" priority="1931">
      <formula>AW92="ASUMIR"</formula>
    </cfRule>
  </conditionalFormatting>
  <conditionalFormatting sqref="AX97:AX106">
    <cfRule type="expression" dxfId="3170" priority="1929">
      <formula>AW97="ASUMIR"</formula>
    </cfRule>
  </conditionalFormatting>
  <conditionalFormatting sqref="AY92:AY106">
    <cfRule type="expression" dxfId="3169" priority="1930">
      <formula>AW92="ASUMIR"</formula>
    </cfRule>
  </conditionalFormatting>
  <conditionalFormatting sqref="BA92">
    <cfRule type="expression" dxfId="3168" priority="1927">
      <formula>AW92&lt;&gt;"COMPARTIR"</formula>
    </cfRule>
    <cfRule type="expression" dxfId="3167" priority="1928">
      <formula>AW92="ASUMIR"</formula>
    </cfRule>
  </conditionalFormatting>
  <conditionalFormatting sqref="BA102">
    <cfRule type="expression" dxfId="3166" priority="1925">
      <formula>AW102&lt;&gt;"COMPARTIR"</formula>
    </cfRule>
    <cfRule type="expression" dxfId="3165" priority="1926">
      <formula>AW102="ASUMIR"</formula>
    </cfRule>
  </conditionalFormatting>
  <conditionalFormatting sqref="BA104:BA105">
    <cfRule type="expression" dxfId="3164" priority="1923">
      <formula>AW104&lt;&gt;"COMPARTIR"</formula>
    </cfRule>
    <cfRule type="expression" dxfId="3163" priority="1924">
      <formula>AW104="ASUMIR"</formula>
    </cfRule>
  </conditionalFormatting>
  <conditionalFormatting sqref="I109 I118">
    <cfRule type="expression" dxfId="3162" priority="1922">
      <formula>$G109="N/A"</formula>
    </cfRule>
  </conditionalFormatting>
  <conditionalFormatting sqref="W112">
    <cfRule type="expression" dxfId="3161" priority="1921">
      <formula>S112="No_existen"</formula>
    </cfRule>
  </conditionalFormatting>
  <conditionalFormatting sqref="W110">
    <cfRule type="expression" dxfId="3160" priority="1920">
      <formula>S110="No_existen"</formula>
    </cfRule>
  </conditionalFormatting>
  <conditionalFormatting sqref="W111">
    <cfRule type="expression" dxfId="3159" priority="1919">
      <formula>S111="No_existen"</formula>
    </cfRule>
  </conditionalFormatting>
  <conditionalFormatting sqref="W107">
    <cfRule type="expression" dxfId="3158" priority="1918">
      <formula>S107="No_existen"</formula>
    </cfRule>
  </conditionalFormatting>
  <conditionalFormatting sqref="W108">
    <cfRule type="expression" dxfId="3157" priority="1917">
      <formula>S108="No_existen"</formula>
    </cfRule>
  </conditionalFormatting>
  <conditionalFormatting sqref="W109">
    <cfRule type="expression" dxfId="3156" priority="1916">
      <formula>S109="No_existen"</formula>
    </cfRule>
  </conditionalFormatting>
  <conditionalFormatting sqref="W113:W114">
    <cfRule type="expression" dxfId="3155" priority="1915">
      <formula>S113="No_existen"</formula>
    </cfRule>
  </conditionalFormatting>
  <conditionalFormatting sqref="W115">
    <cfRule type="expression" dxfId="3154" priority="1914">
      <formula>S115="No_existen"</formula>
    </cfRule>
  </conditionalFormatting>
  <conditionalFormatting sqref="W118">
    <cfRule type="expression" dxfId="3153" priority="1913">
      <formula>S118="No_existen"</formula>
    </cfRule>
  </conditionalFormatting>
  <conditionalFormatting sqref="W116:W117">
    <cfRule type="expression" dxfId="3152" priority="1912">
      <formula>S116="No_existen"</formula>
    </cfRule>
  </conditionalFormatting>
  <conditionalFormatting sqref="W120">
    <cfRule type="expression" dxfId="3151" priority="1911">
      <formula>S120="No_existen"</formula>
    </cfRule>
  </conditionalFormatting>
  <conditionalFormatting sqref="W119">
    <cfRule type="expression" dxfId="3150" priority="1910">
      <formula>S119="No_existen"</formula>
    </cfRule>
  </conditionalFormatting>
  <conditionalFormatting sqref="AU107:AV107">
    <cfRule type="cellIs" dxfId="3149" priority="1907" operator="equal">
      <formula>"LEVE"</formula>
    </cfRule>
    <cfRule type="cellIs" dxfId="3148" priority="1908" operator="equal">
      <formula>"MODERADO"</formula>
    </cfRule>
    <cfRule type="cellIs" dxfId="3147" priority="1909" operator="equal">
      <formula>"GRAVE"</formula>
    </cfRule>
  </conditionalFormatting>
  <conditionalFormatting sqref="AU110">
    <cfRule type="cellIs" dxfId="3146" priority="1904" operator="equal">
      <formula>"LEVE"</formula>
    </cfRule>
    <cfRule type="cellIs" dxfId="3145" priority="1905" operator="equal">
      <formula>"MODERADO"</formula>
    </cfRule>
    <cfRule type="cellIs" dxfId="3144" priority="1906" operator="equal">
      <formula>"GRAVE"</formula>
    </cfRule>
  </conditionalFormatting>
  <conditionalFormatting sqref="AV110">
    <cfRule type="cellIs" dxfId="3143" priority="1901" operator="equal">
      <formula>"LEVE"</formula>
    </cfRule>
    <cfRule type="cellIs" dxfId="3142" priority="1902" operator="equal">
      <formula>"MODERADO"</formula>
    </cfRule>
    <cfRule type="cellIs" dxfId="3141" priority="1903" operator="equal">
      <formula>"GRAVE"</formula>
    </cfRule>
  </conditionalFormatting>
  <conditionalFormatting sqref="AV113">
    <cfRule type="cellIs" dxfId="3140" priority="1898" operator="equal">
      <formula>"LEVE"</formula>
    </cfRule>
    <cfRule type="cellIs" dxfId="3139" priority="1899" operator="equal">
      <formula>"MODERADO"</formula>
    </cfRule>
    <cfRule type="cellIs" dxfId="3138" priority="1900" operator="equal">
      <formula>"GRAVE"</formula>
    </cfRule>
  </conditionalFormatting>
  <conditionalFormatting sqref="AV116">
    <cfRule type="cellIs" dxfId="3137" priority="1895" operator="equal">
      <formula>"LEVE"</formula>
    </cfRule>
    <cfRule type="cellIs" dxfId="3136" priority="1896" operator="equal">
      <formula>"MODERADO"</formula>
    </cfRule>
    <cfRule type="cellIs" dxfId="3135" priority="1897" operator="equal">
      <formula>"GRAVE"</formula>
    </cfRule>
  </conditionalFormatting>
  <conditionalFormatting sqref="AU119:AV119">
    <cfRule type="cellIs" dxfId="3134" priority="1892" operator="equal">
      <formula>"LEVE"</formula>
    </cfRule>
    <cfRule type="cellIs" dxfId="3133" priority="1893" operator="equal">
      <formula>"MODERADO"</formula>
    </cfRule>
    <cfRule type="cellIs" dxfId="3132" priority="1894" operator="equal">
      <formula>"GRAVE"</formula>
    </cfRule>
  </conditionalFormatting>
  <conditionalFormatting sqref="AU113">
    <cfRule type="cellIs" dxfId="3131" priority="1889" operator="equal">
      <formula>"LEVE"</formula>
    </cfRule>
    <cfRule type="cellIs" dxfId="3130" priority="1890" operator="equal">
      <formula>"MODERADO"</formula>
    </cfRule>
    <cfRule type="cellIs" dxfId="3129" priority="1891" operator="equal">
      <formula>"GRAVE"</formula>
    </cfRule>
  </conditionalFormatting>
  <conditionalFormatting sqref="AU116">
    <cfRule type="cellIs" dxfId="3128" priority="1886" operator="equal">
      <formula>"LEVE"</formula>
    </cfRule>
    <cfRule type="cellIs" dxfId="3127" priority="1887" operator="equal">
      <formula>"MODERADO"</formula>
    </cfRule>
    <cfRule type="cellIs" dxfId="3126" priority="1888" operator="equal">
      <formula>"GRAVE"</formula>
    </cfRule>
  </conditionalFormatting>
  <conditionalFormatting sqref="AX116:AX117">
    <cfRule type="expression" dxfId="3125" priority="1885">
      <formula>AW116="ASUMIR"</formula>
    </cfRule>
  </conditionalFormatting>
  <conditionalFormatting sqref="AY116:AY117">
    <cfRule type="expression" dxfId="3124" priority="1884">
      <formula>AW116="ASUMIR"</formula>
    </cfRule>
  </conditionalFormatting>
  <conditionalFormatting sqref="AX107">
    <cfRule type="expression" dxfId="3123" priority="1883">
      <formula>AW107="ASUMIR"</formula>
    </cfRule>
  </conditionalFormatting>
  <conditionalFormatting sqref="AY107">
    <cfRule type="expression" dxfId="3122" priority="1882">
      <formula>AW107="ASUMIR"</formula>
    </cfRule>
  </conditionalFormatting>
  <conditionalFormatting sqref="H127:I127 H122:H126 H128:H135 H136:I137">
    <cfRule type="expression" dxfId="3121" priority="1881">
      <formula>$G122="N/A"</formula>
    </cfRule>
  </conditionalFormatting>
  <conditionalFormatting sqref="S122:S137">
    <cfRule type="cellIs" dxfId="3120" priority="1880" operator="between">
      <formula>2</formula>
      <formula>3</formula>
    </cfRule>
  </conditionalFormatting>
  <conditionalFormatting sqref="W130">
    <cfRule type="expression" dxfId="3119" priority="1879">
      <formula>S130="No_existen"</formula>
    </cfRule>
  </conditionalFormatting>
  <conditionalFormatting sqref="W136">
    <cfRule type="expression" dxfId="3118" priority="1878">
      <formula>S136="No_existen"</formula>
    </cfRule>
  </conditionalFormatting>
  <conditionalFormatting sqref="W137">
    <cfRule type="expression" dxfId="3117" priority="1877">
      <formula>S137="No_existen"</formula>
    </cfRule>
  </conditionalFormatting>
  <conditionalFormatting sqref="W122">
    <cfRule type="expression" dxfId="3116" priority="1876">
      <formula>S122="No_existen"</formula>
    </cfRule>
  </conditionalFormatting>
  <conditionalFormatting sqref="W123">
    <cfRule type="expression" dxfId="3115" priority="1875">
      <formula>S123="No_existen"</formula>
    </cfRule>
  </conditionalFormatting>
  <conditionalFormatting sqref="W124">
    <cfRule type="expression" dxfId="3114" priority="1874">
      <formula>S124="No_existen"</formula>
    </cfRule>
  </conditionalFormatting>
  <conditionalFormatting sqref="W125">
    <cfRule type="expression" dxfId="3113" priority="1873">
      <formula>S125="No_existen"</formula>
    </cfRule>
  </conditionalFormatting>
  <conditionalFormatting sqref="W126">
    <cfRule type="expression" dxfId="3112" priority="1872">
      <formula>S126="No_existen"</formula>
    </cfRule>
  </conditionalFormatting>
  <conditionalFormatting sqref="W127">
    <cfRule type="expression" dxfId="3111" priority="1871">
      <formula>S127="No_existen"</formula>
    </cfRule>
  </conditionalFormatting>
  <conditionalFormatting sqref="W128">
    <cfRule type="expression" dxfId="3110" priority="1870">
      <formula>S128="No_existen"</formula>
    </cfRule>
  </conditionalFormatting>
  <conditionalFormatting sqref="W129">
    <cfRule type="expression" dxfId="3109" priority="1869">
      <formula>S129="No_existen"</formula>
    </cfRule>
  </conditionalFormatting>
  <conditionalFormatting sqref="W131">
    <cfRule type="expression" dxfId="3108" priority="1868">
      <formula>S131="No_existen"</formula>
    </cfRule>
  </conditionalFormatting>
  <conditionalFormatting sqref="W132">
    <cfRule type="expression" dxfId="3107" priority="1867">
      <formula>S132="No_existen"</formula>
    </cfRule>
  </conditionalFormatting>
  <conditionalFormatting sqref="W133">
    <cfRule type="expression" dxfId="3106" priority="1866">
      <formula>S133="No_existen"</formula>
    </cfRule>
  </conditionalFormatting>
  <conditionalFormatting sqref="W134">
    <cfRule type="expression" dxfId="3105" priority="1865">
      <formula>S134="No_existen"</formula>
    </cfRule>
  </conditionalFormatting>
  <conditionalFormatting sqref="W135">
    <cfRule type="expression" dxfId="3104" priority="1864">
      <formula>S135="No_existen"</formula>
    </cfRule>
  </conditionalFormatting>
  <conditionalFormatting sqref="AA123">
    <cfRule type="expression" dxfId="3103" priority="1863">
      <formula>$S$12="No_existen"</formula>
    </cfRule>
  </conditionalFormatting>
  <conditionalFormatting sqref="AA122">
    <cfRule type="expression" dxfId="3102" priority="1862">
      <formula>S122="No_Existen"</formula>
    </cfRule>
  </conditionalFormatting>
  <conditionalFormatting sqref="AA124">
    <cfRule type="expression" dxfId="3101" priority="1861">
      <formula>S124="No_existen"</formula>
    </cfRule>
  </conditionalFormatting>
  <conditionalFormatting sqref="AA125">
    <cfRule type="expression" dxfId="3100" priority="1860">
      <formula>$S$14="No_existen"</formula>
    </cfRule>
  </conditionalFormatting>
  <conditionalFormatting sqref="AA126">
    <cfRule type="expression" dxfId="3099" priority="1859">
      <formula>$S$15="No_existen"</formula>
    </cfRule>
  </conditionalFormatting>
  <conditionalFormatting sqref="AA127">
    <cfRule type="expression" dxfId="3098" priority="1858">
      <formula>$S$16="No_existen"</formula>
    </cfRule>
  </conditionalFormatting>
  <conditionalFormatting sqref="AA128">
    <cfRule type="expression" dxfId="3097" priority="1857">
      <formula>$S$17="No_existen"</formula>
    </cfRule>
  </conditionalFormatting>
  <conditionalFormatting sqref="AA129">
    <cfRule type="expression" dxfId="3096" priority="1856">
      <formula>$S$18="No_existen"</formula>
    </cfRule>
  </conditionalFormatting>
  <conditionalFormatting sqref="AA130">
    <cfRule type="expression" dxfId="3095" priority="1855">
      <formula>$S$19="No_existen"</formula>
    </cfRule>
  </conditionalFormatting>
  <conditionalFormatting sqref="AA131">
    <cfRule type="expression" dxfId="3094" priority="1854">
      <formula>$S$20="No_existen"</formula>
    </cfRule>
  </conditionalFormatting>
  <conditionalFormatting sqref="AA132">
    <cfRule type="expression" dxfId="3093" priority="1853">
      <formula>$S$21="No_existen"</formula>
    </cfRule>
  </conditionalFormatting>
  <conditionalFormatting sqref="AA133">
    <cfRule type="expression" dxfId="3092" priority="1852">
      <formula>$S$22="No_existen"</formula>
    </cfRule>
  </conditionalFormatting>
  <conditionalFormatting sqref="AA134">
    <cfRule type="expression" dxfId="3091" priority="1851">
      <formula>$S$23="No_existen"</formula>
    </cfRule>
  </conditionalFormatting>
  <conditionalFormatting sqref="AA135">
    <cfRule type="expression" dxfId="3090" priority="1850">
      <formula>$S$24="No_existen"</formula>
    </cfRule>
  </conditionalFormatting>
  <conditionalFormatting sqref="AA136">
    <cfRule type="expression" dxfId="3089" priority="1849">
      <formula>$S$25="No_existen"</formula>
    </cfRule>
  </conditionalFormatting>
  <conditionalFormatting sqref="AA137">
    <cfRule type="expression" dxfId="3088" priority="1848">
      <formula>$S$26="No_existen"</formula>
    </cfRule>
  </conditionalFormatting>
  <conditionalFormatting sqref="AB130">
    <cfRule type="expression" dxfId="3087" priority="1844">
      <formula>AA130="Semiautomatico"</formula>
    </cfRule>
    <cfRule type="expression" dxfId="3086" priority="1845">
      <formula>AA130="Manual"</formula>
    </cfRule>
    <cfRule type="expression" dxfId="3085" priority="1847">
      <formula>S130="No_existen"</formula>
    </cfRule>
  </conditionalFormatting>
  <conditionalFormatting sqref="AB130">
    <cfRule type="expression" dxfId="3084" priority="1846">
      <formula>S130="No_existen"</formula>
    </cfRule>
  </conditionalFormatting>
  <conditionalFormatting sqref="AB125:AB129">
    <cfRule type="expression" dxfId="3083" priority="1840">
      <formula>AA125="Semiautomatico"</formula>
    </cfRule>
    <cfRule type="expression" dxfId="3082" priority="1841">
      <formula>AA125="Manual"</formula>
    </cfRule>
    <cfRule type="expression" dxfId="3081" priority="1843">
      <formula>S125="No_existen"</formula>
    </cfRule>
  </conditionalFormatting>
  <conditionalFormatting sqref="AB125:AB129">
    <cfRule type="expression" dxfId="3080" priority="1842">
      <formula>S125="No_existen"</formula>
    </cfRule>
  </conditionalFormatting>
  <conditionalFormatting sqref="AB131">
    <cfRule type="expression" dxfId="3079" priority="1836">
      <formula>AA131="Semiautomatico"</formula>
    </cfRule>
    <cfRule type="expression" dxfId="3078" priority="1837">
      <formula>AA131="Manual"</formula>
    </cfRule>
    <cfRule type="expression" dxfId="3077" priority="1839">
      <formula>S131="No_existen"</formula>
    </cfRule>
  </conditionalFormatting>
  <conditionalFormatting sqref="AB131">
    <cfRule type="expression" dxfId="3076" priority="1838">
      <formula>S131="No_existen"</formula>
    </cfRule>
  </conditionalFormatting>
  <conditionalFormatting sqref="AB134">
    <cfRule type="expression" dxfId="3075" priority="1831">
      <formula>AA134="Semiautomatico"</formula>
    </cfRule>
    <cfRule type="expression" dxfId="3074" priority="1833">
      <formula>AA134="Manual"</formula>
    </cfRule>
    <cfRule type="expression" dxfId="3073" priority="1835">
      <formula>S134="No_existen"</formula>
    </cfRule>
  </conditionalFormatting>
  <conditionalFormatting sqref="AB134">
    <cfRule type="expression" dxfId="3072" priority="1834">
      <formula>S134="No_existen"</formula>
    </cfRule>
  </conditionalFormatting>
  <conditionalFormatting sqref="AB134">
    <cfRule type="expression" dxfId="3071" priority="1832">
      <formula>AA134="Manual"</formula>
    </cfRule>
  </conditionalFormatting>
  <conditionalFormatting sqref="AG130">
    <cfRule type="expression" dxfId="3070" priority="1830">
      <formula>S130="No_existen"</formula>
    </cfRule>
  </conditionalFormatting>
  <conditionalFormatting sqref="AG130">
    <cfRule type="expression" dxfId="3069" priority="1828">
      <formula>AF130="No asignado"</formula>
    </cfRule>
  </conditionalFormatting>
  <conditionalFormatting sqref="AG130">
    <cfRule type="expression" dxfId="3068" priority="1829">
      <formula>AF130="No asignado"</formula>
    </cfRule>
  </conditionalFormatting>
  <conditionalFormatting sqref="AG122">
    <cfRule type="expression" dxfId="3067" priority="1827">
      <formula>$P$11="No_existen"</formula>
    </cfRule>
  </conditionalFormatting>
  <conditionalFormatting sqref="AG125">
    <cfRule type="expression" dxfId="3066" priority="1826">
      <formula>S125="No_existen"</formula>
    </cfRule>
  </conditionalFormatting>
  <conditionalFormatting sqref="AG126">
    <cfRule type="expression" dxfId="3065" priority="1825">
      <formula>S126="No_existen"</formula>
    </cfRule>
  </conditionalFormatting>
  <conditionalFormatting sqref="AG127">
    <cfRule type="expression" dxfId="3064" priority="1824">
      <formula>S127="No_existen"</formula>
    </cfRule>
  </conditionalFormatting>
  <conditionalFormatting sqref="AG128">
    <cfRule type="expression" dxfId="3063" priority="1823">
      <formula>S128="No_existen"</formula>
    </cfRule>
  </conditionalFormatting>
  <conditionalFormatting sqref="AG129">
    <cfRule type="expression" dxfId="3062" priority="1822">
      <formula>S129="No_existen"</formula>
    </cfRule>
  </conditionalFormatting>
  <conditionalFormatting sqref="AG125:AG127">
    <cfRule type="expression" dxfId="3061" priority="1820">
      <formula>AF125="No asignado"</formula>
    </cfRule>
  </conditionalFormatting>
  <conditionalFormatting sqref="AG128:AG129">
    <cfRule type="expression" dxfId="3060" priority="1819">
      <formula>AF128="No asignado"</formula>
    </cfRule>
  </conditionalFormatting>
  <conditionalFormatting sqref="AG122:AG129">
    <cfRule type="expression" dxfId="3059" priority="1821">
      <formula>AF122="No asignado"</formula>
    </cfRule>
  </conditionalFormatting>
  <conditionalFormatting sqref="AG123">
    <cfRule type="expression" dxfId="3058" priority="1818">
      <formula>$P$12="No_existen"</formula>
    </cfRule>
  </conditionalFormatting>
  <conditionalFormatting sqref="AG124">
    <cfRule type="expression" dxfId="3057" priority="1817">
      <formula>$P$13="No_existen"</formula>
    </cfRule>
  </conditionalFormatting>
  <conditionalFormatting sqref="AG123">
    <cfRule type="expression" dxfId="3056" priority="1816">
      <formula>S123="No_existen"</formula>
    </cfRule>
  </conditionalFormatting>
  <conditionalFormatting sqref="AG131:AG133">
    <cfRule type="expression" dxfId="3055" priority="1811">
      <formula>AF131="No asignado"</formula>
    </cfRule>
    <cfRule type="expression" dxfId="3054" priority="1815">
      <formula>S131="No_existen"</formula>
    </cfRule>
  </conditionalFormatting>
  <conditionalFormatting sqref="AG134">
    <cfRule type="expression" dxfId="3053" priority="1814">
      <formula>S134="No_existen"</formula>
    </cfRule>
  </conditionalFormatting>
  <conditionalFormatting sqref="AG135:AG137">
    <cfRule type="expression" dxfId="3052" priority="1813">
      <formula>S135="No_existen"</formula>
    </cfRule>
  </conditionalFormatting>
  <conditionalFormatting sqref="AG131:AG137">
    <cfRule type="expression" dxfId="3051" priority="1812">
      <formula>AF131="No asignado"</formula>
    </cfRule>
  </conditionalFormatting>
  <conditionalFormatting sqref="AG133">
    <cfRule type="expression" dxfId="3050" priority="1810">
      <formula>S133="No_existen"</formula>
    </cfRule>
  </conditionalFormatting>
  <conditionalFormatting sqref="AG132">
    <cfRule type="expression" dxfId="3049" priority="1809">
      <formula>S132="No_existen"</formula>
    </cfRule>
  </conditionalFormatting>
  <conditionalFormatting sqref="AU137:AV137">
    <cfRule type="cellIs" dxfId="3048" priority="1806" operator="equal">
      <formula>"LEVE"</formula>
    </cfRule>
    <cfRule type="cellIs" dxfId="3047" priority="1807" operator="equal">
      <formula>"MODERADO"</formula>
    </cfRule>
    <cfRule type="cellIs" dxfId="3046" priority="1808" operator="equal">
      <formula>"GRAVE"</formula>
    </cfRule>
  </conditionalFormatting>
  <conditionalFormatting sqref="AU134:AV134">
    <cfRule type="cellIs" dxfId="3045" priority="1803" operator="equal">
      <formula>"LEVE"</formula>
    </cfRule>
    <cfRule type="cellIs" dxfId="3044" priority="1804" operator="equal">
      <formula>"MODERADO"</formula>
    </cfRule>
    <cfRule type="cellIs" dxfId="3043" priority="1805" operator="equal">
      <formula>"GRAVE"</formula>
    </cfRule>
  </conditionalFormatting>
  <conditionalFormatting sqref="AU122:AV122">
    <cfRule type="cellIs" dxfId="3042" priority="1800" operator="equal">
      <formula>"LEVE"</formula>
    </cfRule>
    <cfRule type="cellIs" dxfId="3041" priority="1801" operator="equal">
      <formula>"MODERADO"</formula>
    </cfRule>
    <cfRule type="cellIs" dxfId="3040" priority="1802" operator="equal">
      <formula>"GRAVE"</formula>
    </cfRule>
  </conditionalFormatting>
  <conditionalFormatting sqref="AU125:AV125">
    <cfRule type="cellIs" dxfId="3039" priority="1797" operator="equal">
      <formula>"LEVE"</formula>
    </cfRule>
    <cfRule type="cellIs" dxfId="3038" priority="1798" operator="equal">
      <formula>"MODERADO"</formula>
    </cfRule>
    <cfRule type="cellIs" dxfId="3037" priority="1799" operator="equal">
      <formula>"GRAVE"</formula>
    </cfRule>
  </conditionalFormatting>
  <conditionalFormatting sqref="AU128:AV128 AU131:AV131">
    <cfRule type="cellIs" dxfId="3036" priority="1794" operator="equal">
      <formula>"LEVE"</formula>
    </cfRule>
    <cfRule type="cellIs" dxfId="3035" priority="1795" operator="equal">
      <formula>"MODERADO"</formula>
    </cfRule>
    <cfRule type="cellIs" dxfId="3034" priority="1796" operator="equal">
      <formula>"GRAVE"</formula>
    </cfRule>
  </conditionalFormatting>
  <conditionalFormatting sqref="AX122:AX124">
    <cfRule type="expression" dxfId="3033" priority="1793">
      <formula>AW122="ASUMIR"</formula>
    </cfRule>
  </conditionalFormatting>
  <conditionalFormatting sqref="AY122:AY124">
    <cfRule type="expression" dxfId="3032" priority="1792">
      <formula>AW122="ASUMIR"</formula>
    </cfRule>
  </conditionalFormatting>
  <conditionalFormatting sqref="AX136:AX138">
    <cfRule type="expression" dxfId="3031" priority="1791">
      <formula>AW136="ASUMIR"</formula>
    </cfRule>
  </conditionalFormatting>
  <conditionalFormatting sqref="AY136:AY138">
    <cfRule type="expression" dxfId="3030" priority="1790">
      <formula>AW136="ASUMIR"</formula>
    </cfRule>
  </conditionalFormatting>
  <conditionalFormatting sqref="AX136:AY138">
    <cfRule type="expression" dxfId="3029" priority="1789">
      <formula>$S136="No_existen"</formula>
    </cfRule>
  </conditionalFormatting>
  <conditionalFormatting sqref="AX134:AX135">
    <cfRule type="expression" dxfId="3028" priority="1788">
      <formula>AW134="ASUMIR"</formula>
    </cfRule>
  </conditionalFormatting>
  <conditionalFormatting sqref="AY134:AY135">
    <cfRule type="expression" dxfId="3027" priority="1787">
      <formula>AW134="ASUMIR"</formula>
    </cfRule>
  </conditionalFormatting>
  <conditionalFormatting sqref="I140:I148">
    <cfRule type="expression" dxfId="3026" priority="1786">
      <formula>$G140="N/A"</formula>
    </cfRule>
  </conditionalFormatting>
  <conditionalFormatting sqref="S140:S148">
    <cfRule type="cellIs" dxfId="3025" priority="1785" operator="between">
      <formula>2</formula>
      <formula>3</formula>
    </cfRule>
  </conditionalFormatting>
  <conditionalFormatting sqref="W140:W141 W143:W148">
    <cfRule type="expression" dxfId="3024" priority="1782">
      <formula>S140="No_existen"</formula>
    </cfRule>
  </conditionalFormatting>
  <conditionalFormatting sqref="W142">
    <cfRule type="expression" dxfId="3023" priority="1783">
      <formula>$S142="No_existen"</formula>
    </cfRule>
  </conditionalFormatting>
  <conditionalFormatting sqref="W142">
    <cfRule type="expression" dxfId="3022" priority="1784">
      <formula>AW142="ASUMIR"</formula>
    </cfRule>
  </conditionalFormatting>
  <conditionalFormatting sqref="AG140">
    <cfRule type="expression" dxfId="3021" priority="1777">
      <formula>$S$11="No_existen"</formula>
    </cfRule>
  </conditionalFormatting>
  <conditionalFormatting sqref="AG140:AG148">
    <cfRule type="expression" dxfId="3020" priority="1778">
      <formula>AF140="No asignado"</formula>
    </cfRule>
  </conditionalFormatting>
  <conditionalFormatting sqref="AG141">
    <cfRule type="expression" dxfId="3019" priority="1779">
      <formula>$S$12="No_existen"</formula>
    </cfRule>
  </conditionalFormatting>
  <conditionalFormatting sqref="AG142">
    <cfRule type="expression" dxfId="3018" priority="1780">
      <formula>$S$13="No_existen"</formula>
    </cfRule>
  </conditionalFormatting>
  <conditionalFormatting sqref="AG143:AG148">
    <cfRule type="expression" dxfId="3017" priority="1781">
      <formula>S143="No_existen"</formula>
    </cfRule>
  </conditionalFormatting>
  <conditionalFormatting sqref="AU140:AV140">
    <cfRule type="cellIs" dxfId="3016" priority="1774" operator="equal">
      <formula>"LEVE"</formula>
    </cfRule>
    <cfRule type="cellIs" dxfId="3015" priority="1775" operator="equal">
      <formula>"MODERADO"</formula>
    </cfRule>
    <cfRule type="cellIs" dxfId="3014" priority="1776" operator="equal">
      <formula>"GRAVE"</formula>
    </cfRule>
  </conditionalFormatting>
  <conditionalFormatting sqref="AU143:AV143">
    <cfRule type="cellIs" dxfId="3013" priority="1771" operator="equal">
      <formula>"LEVE"</formula>
    </cfRule>
    <cfRule type="cellIs" dxfId="3012" priority="1772" operator="equal">
      <formula>"MODERADO"</formula>
    </cfRule>
    <cfRule type="cellIs" dxfId="3011" priority="1773" operator="equal">
      <formula>"GRAVE"</formula>
    </cfRule>
  </conditionalFormatting>
  <conditionalFormatting sqref="AU146:AV146">
    <cfRule type="cellIs" dxfId="3010" priority="1768" operator="equal">
      <formula>"LEVE"</formula>
    </cfRule>
    <cfRule type="cellIs" dxfId="3009" priority="1769" operator="equal">
      <formula>"MODERADO"</formula>
    </cfRule>
    <cfRule type="cellIs" dxfId="3008" priority="1770" operator="equal">
      <formula>"GRAVE"</formula>
    </cfRule>
  </conditionalFormatting>
  <conditionalFormatting sqref="AX140:AX146">
    <cfRule type="expression" dxfId="3007" priority="1767">
      <formula>$S140="No_existen"</formula>
    </cfRule>
  </conditionalFormatting>
  <conditionalFormatting sqref="AY140:AZ141 AZ142:AZ146 AY143:AY146">
    <cfRule type="expression" dxfId="3006" priority="1764">
      <formula>$S140="No_existen"</formula>
    </cfRule>
  </conditionalFormatting>
  <conditionalFormatting sqref="AY140:AY141 AY143:AY146">
    <cfRule type="expression" dxfId="3005" priority="1765">
      <formula>AX140="ASUMIR"</formula>
    </cfRule>
  </conditionalFormatting>
  <conditionalFormatting sqref="AZ140:AZ146">
    <cfRule type="expression" dxfId="3004" priority="1766">
      <formula>AX140="ASUMIR"</formula>
    </cfRule>
  </conditionalFormatting>
  <conditionalFormatting sqref="AY142">
    <cfRule type="expression" dxfId="3003" priority="1762">
      <formula>$S142="No_existen"</formula>
    </cfRule>
  </conditionalFormatting>
  <conditionalFormatting sqref="AY142">
    <cfRule type="expression" dxfId="3002" priority="1763">
      <formula>AX142="ASUMIR"</formula>
    </cfRule>
  </conditionalFormatting>
  <conditionalFormatting sqref="G149:G154">
    <cfRule type="expression" dxfId="3001" priority="1761">
      <formula>$G149="N/A"</formula>
    </cfRule>
  </conditionalFormatting>
  <conditionalFormatting sqref="H149:I151 H152:H154">
    <cfRule type="expression" dxfId="3000" priority="1760">
      <formula>$G149="N/A"</formula>
    </cfRule>
  </conditionalFormatting>
  <conditionalFormatting sqref="S149:S155">
    <cfRule type="cellIs" dxfId="2999" priority="1759" operator="between">
      <formula>2</formula>
      <formula>3</formula>
    </cfRule>
  </conditionalFormatting>
  <conditionalFormatting sqref="W149">
    <cfRule type="expression" dxfId="2998" priority="1758">
      <formula>S149="No_existen"</formula>
    </cfRule>
  </conditionalFormatting>
  <conditionalFormatting sqref="W150">
    <cfRule type="expression" dxfId="2997" priority="1757">
      <formula>S150="No_existen"</formula>
    </cfRule>
  </conditionalFormatting>
  <conditionalFormatting sqref="W151">
    <cfRule type="expression" dxfId="2996" priority="1756">
      <formula>S151="No_existen"</formula>
    </cfRule>
  </conditionalFormatting>
  <conditionalFormatting sqref="W154">
    <cfRule type="expression" dxfId="2995" priority="1755">
      <formula>S154="No_existen"</formula>
    </cfRule>
  </conditionalFormatting>
  <conditionalFormatting sqref="W153">
    <cfRule type="expression" dxfId="2994" priority="1754">
      <formula>S153="No_existen"</formula>
    </cfRule>
  </conditionalFormatting>
  <conditionalFormatting sqref="W152">
    <cfRule type="expression" dxfId="2993" priority="1753">
      <formula>S152="No_existen"</formula>
    </cfRule>
  </conditionalFormatting>
  <conditionalFormatting sqref="W155">
    <cfRule type="expression" dxfId="2992" priority="1752">
      <formula>S155="No_existen"</formula>
    </cfRule>
  </conditionalFormatting>
  <conditionalFormatting sqref="AG149">
    <cfRule type="expression" dxfId="2991" priority="1751">
      <formula>$S$11="No_existen"</formula>
    </cfRule>
  </conditionalFormatting>
  <conditionalFormatting sqref="AG152">
    <cfRule type="expression" dxfId="2990" priority="1750">
      <formula>S152="No_existen"</formula>
    </cfRule>
  </conditionalFormatting>
  <conditionalFormatting sqref="AG153">
    <cfRule type="expression" dxfId="2989" priority="1749">
      <formula>S153="No_existen"</formula>
    </cfRule>
  </conditionalFormatting>
  <conditionalFormatting sqref="AG154">
    <cfRule type="expression" dxfId="2988" priority="1748">
      <formula>S154="No_existen"</formula>
    </cfRule>
  </conditionalFormatting>
  <conditionalFormatting sqref="AG155">
    <cfRule type="expression" dxfId="2987" priority="1747">
      <formula>S155="No_existen"</formula>
    </cfRule>
  </conditionalFormatting>
  <conditionalFormatting sqref="AG152:AG154">
    <cfRule type="expression" dxfId="2986" priority="1745">
      <formula>AF152="No asignado"</formula>
    </cfRule>
  </conditionalFormatting>
  <conditionalFormatting sqref="AG155">
    <cfRule type="expression" dxfId="2985" priority="1744">
      <formula>AF155="No asignado"</formula>
    </cfRule>
  </conditionalFormatting>
  <conditionalFormatting sqref="AG149:AG155">
    <cfRule type="expression" dxfId="2984" priority="1746">
      <formula>AF149="No asignado"</formula>
    </cfRule>
  </conditionalFormatting>
  <conditionalFormatting sqref="AG150">
    <cfRule type="expression" dxfId="2983" priority="1743">
      <formula>$S$12="No_existen"</formula>
    </cfRule>
  </conditionalFormatting>
  <conditionalFormatting sqref="AG151">
    <cfRule type="expression" dxfId="2982" priority="1742">
      <formula>$S$13="No_existen"</formula>
    </cfRule>
  </conditionalFormatting>
  <conditionalFormatting sqref="AU149:AV149">
    <cfRule type="cellIs" dxfId="2981" priority="1739" operator="equal">
      <formula>"LEVE"</formula>
    </cfRule>
    <cfRule type="cellIs" dxfId="2980" priority="1740" operator="equal">
      <formula>"MODERADO"</formula>
    </cfRule>
    <cfRule type="cellIs" dxfId="2979" priority="1741" operator="equal">
      <formula>"GRAVE"</formula>
    </cfRule>
  </conditionalFormatting>
  <conditionalFormatting sqref="AV152">
    <cfRule type="cellIs" dxfId="2978" priority="1736" operator="equal">
      <formula>"LEVE"</formula>
    </cfRule>
    <cfRule type="cellIs" dxfId="2977" priority="1737" operator="equal">
      <formula>"MODERADO"</formula>
    </cfRule>
    <cfRule type="cellIs" dxfId="2976" priority="1738" operator="equal">
      <formula>"GRAVE"</formula>
    </cfRule>
  </conditionalFormatting>
  <conditionalFormatting sqref="AU152">
    <cfRule type="cellIs" dxfId="2975" priority="1733" operator="equal">
      <formula>"LEVE"</formula>
    </cfRule>
    <cfRule type="cellIs" dxfId="2974" priority="1734" operator="equal">
      <formula>"MODERADO"</formula>
    </cfRule>
    <cfRule type="cellIs" dxfId="2973" priority="1735" operator="equal">
      <formula>"GRAVE"</formula>
    </cfRule>
  </conditionalFormatting>
  <conditionalFormatting sqref="AU155">
    <cfRule type="cellIs" dxfId="2972" priority="1730" operator="equal">
      <formula>"LEVE"</formula>
    </cfRule>
    <cfRule type="cellIs" dxfId="2971" priority="1731" operator="equal">
      <formula>"MODERADO"</formula>
    </cfRule>
    <cfRule type="cellIs" dxfId="2970" priority="1732" operator="equal">
      <formula>"GRAVE"</formula>
    </cfRule>
  </conditionalFormatting>
  <conditionalFormatting sqref="AV155">
    <cfRule type="cellIs" dxfId="2969" priority="1727" operator="equal">
      <formula>"LEVE"</formula>
    </cfRule>
    <cfRule type="cellIs" dxfId="2968" priority="1728" operator="equal">
      <formula>"MODERADO"</formula>
    </cfRule>
    <cfRule type="cellIs" dxfId="2967" priority="1729" operator="equal">
      <formula>"GRAVE"</formula>
    </cfRule>
  </conditionalFormatting>
  <conditionalFormatting sqref="BA149">
    <cfRule type="expression" dxfId="2966" priority="1725">
      <formula>AW149&lt;&gt;"COMPARTIR"</formula>
    </cfRule>
    <cfRule type="expression" dxfId="2965" priority="1726">
      <formula>AW149="ASUMIR"</formula>
    </cfRule>
  </conditionalFormatting>
  <conditionalFormatting sqref="AX149">
    <cfRule type="expression" dxfId="2964" priority="1724">
      <formula>AW149="ASUMIR"</formula>
    </cfRule>
  </conditionalFormatting>
  <conditionalFormatting sqref="AY149:AZ149">
    <cfRule type="expression" dxfId="2963" priority="1723">
      <formula>AW149="ASUMIR"</formula>
    </cfRule>
  </conditionalFormatting>
  <conditionalFormatting sqref="AX149:AY149">
    <cfRule type="expression" dxfId="2962" priority="1722">
      <formula>$S149="No_existen"</formula>
    </cfRule>
  </conditionalFormatting>
  <conditionalFormatting sqref="W158">
    <cfRule type="expression" dxfId="2961" priority="1721">
      <formula>S158="No_existen"</formula>
    </cfRule>
  </conditionalFormatting>
  <conditionalFormatting sqref="W159">
    <cfRule type="expression" dxfId="2960" priority="1720">
      <formula>S159="No_existen"</formula>
    </cfRule>
  </conditionalFormatting>
  <conditionalFormatting sqref="W160">
    <cfRule type="expression" dxfId="2959" priority="1719">
      <formula>S160="No_existen"</formula>
    </cfRule>
  </conditionalFormatting>
  <conditionalFormatting sqref="W161">
    <cfRule type="expression" dxfId="2958" priority="1718">
      <formula>S161="No_existen"</formula>
    </cfRule>
  </conditionalFormatting>
  <conditionalFormatting sqref="W162">
    <cfRule type="expression" dxfId="2957" priority="1717">
      <formula>S162="No_existen"</formula>
    </cfRule>
  </conditionalFormatting>
  <conditionalFormatting sqref="W163">
    <cfRule type="expression" dxfId="2956" priority="1716">
      <formula>S163="No_existen"</formula>
    </cfRule>
  </conditionalFormatting>
  <conditionalFormatting sqref="W164">
    <cfRule type="expression" dxfId="2955" priority="1715">
      <formula>S164="No_existen"</formula>
    </cfRule>
  </conditionalFormatting>
  <conditionalFormatting sqref="W165">
    <cfRule type="expression" dxfId="2954" priority="1714">
      <formula>S165="No_existen"</formula>
    </cfRule>
  </conditionalFormatting>
  <conditionalFormatting sqref="W166">
    <cfRule type="expression" dxfId="2953" priority="1713">
      <formula>S166="No_existen"</formula>
    </cfRule>
  </conditionalFormatting>
  <conditionalFormatting sqref="W167">
    <cfRule type="expression" dxfId="2952" priority="1712">
      <formula>S167="No_existen"</formula>
    </cfRule>
  </conditionalFormatting>
  <conditionalFormatting sqref="W168">
    <cfRule type="expression" dxfId="2951" priority="1711">
      <formula>S168="No_existen"</formula>
    </cfRule>
  </conditionalFormatting>
  <conditionalFormatting sqref="W169">
    <cfRule type="expression" dxfId="2950" priority="1710">
      <formula>S169="No_existen"</formula>
    </cfRule>
  </conditionalFormatting>
  <conditionalFormatting sqref="W170">
    <cfRule type="expression" dxfId="2949" priority="1709">
      <formula>S170="No_existen"</formula>
    </cfRule>
  </conditionalFormatting>
  <conditionalFormatting sqref="W171">
    <cfRule type="expression" dxfId="2948" priority="1708">
      <formula>S171="No_existen"</formula>
    </cfRule>
  </conditionalFormatting>
  <conditionalFormatting sqref="W172">
    <cfRule type="expression" dxfId="2947" priority="1707">
      <formula>S172="No_existen"</formula>
    </cfRule>
  </conditionalFormatting>
  <conditionalFormatting sqref="W173">
    <cfRule type="expression" dxfId="2946" priority="1706">
      <formula>S173="No_existen"</formula>
    </cfRule>
  </conditionalFormatting>
  <conditionalFormatting sqref="W174">
    <cfRule type="expression" dxfId="2945" priority="1705">
      <formula>S174="No_existen"</formula>
    </cfRule>
  </conditionalFormatting>
  <conditionalFormatting sqref="W175">
    <cfRule type="expression" dxfId="2944" priority="1704">
      <formula>S175="No_existen"</formula>
    </cfRule>
  </conditionalFormatting>
  <conditionalFormatting sqref="W176:W178">
    <cfRule type="expression" dxfId="2943" priority="1703">
      <formula>S176="No_existen"</formula>
    </cfRule>
  </conditionalFormatting>
  <conditionalFormatting sqref="W179">
    <cfRule type="expression" dxfId="2942" priority="1702">
      <formula>S179="No_existen"</formula>
    </cfRule>
  </conditionalFormatting>
  <conditionalFormatting sqref="W180">
    <cfRule type="expression" dxfId="2941" priority="1701">
      <formula>S180="No_existen"</formula>
    </cfRule>
  </conditionalFormatting>
  <conditionalFormatting sqref="AG179">
    <cfRule type="expression" dxfId="2940" priority="1700">
      <formula>S179="No_existen"</formula>
    </cfRule>
  </conditionalFormatting>
  <conditionalFormatting sqref="AG180">
    <cfRule type="expression" dxfId="2939" priority="1699">
      <formula>S180="No_existen"</formula>
    </cfRule>
  </conditionalFormatting>
  <conditionalFormatting sqref="AG179:AG180">
    <cfRule type="expression" dxfId="2938" priority="1698">
      <formula>AF179="No asignado"</formula>
    </cfRule>
  </conditionalFormatting>
  <conditionalFormatting sqref="AG158">
    <cfRule type="expression" dxfId="2937" priority="1697">
      <formula>S158="No_existen"</formula>
    </cfRule>
  </conditionalFormatting>
  <conditionalFormatting sqref="AG159">
    <cfRule type="expression" dxfId="2936" priority="1696">
      <formula>S159="No_existen"</formula>
    </cfRule>
  </conditionalFormatting>
  <conditionalFormatting sqref="AG158:AG159">
    <cfRule type="expression" dxfId="2935" priority="1695">
      <formula>AF158="No asignado"</formula>
    </cfRule>
  </conditionalFormatting>
  <conditionalFormatting sqref="AU170:AV170 AU173:AV173 AU176:AV176 AU179">
    <cfRule type="cellIs" dxfId="2934" priority="1692" operator="equal">
      <formula>"LEVE"</formula>
    </cfRule>
    <cfRule type="cellIs" dxfId="2933" priority="1693" operator="equal">
      <formula>"MODERADO"</formula>
    </cfRule>
    <cfRule type="cellIs" dxfId="2932" priority="1694" operator="equal">
      <formula>"GRAVE"</formula>
    </cfRule>
  </conditionalFormatting>
  <conditionalFormatting sqref="AU158:AV158">
    <cfRule type="cellIs" dxfId="2931" priority="1689" operator="equal">
      <formula>"LEVE"</formula>
    </cfRule>
    <cfRule type="cellIs" dxfId="2930" priority="1690" operator="equal">
      <formula>"MODERADO"</formula>
    </cfRule>
    <cfRule type="cellIs" dxfId="2929" priority="1691" operator="equal">
      <formula>"GRAVE"</formula>
    </cfRule>
  </conditionalFormatting>
  <conditionalFormatting sqref="AU161:AV161">
    <cfRule type="cellIs" dxfId="2928" priority="1686" operator="equal">
      <formula>"LEVE"</formula>
    </cfRule>
    <cfRule type="cellIs" dxfId="2927" priority="1687" operator="equal">
      <formula>"MODERADO"</formula>
    </cfRule>
    <cfRule type="cellIs" dxfId="2926" priority="1688" operator="equal">
      <formula>"GRAVE"</formula>
    </cfRule>
  </conditionalFormatting>
  <conditionalFormatting sqref="AU164:AV164 AU167:AV167">
    <cfRule type="cellIs" dxfId="2925" priority="1683" operator="equal">
      <formula>"LEVE"</formula>
    </cfRule>
    <cfRule type="cellIs" dxfId="2924" priority="1684" operator="equal">
      <formula>"MODERADO"</formula>
    </cfRule>
    <cfRule type="cellIs" dxfId="2923" priority="1685" operator="equal">
      <formula>"GRAVE"</formula>
    </cfRule>
  </conditionalFormatting>
  <conditionalFormatting sqref="AV179">
    <cfRule type="cellIs" dxfId="2922" priority="1680" operator="equal">
      <formula>"LEVE"</formula>
    </cfRule>
    <cfRule type="cellIs" dxfId="2921" priority="1681" operator="equal">
      <formula>"MODERADO"</formula>
    </cfRule>
    <cfRule type="cellIs" dxfId="2920" priority="1682" operator="equal">
      <formula>"GRAVE"</formula>
    </cfRule>
  </conditionalFormatting>
  <conditionalFormatting sqref="AX164">
    <cfRule type="expression" dxfId="2919" priority="1679">
      <formula>AW164="ASUMIR"</formula>
    </cfRule>
  </conditionalFormatting>
  <conditionalFormatting sqref="AY164">
    <cfRule type="expression" dxfId="2918" priority="1678">
      <formula>AW164="ASUMIR"</formula>
    </cfRule>
  </conditionalFormatting>
  <conditionalFormatting sqref="AX170">
    <cfRule type="expression" dxfId="2917" priority="1677">
      <formula>AW170="ASUMIR"</formula>
    </cfRule>
  </conditionalFormatting>
  <conditionalFormatting sqref="AY170">
    <cfRule type="expression" dxfId="2916" priority="1676">
      <formula>AW170="ASUMIR"</formula>
    </cfRule>
  </conditionalFormatting>
  <conditionalFormatting sqref="S182:S212">
    <cfRule type="cellIs" dxfId="2915" priority="1675" operator="between">
      <formula>2</formula>
      <formula>3</formula>
    </cfRule>
  </conditionalFormatting>
  <conditionalFormatting sqref="W182">
    <cfRule type="expression" dxfId="2914" priority="1674">
      <formula>S182="No_existen"</formula>
    </cfRule>
  </conditionalFormatting>
  <conditionalFormatting sqref="W183">
    <cfRule type="expression" dxfId="2913" priority="1673">
      <formula>S183="No_existen"</formula>
    </cfRule>
  </conditionalFormatting>
  <conditionalFormatting sqref="W184">
    <cfRule type="expression" dxfId="2912" priority="1672">
      <formula>S184="No_existen"</formula>
    </cfRule>
  </conditionalFormatting>
  <conditionalFormatting sqref="W185">
    <cfRule type="expression" dxfId="2911" priority="1671">
      <formula>S185="No_existen"</formula>
    </cfRule>
  </conditionalFormatting>
  <conditionalFormatting sqref="W186">
    <cfRule type="expression" dxfId="2910" priority="1670">
      <formula>S186="No_existen"</formula>
    </cfRule>
  </conditionalFormatting>
  <conditionalFormatting sqref="W187">
    <cfRule type="expression" dxfId="2909" priority="1669">
      <formula>S187="No_existen"</formula>
    </cfRule>
  </conditionalFormatting>
  <conditionalFormatting sqref="W188">
    <cfRule type="expression" dxfId="2908" priority="1668">
      <formula>S188="No_existen"</formula>
    </cfRule>
  </conditionalFormatting>
  <conditionalFormatting sqref="W189">
    <cfRule type="expression" dxfId="2907" priority="1667">
      <formula>S189="No_existen"</formula>
    </cfRule>
  </conditionalFormatting>
  <conditionalFormatting sqref="W190">
    <cfRule type="expression" dxfId="2906" priority="1666">
      <formula>S190="No_existen"</formula>
    </cfRule>
  </conditionalFormatting>
  <conditionalFormatting sqref="W191">
    <cfRule type="expression" dxfId="2905" priority="1665">
      <formula>S191="No_existen"</formula>
    </cfRule>
  </conditionalFormatting>
  <conditionalFormatting sqref="W192">
    <cfRule type="expression" dxfId="2904" priority="1664">
      <formula>S192="No_existen"</formula>
    </cfRule>
  </conditionalFormatting>
  <conditionalFormatting sqref="W193">
    <cfRule type="expression" dxfId="2903" priority="1663">
      <formula>S193="No_existen"</formula>
    </cfRule>
  </conditionalFormatting>
  <conditionalFormatting sqref="W194">
    <cfRule type="expression" dxfId="2902" priority="1662">
      <formula>S194="No_existen"</formula>
    </cfRule>
  </conditionalFormatting>
  <conditionalFormatting sqref="W195">
    <cfRule type="expression" dxfId="2901" priority="1661">
      <formula>S195="No_existen"</formula>
    </cfRule>
  </conditionalFormatting>
  <conditionalFormatting sqref="W196">
    <cfRule type="expression" dxfId="2900" priority="1660">
      <formula>S196="No_existen"</formula>
    </cfRule>
  </conditionalFormatting>
  <conditionalFormatting sqref="W197">
    <cfRule type="expression" dxfId="2899" priority="1659">
      <formula>S197="No_existen"</formula>
    </cfRule>
  </conditionalFormatting>
  <conditionalFormatting sqref="W198">
    <cfRule type="expression" dxfId="2898" priority="1658">
      <formula>S198="No_existen"</formula>
    </cfRule>
  </conditionalFormatting>
  <conditionalFormatting sqref="W199">
    <cfRule type="expression" dxfId="2897" priority="1657">
      <formula>S199="No_existen"</formula>
    </cfRule>
  </conditionalFormatting>
  <conditionalFormatting sqref="W200:W202">
    <cfRule type="expression" dxfId="2896" priority="1656">
      <formula>S200="No_existen"</formula>
    </cfRule>
  </conditionalFormatting>
  <conditionalFormatting sqref="W203:W205">
    <cfRule type="expression" dxfId="2895" priority="1655">
      <formula>S203="No_existen"</formula>
    </cfRule>
  </conditionalFormatting>
  <conditionalFormatting sqref="W206:W208">
    <cfRule type="expression" dxfId="2894" priority="1654">
      <formula>S206="No_existen"</formula>
    </cfRule>
  </conditionalFormatting>
  <conditionalFormatting sqref="W209:W211">
    <cfRule type="expression" dxfId="2893" priority="1653">
      <formula>S209="No_existen"</formula>
    </cfRule>
  </conditionalFormatting>
  <conditionalFormatting sqref="W212">
    <cfRule type="expression" dxfId="2892" priority="1652">
      <formula>S212="No_existen"</formula>
    </cfRule>
  </conditionalFormatting>
  <conditionalFormatting sqref="AG182">
    <cfRule type="expression" dxfId="2891" priority="1651">
      <formula>$P$11="No_existen"</formula>
    </cfRule>
  </conditionalFormatting>
  <conditionalFormatting sqref="AG185">
    <cfRule type="expression" dxfId="2890" priority="1650">
      <formula>S185="No_existen"</formula>
    </cfRule>
  </conditionalFormatting>
  <conditionalFormatting sqref="AG186">
    <cfRule type="expression" dxfId="2889" priority="1649">
      <formula>S186="No_existen"</formula>
    </cfRule>
  </conditionalFormatting>
  <conditionalFormatting sqref="AG187">
    <cfRule type="expression" dxfId="2888" priority="1648">
      <formula>S187="No_existen"</formula>
    </cfRule>
  </conditionalFormatting>
  <conditionalFormatting sqref="AG188">
    <cfRule type="expression" dxfId="2887" priority="1647">
      <formula>S188="No_existen"</formula>
    </cfRule>
  </conditionalFormatting>
  <conditionalFormatting sqref="AG189">
    <cfRule type="expression" dxfId="2886" priority="1646">
      <formula>S189="No_existen"</formula>
    </cfRule>
  </conditionalFormatting>
  <conditionalFormatting sqref="AG190">
    <cfRule type="expression" dxfId="2885" priority="1645">
      <formula>S190="No_existen"</formula>
    </cfRule>
  </conditionalFormatting>
  <conditionalFormatting sqref="AG191:AG193">
    <cfRule type="expression" dxfId="2884" priority="1623">
      <formula>AF191="No asignado"</formula>
    </cfRule>
    <cfRule type="expression" dxfId="2883" priority="1644">
      <formula>S191="No_existen"</formula>
    </cfRule>
  </conditionalFormatting>
  <conditionalFormatting sqref="AG194">
    <cfRule type="expression" dxfId="2882" priority="1643">
      <formula>S194="No_existen"</formula>
    </cfRule>
  </conditionalFormatting>
  <conditionalFormatting sqref="AG195">
    <cfRule type="expression" dxfId="2881" priority="1642">
      <formula>S195="No_existen"</formula>
    </cfRule>
  </conditionalFormatting>
  <conditionalFormatting sqref="AG196">
    <cfRule type="expression" dxfId="2880" priority="1641">
      <formula>S196="No_existen"</formula>
    </cfRule>
  </conditionalFormatting>
  <conditionalFormatting sqref="AG197">
    <cfRule type="expression" dxfId="2879" priority="1640">
      <formula>S197="No_existen"</formula>
    </cfRule>
  </conditionalFormatting>
  <conditionalFormatting sqref="AG198">
    <cfRule type="expression" dxfId="2878" priority="1639">
      <formula>S198="No_existen"</formula>
    </cfRule>
  </conditionalFormatting>
  <conditionalFormatting sqref="AG199">
    <cfRule type="expression" dxfId="2877" priority="1638">
      <formula>S199="No_existen"</formula>
    </cfRule>
  </conditionalFormatting>
  <conditionalFormatting sqref="AG200:AG202">
    <cfRule type="expression" dxfId="2876" priority="1637">
      <formula>S200="No_existen"</formula>
    </cfRule>
  </conditionalFormatting>
  <conditionalFormatting sqref="AG203">
    <cfRule type="expression" dxfId="2875" priority="1636">
      <formula>S203="No_existen"</formula>
    </cfRule>
  </conditionalFormatting>
  <conditionalFormatting sqref="AG204">
    <cfRule type="expression" dxfId="2874" priority="1635">
      <formula>S204="No_existen"</formula>
    </cfRule>
  </conditionalFormatting>
  <conditionalFormatting sqref="AG205">
    <cfRule type="expression" dxfId="2873" priority="1634">
      <formula>S205="No_existen"</formula>
    </cfRule>
  </conditionalFormatting>
  <conditionalFormatting sqref="AG206">
    <cfRule type="expression" dxfId="2872" priority="1633">
      <formula>S206="No_existen"</formula>
    </cfRule>
  </conditionalFormatting>
  <conditionalFormatting sqref="AG207">
    <cfRule type="expression" dxfId="2871" priority="1632">
      <formula>S207="No_existen"</formula>
    </cfRule>
  </conditionalFormatting>
  <conditionalFormatting sqref="AG208">
    <cfRule type="expression" dxfId="2870" priority="1631">
      <formula>S208="No_existen"</formula>
    </cfRule>
  </conditionalFormatting>
  <conditionalFormatting sqref="AG209">
    <cfRule type="expression" dxfId="2869" priority="1630">
      <formula>S209="No_existen"</formula>
    </cfRule>
  </conditionalFormatting>
  <conditionalFormatting sqref="AG210">
    <cfRule type="expression" dxfId="2868" priority="1629">
      <formula>S210="No_existen"</formula>
    </cfRule>
  </conditionalFormatting>
  <conditionalFormatting sqref="AG211">
    <cfRule type="expression" dxfId="2867" priority="1628">
      <formula>S211="No_existen"</formula>
    </cfRule>
  </conditionalFormatting>
  <conditionalFormatting sqref="AG212">
    <cfRule type="expression" dxfId="2866" priority="1627">
      <formula>S212="No_existen"</formula>
    </cfRule>
  </conditionalFormatting>
  <conditionalFormatting sqref="AG185:AG187">
    <cfRule type="expression" dxfId="2865" priority="1625">
      <formula>AF185="No asignado"</formula>
    </cfRule>
  </conditionalFormatting>
  <conditionalFormatting sqref="AG188:AG190">
    <cfRule type="expression" dxfId="2864" priority="1624">
      <formula>AF188="No asignado"</formula>
    </cfRule>
  </conditionalFormatting>
  <conditionalFormatting sqref="AG182:AG212">
    <cfRule type="expression" dxfId="2863" priority="1626">
      <formula>AF182="No asignado"</formula>
    </cfRule>
  </conditionalFormatting>
  <conditionalFormatting sqref="AG183">
    <cfRule type="expression" dxfId="2862" priority="1622">
      <formula>$P$12="No_existen"</formula>
    </cfRule>
  </conditionalFormatting>
  <conditionalFormatting sqref="AG184">
    <cfRule type="expression" dxfId="2861" priority="1621">
      <formula>$P$13="No_existen"</formula>
    </cfRule>
  </conditionalFormatting>
  <conditionalFormatting sqref="AU194:AV194 AU197:AV197 AU200:AV200 AU203:AV203 AU206:AV206 AU209:AV209 AU212:AV212">
    <cfRule type="cellIs" dxfId="2860" priority="1618" operator="equal">
      <formula>"LEVE"</formula>
    </cfRule>
    <cfRule type="cellIs" dxfId="2859" priority="1619" operator="equal">
      <formula>"MODERADO"</formula>
    </cfRule>
    <cfRule type="cellIs" dxfId="2858" priority="1620" operator="equal">
      <formula>"GRAVE"</formula>
    </cfRule>
  </conditionalFormatting>
  <conditionalFormatting sqref="AU182:AV182">
    <cfRule type="cellIs" dxfId="2857" priority="1615" operator="equal">
      <formula>"LEVE"</formula>
    </cfRule>
    <cfRule type="cellIs" dxfId="2856" priority="1616" operator="equal">
      <formula>"MODERADO"</formula>
    </cfRule>
    <cfRule type="cellIs" dxfId="2855" priority="1617" operator="equal">
      <formula>"GRAVE"</formula>
    </cfRule>
  </conditionalFormatting>
  <conditionalFormatting sqref="AU185:AV185">
    <cfRule type="cellIs" dxfId="2854" priority="1612" operator="equal">
      <formula>"LEVE"</formula>
    </cfRule>
    <cfRule type="cellIs" dxfId="2853" priority="1613" operator="equal">
      <formula>"MODERADO"</formula>
    </cfRule>
    <cfRule type="cellIs" dxfId="2852" priority="1614" operator="equal">
      <formula>"GRAVE"</formula>
    </cfRule>
  </conditionalFormatting>
  <conditionalFormatting sqref="AU188:AV188 AU191:AV191">
    <cfRule type="cellIs" dxfId="2851" priority="1609" operator="equal">
      <formula>"LEVE"</formula>
    </cfRule>
    <cfRule type="cellIs" dxfId="2850" priority="1610" operator="equal">
      <formula>"MODERADO"</formula>
    </cfRule>
    <cfRule type="cellIs" dxfId="2849" priority="1611" operator="equal">
      <formula>"GRAVE"</formula>
    </cfRule>
  </conditionalFormatting>
  <conditionalFormatting sqref="H215:H236">
    <cfRule type="expression" dxfId="2848" priority="1608">
      <formula>$G215="N/A"</formula>
    </cfRule>
  </conditionalFormatting>
  <conditionalFormatting sqref="S215:S238">
    <cfRule type="cellIs" dxfId="2847" priority="1607" operator="between">
      <formula>2</formula>
      <formula>3</formula>
    </cfRule>
  </conditionalFormatting>
  <conditionalFormatting sqref="W219">
    <cfRule type="expression" dxfId="2846" priority="1606">
      <formula>S219="No_existen"</formula>
    </cfRule>
  </conditionalFormatting>
  <conditionalFormatting sqref="W220">
    <cfRule type="expression" dxfId="2845" priority="1605">
      <formula>S220="No_existen"</formula>
    </cfRule>
  </conditionalFormatting>
  <conditionalFormatting sqref="W222">
    <cfRule type="expression" dxfId="2844" priority="1604">
      <formula>S222="No_existen"</formula>
    </cfRule>
  </conditionalFormatting>
  <conditionalFormatting sqref="W223">
    <cfRule type="expression" dxfId="2843" priority="1603">
      <formula>S223="No_existen"</formula>
    </cfRule>
  </conditionalFormatting>
  <conditionalFormatting sqref="W225">
    <cfRule type="expression" dxfId="2842" priority="1602">
      <formula>S225="No_existen"</formula>
    </cfRule>
  </conditionalFormatting>
  <conditionalFormatting sqref="W226">
    <cfRule type="expression" dxfId="2841" priority="1601">
      <formula>S226="No_existen"</formula>
    </cfRule>
  </conditionalFormatting>
  <conditionalFormatting sqref="W229">
    <cfRule type="expression" dxfId="2840" priority="1600">
      <formula>S229="No_existen"</formula>
    </cfRule>
  </conditionalFormatting>
  <conditionalFormatting sqref="W234:W235">
    <cfRule type="expression" dxfId="2839" priority="1599">
      <formula>S234="No_existen"</formula>
    </cfRule>
  </conditionalFormatting>
  <conditionalFormatting sqref="W215">
    <cfRule type="expression" dxfId="2838" priority="1598">
      <formula>S215="No_existen"</formula>
    </cfRule>
  </conditionalFormatting>
  <conditionalFormatting sqref="W216">
    <cfRule type="expression" dxfId="2837" priority="1597">
      <formula>S216="No_existen"</formula>
    </cfRule>
  </conditionalFormatting>
  <conditionalFormatting sqref="W217">
    <cfRule type="expression" dxfId="2836" priority="1596">
      <formula>S217="No_existen"</formula>
    </cfRule>
  </conditionalFormatting>
  <conditionalFormatting sqref="W218">
    <cfRule type="expression" dxfId="2835" priority="1595">
      <formula>S218="No_existen"</formula>
    </cfRule>
  </conditionalFormatting>
  <conditionalFormatting sqref="W221">
    <cfRule type="expression" dxfId="2834" priority="1594">
      <formula>S221="No_existen"</formula>
    </cfRule>
  </conditionalFormatting>
  <conditionalFormatting sqref="W224">
    <cfRule type="expression" dxfId="2833" priority="1593">
      <formula>S224="No_existen"</formula>
    </cfRule>
  </conditionalFormatting>
  <conditionalFormatting sqref="W227">
    <cfRule type="expression" dxfId="2832" priority="1592">
      <formula>S227="No_existen"</formula>
    </cfRule>
  </conditionalFormatting>
  <conditionalFormatting sqref="W228">
    <cfRule type="expression" dxfId="2831" priority="1591">
      <formula>S228="No_existen"</formula>
    </cfRule>
  </conditionalFormatting>
  <conditionalFormatting sqref="W230">
    <cfRule type="expression" dxfId="2830" priority="1590">
      <formula>S230="No_existen"</formula>
    </cfRule>
  </conditionalFormatting>
  <conditionalFormatting sqref="W231">
    <cfRule type="expression" dxfId="2829" priority="1589">
      <formula>S231="No_existen"</formula>
    </cfRule>
  </conditionalFormatting>
  <conditionalFormatting sqref="W232">
    <cfRule type="expression" dxfId="2828" priority="1588">
      <formula>S232="No_existen"</formula>
    </cfRule>
  </conditionalFormatting>
  <conditionalFormatting sqref="W233">
    <cfRule type="expression" dxfId="2827" priority="1587">
      <formula>S233="No_existen"</formula>
    </cfRule>
  </conditionalFormatting>
  <conditionalFormatting sqref="W236:W238">
    <cfRule type="expression" dxfId="2826" priority="1586">
      <formula>S236="No_existen"</formula>
    </cfRule>
  </conditionalFormatting>
  <conditionalFormatting sqref="AG219">
    <cfRule type="expression" dxfId="2825" priority="1585">
      <formula>S219="No_existen"</formula>
    </cfRule>
  </conditionalFormatting>
  <conditionalFormatting sqref="AG220">
    <cfRule type="expression" dxfId="2824" priority="1584">
      <formula>S220="No_existen"</formula>
    </cfRule>
  </conditionalFormatting>
  <conditionalFormatting sqref="AG222">
    <cfRule type="expression" dxfId="2823" priority="1583">
      <formula>S222="No_existen"</formula>
    </cfRule>
  </conditionalFormatting>
  <conditionalFormatting sqref="AG223">
    <cfRule type="expression" dxfId="2822" priority="1582">
      <formula>S223="No_existen"</formula>
    </cfRule>
  </conditionalFormatting>
  <conditionalFormatting sqref="AG225:AG226">
    <cfRule type="expression" dxfId="2821" priority="1575">
      <formula>AF225="No asignado"</formula>
    </cfRule>
    <cfRule type="expression" dxfId="2820" priority="1581">
      <formula>S225="No_existen"</formula>
    </cfRule>
  </conditionalFormatting>
  <conditionalFormatting sqref="AG229">
    <cfRule type="expression" dxfId="2819" priority="1580">
      <formula>S229="No_existen"</formula>
    </cfRule>
  </conditionalFormatting>
  <conditionalFormatting sqref="AG234:AG235">
    <cfRule type="expression" dxfId="2818" priority="1579">
      <formula>S234="No_existen"</formula>
    </cfRule>
  </conditionalFormatting>
  <conditionalFormatting sqref="AG219:AG220">
    <cfRule type="expression" dxfId="2817" priority="1577">
      <formula>AF219="No asignado"</formula>
    </cfRule>
  </conditionalFormatting>
  <conditionalFormatting sqref="AG222:AG223">
    <cfRule type="expression" dxfId="2816" priority="1576">
      <formula>AF222="No asignado"</formula>
    </cfRule>
  </conditionalFormatting>
  <conditionalFormatting sqref="AG219:AG220 AG222:AG223 AG225:AG226 AG229 AG234:AG235">
    <cfRule type="expression" dxfId="2815" priority="1578">
      <formula>AF219="No asignado"</formula>
    </cfRule>
  </conditionalFormatting>
  <conditionalFormatting sqref="AG215">
    <cfRule type="expression" dxfId="2814" priority="1574">
      <formula>$P$11="No_existen"</formula>
    </cfRule>
  </conditionalFormatting>
  <conditionalFormatting sqref="AG215:AG217">
    <cfRule type="expression" dxfId="2813" priority="1573">
      <formula>AF215="No asignado"</formula>
    </cfRule>
  </conditionalFormatting>
  <conditionalFormatting sqref="AG216:AG217">
    <cfRule type="expression" dxfId="2812" priority="1572">
      <formula>$P$12="No_existen"</formula>
    </cfRule>
  </conditionalFormatting>
  <conditionalFormatting sqref="AG217">
    <cfRule type="expression" dxfId="2811" priority="1571">
      <formula>$P$13="No_existen"</formula>
    </cfRule>
  </conditionalFormatting>
  <conditionalFormatting sqref="AG218">
    <cfRule type="expression" dxfId="2810" priority="1570">
      <formula>AF218="No asignado"</formula>
    </cfRule>
  </conditionalFormatting>
  <conditionalFormatting sqref="AG218">
    <cfRule type="expression" dxfId="2809" priority="1569">
      <formula>$P$12="No_existen"</formula>
    </cfRule>
  </conditionalFormatting>
  <conditionalFormatting sqref="AG218">
    <cfRule type="expression" dxfId="2808" priority="1568">
      <formula>$P$13="No_existen"</formula>
    </cfRule>
  </conditionalFormatting>
  <conditionalFormatting sqref="AG221">
    <cfRule type="expression" dxfId="2807" priority="1567">
      <formula>AF221="No asignado"</formula>
    </cfRule>
  </conditionalFormatting>
  <conditionalFormatting sqref="AG221">
    <cfRule type="expression" dxfId="2806" priority="1566">
      <formula>$P$12="No_existen"</formula>
    </cfRule>
  </conditionalFormatting>
  <conditionalFormatting sqref="AG221">
    <cfRule type="expression" dxfId="2805" priority="1565">
      <formula>$P$13="No_existen"</formula>
    </cfRule>
  </conditionalFormatting>
  <conditionalFormatting sqref="AG224">
    <cfRule type="expression" dxfId="2804" priority="1564">
      <formula>AF224="No asignado"</formula>
    </cfRule>
  </conditionalFormatting>
  <conditionalFormatting sqref="AG224">
    <cfRule type="expression" dxfId="2803" priority="1563">
      <formula>$P$12="No_existen"</formula>
    </cfRule>
  </conditionalFormatting>
  <conditionalFormatting sqref="AG224">
    <cfRule type="expression" dxfId="2802" priority="1562">
      <formula>$P$13="No_existen"</formula>
    </cfRule>
  </conditionalFormatting>
  <conditionalFormatting sqref="AG227">
    <cfRule type="expression" dxfId="2801" priority="1561">
      <formula>S227="No_existen"</formula>
    </cfRule>
  </conditionalFormatting>
  <conditionalFormatting sqref="AG228">
    <cfRule type="expression" dxfId="2800" priority="1560">
      <formula>S228="No_existen"</formula>
    </cfRule>
  </conditionalFormatting>
  <conditionalFormatting sqref="AG227:AG228">
    <cfRule type="expression" dxfId="2799" priority="1559">
      <formula>AF227="No asignado"</formula>
    </cfRule>
  </conditionalFormatting>
  <conditionalFormatting sqref="AG228">
    <cfRule type="expression" dxfId="2798" priority="1558">
      <formula>S228="No_existen"</formula>
    </cfRule>
  </conditionalFormatting>
  <conditionalFormatting sqref="AG230">
    <cfRule type="expression" dxfId="2797" priority="1557">
      <formula>S230="No_existen"</formula>
    </cfRule>
  </conditionalFormatting>
  <conditionalFormatting sqref="AG230">
    <cfRule type="expression" dxfId="2796" priority="1556">
      <formula>AF230="No asignado"</formula>
    </cfRule>
  </conditionalFormatting>
  <conditionalFormatting sqref="AG230">
    <cfRule type="expression" dxfId="2795" priority="1555">
      <formula>S230="No_existen"</formula>
    </cfRule>
  </conditionalFormatting>
  <conditionalFormatting sqref="AG231">
    <cfRule type="expression" dxfId="2794" priority="1554">
      <formula>S231="No_existen"</formula>
    </cfRule>
  </conditionalFormatting>
  <conditionalFormatting sqref="AG231">
    <cfRule type="expression" dxfId="2793" priority="1553">
      <formula>AF231="No asignado"</formula>
    </cfRule>
  </conditionalFormatting>
  <conditionalFormatting sqref="AG231">
    <cfRule type="expression" dxfId="2792" priority="1552">
      <formula>S231="No_existen"</formula>
    </cfRule>
  </conditionalFormatting>
  <conditionalFormatting sqref="AG232">
    <cfRule type="expression" dxfId="2791" priority="1551">
      <formula>S232="No_existen"</formula>
    </cfRule>
  </conditionalFormatting>
  <conditionalFormatting sqref="AG232">
    <cfRule type="expression" dxfId="2790" priority="1550">
      <formula>AF232="No asignado"</formula>
    </cfRule>
  </conditionalFormatting>
  <conditionalFormatting sqref="AG232">
    <cfRule type="expression" dxfId="2789" priority="1549">
      <formula>S232="No_existen"</formula>
    </cfRule>
  </conditionalFormatting>
  <conditionalFormatting sqref="AG233">
    <cfRule type="expression" dxfId="2788" priority="1548">
      <formula>S233="No_existen"</formula>
    </cfRule>
  </conditionalFormatting>
  <conditionalFormatting sqref="AG233">
    <cfRule type="expression" dxfId="2787" priority="1547">
      <formula>AF233="No asignado"</formula>
    </cfRule>
  </conditionalFormatting>
  <conditionalFormatting sqref="AG233">
    <cfRule type="expression" dxfId="2786" priority="1546">
      <formula>S233="No_existen"</formula>
    </cfRule>
  </conditionalFormatting>
  <conditionalFormatting sqref="AG236">
    <cfRule type="expression" dxfId="2785" priority="1545">
      <formula>S236="No_existen"</formula>
    </cfRule>
  </conditionalFormatting>
  <conditionalFormatting sqref="AG236">
    <cfRule type="expression" dxfId="2784" priority="1544">
      <formula>AF236="No asignado"</formula>
    </cfRule>
  </conditionalFormatting>
  <conditionalFormatting sqref="AG236">
    <cfRule type="expression" dxfId="2783" priority="1543">
      <formula>S236="No_existen"</formula>
    </cfRule>
  </conditionalFormatting>
  <conditionalFormatting sqref="AG237">
    <cfRule type="expression" dxfId="2782" priority="1542">
      <formula>S237="No_existen"</formula>
    </cfRule>
  </conditionalFormatting>
  <conditionalFormatting sqref="AG237">
    <cfRule type="expression" dxfId="2781" priority="1541">
      <formula>AF237="No asignado"</formula>
    </cfRule>
  </conditionalFormatting>
  <conditionalFormatting sqref="AG237">
    <cfRule type="expression" dxfId="2780" priority="1540">
      <formula>S237="No_existen"</formula>
    </cfRule>
  </conditionalFormatting>
  <conditionalFormatting sqref="AG238">
    <cfRule type="expression" dxfId="2779" priority="1539">
      <formula>S238="No_existen"</formula>
    </cfRule>
  </conditionalFormatting>
  <conditionalFormatting sqref="AG238">
    <cfRule type="expression" dxfId="2778" priority="1538">
      <formula>AF238="No asignado"</formula>
    </cfRule>
  </conditionalFormatting>
  <conditionalFormatting sqref="AG238">
    <cfRule type="expression" dxfId="2777" priority="1537">
      <formula>S238="No_existen"</formula>
    </cfRule>
  </conditionalFormatting>
  <conditionalFormatting sqref="AV215">
    <cfRule type="cellIs" dxfId="2776" priority="1534" operator="equal">
      <formula>"LEVE"</formula>
    </cfRule>
    <cfRule type="cellIs" dxfId="2775" priority="1535" operator="equal">
      <formula>"MODERADO"</formula>
    </cfRule>
    <cfRule type="cellIs" dxfId="2774" priority="1536" operator="equal">
      <formula>"GRAVE"</formula>
    </cfRule>
  </conditionalFormatting>
  <conditionalFormatting sqref="AV218">
    <cfRule type="cellIs" dxfId="2773" priority="1531" operator="equal">
      <formula>"LEVE"</formula>
    </cfRule>
    <cfRule type="cellIs" dxfId="2772" priority="1532" operator="equal">
      <formula>"MODERADO"</formula>
    </cfRule>
    <cfRule type="cellIs" dxfId="2771" priority="1533" operator="equal">
      <formula>"GRAVE"</formula>
    </cfRule>
  </conditionalFormatting>
  <conditionalFormatting sqref="AU215">
    <cfRule type="cellIs" dxfId="2770" priority="1528" operator="equal">
      <formula>"LEVE"</formula>
    </cfRule>
    <cfRule type="cellIs" dxfId="2769" priority="1529" operator="equal">
      <formula>"MODERADO"</formula>
    </cfRule>
    <cfRule type="cellIs" dxfId="2768" priority="1530" operator="equal">
      <formula>"GRAVE"</formula>
    </cfRule>
  </conditionalFormatting>
  <conditionalFormatting sqref="AU218">
    <cfRule type="cellIs" dxfId="2767" priority="1525" operator="equal">
      <formula>"LEVE"</formula>
    </cfRule>
    <cfRule type="cellIs" dxfId="2766" priority="1526" operator="equal">
      <formula>"MODERADO"</formula>
    </cfRule>
    <cfRule type="cellIs" dxfId="2765" priority="1527" operator="equal">
      <formula>"GRAVE"</formula>
    </cfRule>
  </conditionalFormatting>
  <conditionalFormatting sqref="AU221">
    <cfRule type="cellIs" dxfId="2764" priority="1522" operator="equal">
      <formula>"LEVE"</formula>
    </cfRule>
    <cfRule type="cellIs" dxfId="2763" priority="1523" operator="equal">
      <formula>"MODERADO"</formula>
    </cfRule>
    <cfRule type="cellIs" dxfId="2762" priority="1524" operator="equal">
      <formula>"GRAVE"</formula>
    </cfRule>
  </conditionalFormatting>
  <conditionalFormatting sqref="AV221">
    <cfRule type="cellIs" dxfId="2761" priority="1519" operator="equal">
      <formula>"LEVE"</formula>
    </cfRule>
    <cfRule type="cellIs" dxfId="2760" priority="1520" operator="equal">
      <formula>"MODERADO"</formula>
    </cfRule>
    <cfRule type="cellIs" dxfId="2759" priority="1521" operator="equal">
      <formula>"GRAVE"</formula>
    </cfRule>
  </conditionalFormatting>
  <conditionalFormatting sqref="AU224">
    <cfRule type="cellIs" dxfId="2758" priority="1516" operator="equal">
      <formula>"LEVE"</formula>
    </cfRule>
    <cfRule type="cellIs" dxfId="2757" priority="1517" operator="equal">
      <formula>"MODERADO"</formula>
    </cfRule>
    <cfRule type="cellIs" dxfId="2756" priority="1518" operator="equal">
      <formula>"GRAVE"</formula>
    </cfRule>
  </conditionalFormatting>
  <conditionalFormatting sqref="AV224">
    <cfRule type="cellIs" dxfId="2755" priority="1513" operator="equal">
      <formula>"LEVE"</formula>
    </cfRule>
    <cfRule type="cellIs" dxfId="2754" priority="1514" operator="equal">
      <formula>"MODERADO"</formula>
    </cfRule>
    <cfRule type="cellIs" dxfId="2753" priority="1515" operator="equal">
      <formula>"GRAVE"</formula>
    </cfRule>
  </conditionalFormatting>
  <conditionalFormatting sqref="AU227">
    <cfRule type="cellIs" dxfId="2752" priority="1510" operator="equal">
      <formula>"LEVE"</formula>
    </cfRule>
    <cfRule type="cellIs" dxfId="2751" priority="1511" operator="equal">
      <formula>"MODERADO"</formula>
    </cfRule>
    <cfRule type="cellIs" dxfId="2750" priority="1512" operator="equal">
      <formula>"GRAVE"</formula>
    </cfRule>
  </conditionalFormatting>
  <conditionalFormatting sqref="AV227">
    <cfRule type="cellIs" dxfId="2749" priority="1507" operator="equal">
      <formula>"LEVE"</formula>
    </cfRule>
    <cfRule type="cellIs" dxfId="2748" priority="1508" operator="equal">
      <formula>"MODERADO"</formula>
    </cfRule>
    <cfRule type="cellIs" dxfId="2747" priority="1509" operator="equal">
      <formula>"GRAVE"</formula>
    </cfRule>
  </conditionalFormatting>
  <conditionalFormatting sqref="AU230">
    <cfRule type="cellIs" dxfId="2746" priority="1504" operator="equal">
      <formula>"LEVE"</formula>
    </cfRule>
    <cfRule type="cellIs" dxfId="2745" priority="1505" operator="equal">
      <formula>"MODERADO"</formula>
    </cfRule>
    <cfRule type="cellIs" dxfId="2744" priority="1506" operator="equal">
      <formula>"GRAVE"</formula>
    </cfRule>
  </conditionalFormatting>
  <conditionalFormatting sqref="AV230">
    <cfRule type="cellIs" dxfId="2743" priority="1501" operator="equal">
      <formula>"LEVE"</formula>
    </cfRule>
    <cfRule type="cellIs" dxfId="2742" priority="1502" operator="equal">
      <formula>"MODERADO"</formula>
    </cfRule>
    <cfRule type="cellIs" dxfId="2741" priority="1503" operator="equal">
      <formula>"GRAVE"</formula>
    </cfRule>
  </conditionalFormatting>
  <conditionalFormatting sqref="AU233">
    <cfRule type="cellIs" dxfId="2740" priority="1498" operator="equal">
      <formula>"LEVE"</formula>
    </cfRule>
    <cfRule type="cellIs" dxfId="2739" priority="1499" operator="equal">
      <formula>"MODERADO"</formula>
    </cfRule>
    <cfRule type="cellIs" dxfId="2738" priority="1500" operator="equal">
      <formula>"GRAVE"</formula>
    </cfRule>
  </conditionalFormatting>
  <conditionalFormatting sqref="AV233">
    <cfRule type="cellIs" dxfId="2737" priority="1495" operator="equal">
      <formula>"LEVE"</formula>
    </cfRule>
    <cfRule type="cellIs" dxfId="2736" priority="1496" operator="equal">
      <formula>"MODERADO"</formula>
    </cfRule>
    <cfRule type="cellIs" dxfId="2735" priority="1497" operator="equal">
      <formula>"GRAVE"</formula>
    </cfRule>
  </conditionalFormatting>
  <conditionalFormatting sqref="AU236">
    <cfRule type="cellIs" dxfId="2734" priority="1492" operator="equal">
      <formula>"LEVE"</formula>
    </cfRule>
    <cfRule type="cellIs" dxfId="2733" priority="1493" operator="equal">
      <formula>"MODERADO"</formula>
    </cfRule>
    <cfRule type="cellIs" dxfId="2732" priority="1494" operator="equal">
      <formula>"GRAVE"</formula>
    </cfRule>
  </conditionalFormatting>
  <conditionalFormatting sqref="AV236">
    <cfRule type="cellIs" dxfId="2731" priority="1489" operator="equal">
      <formula>"LEVE"</formula>
    </cfRule>
    <cfRule type="cellIs" dxfId="2730" priority="1490" operator="equal">
      <formula>"MODERADO"</formula>
    </cfRule>
    <cfRule type="cellIs" dxfId="2729" priority="1491" operator="equal">
      <formula>"GRAVE"</formula>
    </cfRule>
  </conditionalFormatting>
  <conditionalFormatting sqref="H239:I247 H250:I250 H253:I253 H255:I256 H258:I259 H262:I262">
    <cfRule type="expression" dxfId="2728" priority="1488">
      <formula>$G239="N/A"</formula>
    </cfRule>
  </conditionalFormatting>
  <conditionalFormatting sqref="H249:I249 H248">
    <cfRule type="expression" dxfId="2727" priority="1487">
      <formula>$G248="N/A"</formula>
    </cfRule>
  </conditionalFormatting>
  <conditionalFormatting sqref="H251:H252">
    <cfRule type="expression" dxfId="2726" priority="1486">
      <formula>$G251="N/A"</formula>
    </cfRule>
  </conditionalFormatting>
  <conditionalFormatting sqref="H254">
    <cfRule type="expression" dxfId="2725" priority="1485">
      <formula>$G254="N/A"</formula>
    </cfRule>
  </conditionalFormatting>
  <conditionalFormatting sqref="H257">
    <cfRule type="expression" dxfId="2724" priority="1484">
      <formula>$G257="N/A"</formula>
    </cfRule>
  </conditionalFormatting>
  <conditionalFormatting sqref="H260:H261">
    <cfRule type="expression" dxfId="2723" priority="1483">
      <formula>$G260="N/A"</formula>
    </cfRule>
  </conditionalFormatting>
  <conditionalFormatting sqref="H263:H265">
    <cfRule type="expression" dxfId="2722" priority="1482">
      <formula>$G263="N/A"</formula>
    </cfRule>
  </conditionalFormatting>
  <conditionalFormatting sqref="S239:S265">
    <cfRule type="cellIs" dxfId="2721" priority="1481" operator="between">
      <formula>2</formula>
      <formula>3</formula>
    </cfRule>
  </conditionalFormatting>
  <conditionalFormatting sqref="W244">
    <cfRule type="expression" dxfId="2720" priority="1480">
      <formula>S244="No_existen"</formula>
    </cfRule>
  </conditionalFormatting>
  <conditionalFormatting sqref="W247">
    <cfRule type="expression" dxfId="2719" priority="1479">
      <formula>S247="No_existen"</formula>
    </cfRule>
  </conditionalFormatting>
  <conditionalFormatting sqref="W250">
    <cfRule type="expression" dxfId="2718" priority="1478">
      <formula>S250="No_existen"</formula>
    </cfRule>
  </conditionalFormatting>
  <conditionalFormatting sqref="W253">
    <cfRule type="expression" dxfId="2717" priority="1477">
      <formula>S253="No_existen"</formula>
    </cfRule>
  </conditionalFormatting>
  <conditionalFormatting sqref="W254">
    <cfRule type="expression" dxfId="2716" priority="1476">
      <formula>S254="No_existen"</formula>
    </cfRule>
  </conditionalFormatting>
  <conditionalFormatting sqref="W255">
    <cfRule type="expression" dxfId="2715" priority="1475">
      <formula>S255="No_existen"</formula>
    </cfRule>
  </conditionalFormatting>
  <conditionalFormatting sqref="W256">
    <cfRule type="expression" dxfId="2714" priority="1474">
      <formula>S256="No_existen"</formula>
    </cfRule>
  </conditionalFormatting>
  <conditionalFormatting sqref="W258:W259">
    <cfRule type="expression" dxfId="2713" priority="1473">
      <formula>S258="No_existen"</formula>
    </cfRule>
  </conditionalFormatting>
  <conditionalFormatting sqref="W260:W262">
    <cfRule type="expression" dxfId="2712" priority="1472">
      <formula>S260="No_existen"</formula>
    </cfRule>
  </conditionalFormatting>
  <conditionalFormatting sqref="W239:W241">
    <cfRule type="expression" dxfId="2711" priority="1471">
      <formula>S239="No_existen"</formula>
    </cfRule>
  </conditionalFormatting>
  <conditionalFormatting sqref="W242:W243">
    <cfRule type="expression" dxfId="2710" priority="1470">
      <formula>S243="No_existen"</formula>
    </cfRule>
  </conditionalFormatting>
  <conditionalFormatting sqref="W245">
    <cfRule type="expression" dxfId="2709" priority="1469">
      <formula>S245="No_existen"</formula>
    </cfRule>
  </conditionalFormatting>
  <conditionalFormatting sqref="W246">
    <cfRule type="expression" dxfId="2708" priority="1467">
      <formula>T246=""</formula>
    </cfRule>
    <cfRule type="expression" dxfId="2707" priority="1468">
      <formula>T246="No_existen"</formula>
    </cfRule>
  </conditionalFormatting>
  <conditionalFormatting sqref="W248:W249">
    <cfRule type="expression" dxfId="2706" priority="1466">
      <formula>S247="No_existen"</formula>
    </cfRule>
  </conditionalFormatting>
  <conditionalFormatting sqref="W251:W252">
    <cfRule type="expression" dxfId="2705" priority="1465">
      <formula>S251="No_existen"</formula>
    </cfRule>
  </conditionalFormatting>
  <conditionalFormatting sqref="W257">
    <cfRule type="expression" dxfId="2704" priority="1464">
      <formula>S257="No_existen"</formula>
    </cfRule>
  </conditionalFormatting>
  <conditionalFormatting sqref="W263:W265">
    <cfRule type="expression" dxfId="2703" priority="1463">
      <formula>S263="No_existen"</formula>
    </cfRule>
  </conditionalFormatting>
  <conditionalFormatting sqref="AG239">
    <cfRule type="expression" dxfId="2702" priority="1462">
      <formula>$S$11="No_existen"</formula>
    </cfRule>
  </conditionalFormatting>
  <conditionalFormatting sqref="AG242">
    <cfRule type="expression" dxfId="2701" priority="1461">
      <formula>S242="No_existen"</formula>
    </cfRule>
  </conditionalFormatting>
  <conditionalFormatting sqref="AG243">
    <cfRule type="expression" dxfId="2700" priority="1460">
      <formula>S243="No_existen"</formula>
    </cfRule>
  </conditionalFormatting>
  <conditionalFormatting sqref="AG244">
    <cfRule type="expression" dxfId="2699" priority="1459">
      <formula>S244="No_existen"</formula>
    </cfRule>
  </conditionalFormatting>
  <conditionalFormatting sqref="AG245">
    <cfRule type="expression" dxfId="2698" priority="1458">
      <formula>S245="No_existen"</formula>
    </cfRule>
  </conditionalFormatting>
  <conditionalFormatting sqref="AG246">
    <cfRule type="expression" dxfId="2697" priority="1457">
      <formula>S246="No_existen"</formula>
    </cfRule>
  </conditionalFormatting>
  <conditionalFormatting sqref="AG247">
    <cfRule type="expression" dxfId="2696" priority="1456">
      <formula>S247="No_existen"</formula>
    </cfRule>
  </conditionalFormatting>
  <conditionalFormatting sqref="AG248:AG250">
    <cfRule type="expression" dxfId="2695" priority="1440">
      <formula>AF248="No asignado"</formula>
    </cfRule>
    <cfRule type="expression" dxfId="2694" priority="1455">
      <formula>S248="No_existen"</formula>
    </cfRule>
  </conditionalFormatting>
  <conditionalFormatting sqref="AG253">
    <cfRule type="expression" dxfId="2693" priority="1454">
      <formula>S253="No_existen"</formula>
    </cfRule>
  </conditionalFormatting>
  <conditionalFormatting sqref="AG254">
    <cfRule type="expression" dxfId="2692" priority="1453">
      <formula>S254="No_existen"</formula>
    </cfRule>
  </conditionalFormatting>
  <conditionalFormatting sqref="AG255">
    <cfRule type="expression" dxfId="2691" priority="1452">
      <formula>S255="No_existen"</formula>
    </cfRule>
  </conditionalFormatting>
  <conditionalFormatting sqref="AG256">
    <cfRule type="expression" dxfId="2690" priority="1451">
      <formula>S256="No_existen"</formula>
    </cfRule>
  </conditionalFormatting>
  <conditionalFormatting sqref="AG257:AG259">
    <cfRule type="expression" dxfId="2689" priority="1450">
      <formula>S257="No_existen"</formula>
    </cfRule>
  </conditionalFormatting>
  <conditionalFormatting sqref="AG260">
    <cfRule type="expression" dxfId="2688" priority="1449">
      <formula>S260="No_existen"</formula>
    </cfRule>
  </conditionalFormatting>
  <conditionalFormatting sqref="AG261">
    <cfRule type="expression" dxfId="2687" priority="1448">
      <formula>S261="No_existen"</formula>
    </cfRule>
  </conditionalFormatting>
  <conditionalFormatting sqref="AG262">
    <cfRule type="expression" dxfId="2686" priority="1447">
      <formula>S262="No_existen"</formula>
    </cfRule>
  </conditionalFormatting>
  <conditionalFormatting sqref="AG263">
    <cfRule type="expression" dxfId="2685" priority="1446">
      <formula>S263="No_existen"</formula>
    </cfRule>
  </conditionalFormatting>
  <conditionalFormatting sqref="AG264">
    <cfRule type="expression" dxfId="2684" priority="1445">
      <formula>S264="No_existen"</formula>
    </cfRule>
  </conditionalFormatting>
  <conditionalFormatting sqref="AG265">
    <cfRule type="expression" dxfId="2683" priority="1444">
      <formula>S265="No_existen"</formula>
    </cfRule>
  </conditionalFormatting>
  <conditionalFormatting sqref="AG242:AG244">
    <cfRule type="expression" dxfId="2682" priority="1442">
      <formula>AF242="No asignado"</formula>
    </cfRule>
  </conditionalFormatting>
  <conditionalFormatting sqref="AG245:AG247">
    <cfRule type="expression" dxfId="2681" priority="1441">
      <formula>AF245="No asignado"</formula>
    </cfRule>
  </conditionalFormatting>
  <conditionalFormatting sqref="AG253:AG265 AG239:AG250">
    <cfRule type="expression" dxfId="2680" priority="1443">
      <formula>AF239="No asignado"</formula>
    </cfRule>
  </conditionalFormatting>
  <conditionalFormatting sqref="AG240">
    <cfRule type="expression" dxfId="2679" priority="1439">
      <formula>$S$12="No_existen"</formula>
    </cfRule>
  </conditionalFormatting>
  <conditionalFormatting sqref="AG241">
    <cfRule type="expression" dxfId="2678" priority="1438">
      <formula>$S$13="No_existen"</formula>
    </cfRule>
  </conditionalFormatting>
  <conditionalFormatting sqref="AG252">
    <cfRule type="expression" dxfId="2677" priority="1437">
      <formula>S252="No_existen"</formula>
    </cfRule>
  </conditionalFormatting>
  <conditionalFormatting sqref="AG252">
    <cfRule type="expression" dxfId="2676" priority="1436">
      <formula>AF252="No asignado"</formula>
    </cfRule>
  </conditionalFormatting>
  <conditionalFormatting sqref="AG260">
    <cfRule type="expression" dxfId="2675" priority="1435">
      <formula>S260="No_existen"</formula>
    </cfRule>
  </conditionalFormatting>
  <conditionalFormatting sqref="AG264">
    <cfRule type="expression" dxfId="2674" priority="1434">
      <formula>S264="No_existen"</formula>
    </cfRule>
  </conditionalFormatting>
  <conditionalFormatting sqref="AG248:AG249">
    <cfRule type="expression" dxfId="2673" priority="1433">
      <formula>S248="No_existen"</formula>
    </cfRule>
  </conditionalFormatting>
  <conditionalFormatting sqref="AG248:AG249">
    <cfRule type="expression" dxfId="2672" priority="1432">
      <formula>AF248="No asignado"</formula>
    </cfRule>
  </conditionalFormatting>
  <conditionalFormatting sqref="AG251">
    <cfRule type="expression" dxfId="2671" priority="1429">
      <formula>AF251="No asignado"</formula>
    </cfRule>
    <cfRule type="expression" dxfId="2670" priority="1431">
      <formula>S251="No_existen"</formula>
    </cfRule>
  </conditionalFormatting>
  <conditionalFormatting sqref="AG251">
    <cfRule type="expression" dxfId="2669" priority="1430">
      <formula>AF251="No asignado"</formula>
    </cfRule>
  </conditionalFormatting>
  <conditionalFormatting sqref="AG251">
    <cfRule type="expression" dxfId="2668" priority="1428">
      <formula>S251="No_existen"</formula>
    </cfRule>
  </conditionalFormatting>
  <conditionalFormatting sqref="AG251">
    <cfRule type="expression" dxfId="2667" priority="1427">
      <formula>AF251="No asignado"</formula>
    </cfRule>
  </conditionalFormatting>
  <conditionalFormatting sqref="AU239:AV239">
    <cfRule type="cellIs" dxfId="2666" priority="1424" operator="equal">
      <formula>"LEVE"</formula>
    </cfRule>
    <cfRule type="cellIs" dxfId="2665" priority="1425" operator="equal">
      <formula>"MODERADO"</formula>
    </cfRule>
    <cfRule type="cellIs" dxfId="2664" priority="1426" operator="equal">
      <formula>"GRAVE"</formula>
    </cfRule>
  </conditionalFormatting>
  <conditionalFormatting sqref="AU242:AV242">
    <cfRule type="cellIs" dxfId="2663" priority="1421" operator="equal">
      <formula>"LEVE"</formula>
    </cfRule>
    <cfRule type="cellIs" dxfId="2662" priority="1422" operator="equal">
      <formula>"MODERADO"</formula>
    </cfRule>
    <cfRule type="cellIs" dxfId="2661" priority="1423" operator="equal">
      <formula>"GRAVE"</formula>
    </cfRule>
  </conditionalFormatting>
  <conditionalFormatting sqref="AU245:AV245">
    <cfRule type="cellIs" dxfId="2660" priority="1418" operator="equal">
      <formula>"LEVE"</formula>
    </cfRule>
    <cfRule type="cellIs" dxfId="2659" priority="1419" operator="equal">
      <formula>"MODERADO"</formula>
    </cfRule>
    <cfRule type="cellIs" dxfId="2658" priority="1420" operator="equal">
      <formula>"GRAVE"</formula>
    </cfRule>
  </conditionalFormatting>
  <conditionalFormatting sqref="AU248:AV248">
    <cfRule type="cellIs" dxfId="2657" priority="1415" operator="equal">
      <formula>"LEVE"</formula>
    </cfRule>
    <cfRule type="cellIs" dxfId="2656" priority="1416" operator="equal">
      <formula>"MODERADO"</formula>
    </cfRule>
    <cfRule type="cellIs" dxfId="2655" priority="1417" operator="equal">
      <formula>"GRAVE"</formula>
    </cfRule>
  </conditionalFormatting>
  <conditionalFormatting sqref="AU251:AV251">
    <cfRule type="cellIs" dxfId="2654" priority="1412" operator="equal">
      <formula>"LEVE"</formula>
    </cfRule>
    <cfRule type="cellIs" dxfId="2653" priority="1413" operator="equal">
      <formula>"MODERADO"</formula>
    </cfRule>
    <cfRule type="cellIs" dxfId="2652" priority="1414" operator="equal">
      <formula>"GRAVE"</formula>
    </cfRule>
  </conditionalFormatting>
  <conditionalFormatting sqref="AU254:AV254">
    <cfRule type="cellIs" dxfId="2651" priority="1409" operator="equal">
      <formula>"LEVE"</formula>
    </cfRule>
    <cfRule type="cellIs" dxfId="2650" priority="1410" operator="equal">
      <formula>"MODERADO"</formula>
    </cfRule>
    <cfRule type="cellIs" dxfId="2649" priority="1411" operator="equal">
      <formula>"GRAVE"</formula>
    </cfRule>
  </conditionalFormatting>
  <conditionalFormatting sqref="AU257:AV257">
    <cfRule type="cellIs" dxfId="2648" priority="1406" operator="equal">
      <formula>"LEVE"</formula>
    </cfRule>
    <cfRule type="cellIs" dxfId="2647" priority="1407" operator="equal">
      <formula>"MODERADO"</formula>
    </cfRule>
    <cfRule type="cellIs" dxfId="2646" priority="1408" operator="equal">
      <formula>"GRAVE"</formula>
    </cfRule>
  </conditionalFormatting>
  <conditionalFormatting sqref="AU260:AV260">
    <cfRule type="cellIs" dxfId="2645" priority="1403" operator="equal">
      <formula>"LEVE"</formula>
    </cfRule>
    <cfRule type="cellIs" dxfId="2644" priority="1404" operator="equal">
      <formula>"MODERADO"</formula>
    </cfRule>
    <cfRule type="cellIs" dxfId="2643" priority="1405" operator="equal">
      <formula>"GRAVE"</formula>
    </cfRule>
  </conditionalFormatting>
  <conditionalFormatting sqref="AU263:AV263">
    <cfRule type="cellIs" dxfId="2642" priority="1400" operator="equal">
      <formula>"LEVE"</formula>
    </cfRule>
    <cfRule type="cellIs" dxfId="2641" priority="1401" operator="equal">
      <formula>"MODERADO"</formula>
    </cfRule>
    <cfRule type="cellIs" dxfId="2640" priority="1402" operator="equal">
      <formula>"GRAVE"</formula>
    </cfRule>
  </conditionalFormatting>
  <conditionalFormatting sqref="AX263:AX265">
    <cfRule type="expression" dxfId="2639" priority="1399">
      <formula>AW263="ASUMIR"</formula>
    </cfRule>
  </conditionalFormatting>
  <conditionalFormatting sqref="AY263:AY265">
    <cfRule type="expression" dxfId="2638" priority="1398">
      <formula>AW263="ASUMIR"</formula>
    </cfRule>
  </conditionalFormatting>
  <conditionalFormatting sqref="O281 N281:N283">
    <cfRule type="containsText" dxfId="2637" priority="1387" operator="containsText" text="MEDIA">
      <formula>NOT(ISERROR(SEARCH("MEDIA",N281)))</formula>
    </cfRule>
    <cfRule type="containsText" dxfId="2636" priority="1388" operator="containsText" text="ALTA">
      <formula>NOT(ISERROR(SEARCH("ALTA",N281)))</formula>
    </cfRule>
    <cfRule type="containsText" dxfId="2635" priority="1389" operator="containsText" text="BAJA">
      <formula>NOT(ISERROR(SEARCH("BAJA",N281)))</formula>
    </cfRule>
  </conditionalFormatting>
  <conditionalFormatting sqref="P281:P283 Q281">
    <cfRule type="containsText" dxfId="2634" priority="1384" operator="containsText" text="MEDIO">
      <formula>NOT(ISERROR(SEARCH("MEDIO",P281)))</formula>
    </cfRule>
    <cfRule type="containsText" dxfId="2633" priority="1385" operator="containsText" text="ALTO">
      <formula>NOT(ISERROR(SEARCH("ALTO",P281)))</formula>
    </cfRule>
    <cfRule type="containsText" dxfId="2632" priority="1386" operator="containsText" text="BAJO">
      <formula>NOT(ISERROR(SEARCH("BAJO",P281)))</formula>
    </cfRule>
  </conditionalFormatting>
  <conditionalFormatting sqref="R281:R283">
    <cfRule type="cellIs" dxfId="2631" priority="1380" operator="lessThanOrEqual">
      <formula>3</formula>
    </cfRule>
    <cfRule type="cellIs" dxfId="2630" priority="1381" stopIfTrue="1" operator="between">
      <formula>4</formula>
      <formula>9</formula>
    </cfRule>
    <cfRule type="cellIs" dxfId="2629" priority="1382" operator="greaterThanOrEqual">
      <formula>10</formula>
    </cfRule>
  </conditionalFormatting>
  <conditionalFormatting sqref="AS281:AS283">
    <cfRule type="cellIs" dxfId="2628" priority="1377" operator="lessThanOrEqual">
      <formula>10</formula>
    </cfRule>
    <cfRule type="cellIs" dxfId="2627" priority="1378" stopIfTrue="1" operator="between">
      <formula>11</formula>
      <formula>32</formula>
    </cfRule>
    <cfRule type="cellIs" dxfId="2626" priority="1379" operator="greaterThanOrEqual">
      <formula>36</formula>
    </cfRule>
  </conditionalFormatting>
  <conditionalFormatting sqref="AT281">
    <cfRule type="cellIs" dxfId="2625" priority="1374" operator="equal">
      <formula>"LEVE"</formula>
    </cfRule>
    <cfRule type="cellIs" dxfId="2624" priority="1375" operator="equal">
      <formula>"MODERADO"</formula>
    </cfRule>
    <cfRule type="cellIs" dxfId="2623" priority="1376" operator="equal">
      <formula>"GRAVE"</formula>
    </cfRule>
  </conditionalFormatting>
  <conditionalFormatting sqref="N281:N283">
    <cfRule type="containsText" dxfId="2622" priority="1372" operator="containsText" text="MEDIO BAJA">
      <formula>NOT(ISERROR(SEARCH("MEDIO BAJA",N281)))</formula>
    </cfRule>
    <cfRule type="containsText" dxfId="2621" priority="1373" operator="containsText" text="MEDIO ALTA">
      <formula>NOT(ISERROR(SEARCH("MEDIO ALTA",N281)))</formula>
    </cfRule>
  </conditionalFormatting>
  <conditionalFormatting sqref="P281:P283">
    <cfRule type="containsText" dxfId="2620" priority="1370" operator="containsText" text="MEDIO-BAJO">
      <formula>NOT(ISERROR(SEARCH("MEDIO-BAJO",P281)))</formula>
    </cfRule>
    <cfRule type="containsText" dxfId="2619" priority="1371" operator="containsText" text="MEDIO-ALTO">
      <formula>NOT(ISERROR(SEARCH("MEDIO-ALTO",P281)))</formula>
    </cfRule>
  </conditionalFormatting>
  <conditionalFormatting sqref="AM281">
    <cfRule type="expression" dxfId="2618" priority="1369">
      <formula>T281="No_existen"</formula>
    </cfRule>
  </conditionalFormatting>
  <conditionalFormatting sqref="AQ281">
    <cfRule type="expression" dxfId="2617" priority="1368">
      <formula>T281="No_existen"</formula>
    </cfRule>
  </conditionalFormatting>
  <conditionalFormatting sqref="BA281:BA283">
    <cfRule type="expression" dxfId="2616" priority="1366">
      <formula>AW281&lt;&gt;"COMPARTIR"</formula>
    </cfRule>
    <cfRule type="expression" dxfId="2615" priority="1367">
      <formula>AW281="ASUMIR"</formula>
    </cfRule>
  </conditionalFormatting>
  <conditionalFormatting sqref="AX282:AX283">
    <cfRule type="expression" dxfId="2614" priority="1365">
      <formula>AW282="ASUMIR"</formula>
    </cfRule>
  </conditionalFormatting>
  <conditionalFormatting sqref="AY282:AZ283 AZ281">
    <cfRule type="expression" dxfId="2613" priority="1364">
      <formula>AW281="ASUMIR"</formula>
    </cfRule>
  </conditionalFormatting>
  <conditionalFormatting sqref="AO281:AO283">
    <cfRule type="expression" dxfId="2612" priority="1390">
      <formula>T281="No_existen"</formula>
    </cfRule>
  </conditionalFormatting>
  <conditionalFormatting sqref="AJ281:AJ283">
    <cfRule type="expression" dxfId="2611" priority="1392">
      <formula>T281="No_existen"</formula>
    </cfRule>
  </conditionalFormatting>
  <conditionalFormatting sqref="AI281">
    <cfRule type="expression" dxfId="2610" priority="1393">
      <formula>T281="No_existen"</formula>
    </cfRule>
  </conditionalFormatting>
  <conditionalFormatting sqref="AE281:AE283">
    <cfRule type="expression" dxfId="2609" priority="1395">
      <formula>T281="No_existen"</formula>
    </cfRule>
  </conditionalFormatting>
  <conditionalFormatting sqref="AR281:AR283">
    <cfRule type="containsText" dxfId="2608" priority="1361" operator="containsText" text="DÉBIL">
      <formula>NOT(ISERROR(SEARCH("DÉBIL",AR281)))</formula>
    </cfRule>
    <cfRule type="containsText" dxfId="2607" priority="1362" operator="containsText" text="ACEPTABLE">
      <formula>NOT(ISERROR(SEARCH("ACEPTABLE",AR281)))</formula>
    </cfRule>
    <cfRule type="containsText" dxfId="2606" priority="1363" operator="containsText" text="FUERTE">
      <formula>NOT(ISERROR(SEARCH("FUERTE",AR281)))</formula>
    </cfRule>
  </conditionalFormatting>
  <conditionalFormatting sqref="AD281">
    <cfRule type="expression" dxfId="2605" priority="1396">
      <formula>T281="No_existen"</formula>
    </cfRule>
  </conditionalFormatting>
  <conditionalFormatting sqref="AN281">
    <cfRule type="expression" dxfId="2604" priority="1397">
      <formula>T281="No_existen"</formula>
    </cfRule>
  </conditionalFormatting>
  <conditionalFormatting sqref="AB281:AB283">
    <cfRule type="expression" dxfId="2603" priority="1348">
      <formula>AA281="Semiautomatico"</formula>
    </cfRule>
    <cfRule type="expression" dxfId="2602" priority="1350">
      <formula>AA281="Manual"</formula>
    </cfRule>
    <cfRule type="expression" dxfId="2601" priority="1360">
      <formula>S281="No_existen"</formula>
    </cfRule>
  </conditionalFormatting>
  <conditionalFormatting sqref="AB281:AB283">
    <cfRule type="expression" dxfId="2600" priority="1359">
      <formula>S281="No_existen"</formula>
    </cfRule>
  </conditionalFormatting>
  <conditionalFormatting sqref="AR281:AR283">
    <cfRule type="containsText" dxfId="2599" priority="1358" operator="containsText" text="INEXISTENTE">
      <formula>NOT(ISERROR(SEARCH("INEXISTENTE",AR281)))</formula>
    </cfRule>
  </conditionalFormatting>
  <conditionalFormatting sqref="AX282:AY283">
    <cfRule type="expression" dxfId="2598" priority="1347">
      <formula>$S282="No_existen"</formula>
    </cfRule>
  </conditionalFormatting>
  <conditionalFormatting sqref="O284 N284:N286">
    <cfRule type="containsText" dxfId="2597" priority="1335" operator="containsText" text="MEDIA">
      <formula>NOT(ISERROR(SEARCH("MEDIA",N284)))</formula>
    </cfRule>
    <cfRule type="containsText" dxfId="2596" priority="1336" operator="containsText" text="ALTA">
      <formula>NOT(ISERROR(SEARCH("ALTA",N284)))</formula>
    </cfRule>
    <cfRule type="containsText" dxfId="2595" priority="1337" operator="containsText" text="BAJA">
      <formula>NOT(ISERROR(SEARCH("BAJA",N284)))</formula>
    </cfRule>
  </conditionalFormatting>
  <conditionalFormatting sqref="P284:P286 Q284">
    <cfRule type="containsText" dxfId="2594" priority="1332" operator="containsText" text="MEDIO">
      <formula>NOT(ISERROR(SEARCH("MEDIO",P284)))</formula>
    </cfRule>
    <cfRule type="containsText" dxfId="2593" priority="1333" operator="containsText" text="ALTO">
      <formula>NOT(ISERROR(SEARCH("ALTO",P284)))</formula>
    </cfRule>
    <cfRule type="containsText" dxfId="2592" priority="1334" operator="containsText" text="BAJO">
      <formula>NOT(ISERROR(SEARCH("BAJO",P284)))</formula>
    </cfRule>
  </conditionalFormatting>
  <conditionalFormatting sqref="R284:R286">
    <cfRule type="cellIs" dxfId="2591" priority="1328" operator="lessThanOrEqual">
      <formula>3</formula>
    </cfRule>
    <cfRule type="cellIs" dxfId="2590" priority="1329" stopIfTrue="1" operator="between">
      <formula>4</formula>
      <formula>9</formula>
    </cfRule>
    <cfRule type="cellIs" dxfId="2589" priority="1330" operator="greaterThanOrEqual">
      <formula>10</formula>
    </cfRule>
  </conditionalFormatting>
  <conditionalFormatting sqref="AS284:AS286">
    <cfRule type="cellIs" dxfId="2588" priority="1325" operator="lessThanOrEqual">
      <formula>10</formula>
    </cfRule>
    <cfRule type="cellIs" dxfId="2587" priority="1326" stopIfTrue="1" operator="between">
      <formula>11</formula>
      <formula>32</formula>
    </cfRule>
    <cfRule type="cellIs" dxfId="2586" priority="1327" operator="greaterThanOrEqual">
      <formula>36</formula>
    </cfRule>
  </conditionalFormatting>
  <conditionalFormatting sqref="AT284">
    <cfRule type="cellIs" dxfId="2585" priority="1322" operator="equal">
      <formula>"LEVE"</formula>
    </cfRule>
    <cfRule type="cellIs" dxfId="2584" priority="1323" operator="equal">
      <formula>"MODERADO"</formula>
    </cfRule>
    <cfRule type="cellIs" dxfId="2583" priority="1324" operator="equal">
      <formula>"GRAVE"</formula>
    </cfRule>
  </conditionalFormatting>
  <conditionalFormatting sqref="N284:N286">
    <cfRule type="containsText" dxfId="2582" priority="1320" operator="containsText" text="MEDIO BAJA">
      <formula>NOT(ISERROR(SEARCH("MEDIO BAJA",N284)))</formula>
    </cfRule>
    <cfRule type="containsText" dxfId="2581" priority="1321" operator="containsText" text="MEDIO ALTA">
      <formula>NOT(ISERROR(SEARCH("MEDIO ALTA",N284)))</formula>
    </cfRule>
  </conditionalFormatting>
  <conditionalFormatting sqref="P284:P286">
    <cfRule type="containsText" dxfId="2580" priority="1318" operator="containsText" text="MEDIO-BAJO">
      <formula>NOT(ISERROR(SEARCH("MEDIO-BAJO",P284)))</formula>
    </cfRule>
    <cfRule type="containsText" dxfId="2579" priority="1319" operator="containsText" text="MEDIO-ALTO">
      <formula>NOT(ISERROR(SEARCH("MEDIO-ALTO",P284)))</formula>
    </cfRule>
  </conditionalFormatting>
  <conditionalFormatting sqref="AM284">
    <cfRule type="expression" dxfId="2578" priority="1317">
      <formula>T284="No_existen"</formula>
    </cfRule>
  </conditionalFormatting>
  <conditionalFormatting sqref="AQ284">
    <cfRule type="expression" dxfId="2577" priority="1316">
      <formula>T284="No_existen"</formula>
    </cfRule>
  </conditionalFormatting>
  <conditionalFormatting sqref="BA284:BA286">
    <cfRule type="expression" dxfId="2576" priority="1314">
      <formula>AW284&lt;&gt;"COMPARTIR"</formula>
    </cfRule>
    <cfRule type="expression" dxfId="2575" priority="1315">
      <formula>AW284="ASUMIR"</formula>
    </cfRule>
  </conditionalFormatting>
  <conditionalFormatting sqref="AX285:AX286">
    <cfRule type="expression" dxfId="2574" priority="1313">
      <formula>AW285="ASUMIR"</formula>
    </cfRule>
  </conditionalFormatting>
  <conditionalFormatting sqref="AY285:AZ286 AZ284">
    <cfRule type="expression" dxfId="2573" priority="1312">
      <formula>AW284="ASUMIR"</formula>
    </cfRule>
  </conditionalFormatting>
  <conditionalFormatting sqref="AO284:AO286">
    <cfRule type="expression" dxfId="2572" priority="1338">
      <formula>T284="No_existen"</formula>
    </cfRule>
  </conditionalFormatting>
  <conditionalFormatting sqref="AJ284:AJ286">
    <cfRule type="expression" dxfId="2571" priority="1340">
      <formula>T284="No_existen"</formula>
    </cfRule>
  </conditionalFormatting>
  <conditionalFormatting sqref="AI284">
    <cfRule type="expression" dxfId="2570" priority="1341">
      <formula>T284="No_existen"</formula>
    </cfRule>
  </conditionalFormatting>
  <conditionalFormatting sqref="AE284:AE286">
    <cfRule type="expression" dxfId="2569" priority="1343">
      <formula>T284="No_existen"</formula>
    </cfRule>
  </conditionalFormatting>
  <conditionalFormatting sqref="AR284:AR286">
    <cfRule type="containsText" dxfId="2568" priority="1309" operator="containsText" text="DÉBIL">
      <formula>NOT(ISERROR(SEARCH("DÉBIL",AR284)))</formula>
    </cfRule>
    <cfRule type="containsText" dxfId="2567" priority="1310" operator="containsText" text="ACEPTABLE">
      <formula>NOT(ISERROR(SEARCH("ACEPTABLE",AR284)))</formula>
    </cfRule>
    <cfRule type="containsText" dxfId="2566" priority="1311" operator="containsText" text="FUERTE">
      <formula>NOT(ISERROR(SEARCH("FUERTE",AR284)))</formula>
    </cfRule>
  </conditionalFormatting>
  <conditionalFormatting sqref="AD284">
    <cfRule type="expression" dxfId="2565" priority="1344">
      <formula>T284="No_existen"</formula>
    </cfRule>
  </conditionalFormatting>
  <conditionalFormatting sqref="AN284">
    <cfRule type="expression" dxfId="2564" priority="1345">
      <formula>T284="No_existen"</formula>
    </cfRule>
  </conditionalFormatting>
  <conditionalFormatting sqref="AB284:AB286">
    <cfRule type="expression" dxfId="2563" priority="1296">
      <formula>AA284="Semiautomatico"</formula>
    </cfRule>
    <cfRule type="expression" dxfId="2562" priority="1298">
      <formula>AA284="Manual"</formula>
    </cfRule>
    <cfRule type="expression" dxfId="2561" priority="1308">
      <formula>S284="No_existen"</formula>
    </cfRule>
  </conditionalFormatting>
  <conditionalFormatting sqref="AB284:AB286">
    <cfRule type="expression" dxfId="2560" priority="1307">
      <formula>S284="No_existen"</formula>
    </cfRule>
  </conditionalFormatting>
  <conditionalFormatting sqref="AR284:AR286">
    <cfRule type="containsText" dxfId="2559" priority="1306" operator="containsText" text="INEXISTENTE">
      <formula>NOT(ISERROR(SEARCH("INEXISTENTE",AR284)))</formula>
    </cfRule>
  </conditionalFormatting>
  <conditionalFormatting sqref="AX285:AY286">
    <cfRule type="expression" dxfId="2558" priority="1295">
      <formula>$S285="No_existen"</formula>
    </cfRule>
  </conditionalFormatting>
  <conditionalFormatting sqref="O287 N287:N289">
    <cfRule type="containsText" dxfId="2557" priority="1283" operator="containsText" text="MEDIA">
      <formula>NOT(ISERROR(SEARCH("MEDIA",N287)))</formula>
    </cfRule>
    <cfRule type="containsText" dxfId="2556" priority="1284" operator="containsText" text="ALTA">
      <formula>NOT(ISERROR(SEARCH("ALTA",N287)))</formula>
    </cfRule>
    <cfRule type="containsText" dxfId="2555" priority="1285" operator="containsText" text="BAJA">
      <formula>NOT(ISERROR(SEARCH("BAJA",N287)))</formula>
    </cfRule>
  </conditionalFormatting>
  <conditionalFormatting sqref="P287:P289 Q287">
    <cfRule type="containsText" dxfId="2554" priority="1280" operator="containsText" text="MEDIO">
      <formula>NOT(ISERROR(SEARCH("MEDIO",P287)))</formula>
    </cfRule>
    <cfRule type="containsText" dxfId="2553" priority="1281" operator="containsText" text="ALTO">
      <formula>NOT(ISERROR(SEARCH("ALTO",P287)))</formula>
    </cfRule>
    <cfRule type="containsText" dxfId="2552" priority="1282" operator="containsText" text="BAJO">
      <formula>NOT(ISERROR(SEARCH("BAJO",P287)))</formula>
    </cfRule>
  </conditionalFormatting>
  <conditionalFormatting sqref="R287:R289">
    <cfRule type="cellIs" dxfId="2551" priority="1276" operator="lessThanOrEqual">
      <formula>3</formula>
    </cfRule>
    <cfRule type="cellIs" dxfId="2550" priority="1277" stopIfTrue="1" operator="between">
      <formula>4</formula>
      <formula>9</formula>
    </cfRule>
    <cfRule type="cellIs" dxfId="2549" priority="1278" operator="greaterThanOrEqual">
      <formula>10</formula>
    </cfRule>
  </conditionalFormatting>
  <conditionalFormatting sqref="AS287:AS289">
    <cfRule type="cellIs" dxfId="2548" priority="1273" operator="lessThanOrEqual">
      <formula>10</formula>
    </cfRule>
    <cfRule type="cellIs" dxfId="2547" priority="1274" stopIfTrue="1" operator="between">
      <formula>11</formula>
      <formula>32</formula>
    </cfRule>
    <cfRule type="cellIs" dxfId="2546" priority="1275" operator="greaterThanOrEqual">
      <formula>36</formula>
    </cfRule>
  </conditionalFormatting>
  <conditionalFormatting sqref="AT287">
    <cfRule type="cellIs" dxfId="2545" priority="1270" operator="equal">
      <formula>"LEVE"</formula>
    </cfRule>
    <cfRule type="cellIs" dxfId="2544" priority="1271" operator="equal">
      <formula>"MODERADO"</formula>
    </cfRule>
    <cfRule type="cellIs" dxfId="2543" priority="1272" operator="equal">
      <formula>"GRAVE"</formula>
    </cfRule>
  </conditionalFormatting>
  <conditionalFormatting sqref="N287:N289">
    <cfRule type="containsText" dxfId="2542" priority="1268" operator="containsText" text="MEDIO BAJA">
      <formula>NOT(ISERROR(SEARCH("MEDIO BAJA",N287)))</formula>
    </cfRule>
    <cfRule type="containsText" dxfId="2541" priority="1269" operator="containsText" text="MEDIO ALTA">
      <formula>NOT(ISERROR(SEARCH("MEDIO ALTA",N287)))</formula>
    </cfRule>
  </conditionalFormatting>
  <conditionalFormatting sqref="P287:P289">
    <cfRule type="containsText" dxfId="2540" priority="1266" operator="containsText" text="MEDIO-BAJO">
      <formula>NOT(ISERROR(SEARCH("MEDIO-BAJO",P287)))</formula>
    </cfRule>
    <cfRule type="containsText" dxfId="2539" priority="1267" operator="containsText" text="MEDIO-ALTO">
      <formula>NOT(ISERROR(SEARCH("MEDIO-ALTO",P287)))</formula>
    </cfRule>
  </conditionalFormatting>
  <conditionalFormatting sqref="AM287">
    <cfRule type="expression" dxfId="2538" priority="1265">
      <formula>T287="No_existen"</formula>
    </cfRule>
  </conditionalFormatting>
  <conditionalFormatting sqref="AQ287">
    <cfRule type="expression" dxfId="2537" priority="1264">
      <formula>T287="No_existen"</formula>
    </cfRule>
  </conditionalFormatting>
  <conditionalFormatting sqref="BA287:BA289">
    <cfRule type="expression" dxfId="2536" priority="1262">
      <formula>AW287&lt;&gt;"COMPARTIR"</formula>
    </cfRule>
    <cfRule type="expression" dxfId="2535" priority="1263">
      <formula>AW287="ASUMIR"</formula>
    </cfRule>
  </conditionalFormatting>
  <conditionalFormatting sqref="AX287:AX289">
    <cfRule type="expression" dxfId="2534" priority="1261">
      <formula>AW287="ASUMIR"</formula>
    </cfRule>
  </conditionalFormatting>
  <conditionalFormatting sqref="AY287:AZ289">
    <cfRule type="expression" dxfId="2533" priority="1260">
      <formula>AW287="ASUMIR"</formula>
    </cfRule>
  </conditionalFormatting>
  <conditionalFormatting sqref="AO287:AO289">
    <cfRule type="expression" dxfId="2532" priority="1286">
      <formula>T287="No_existen"</formula>
    </cfRule>
  </conditionalFormatting>
  <conditionalFormatting sqref="AJ287:AJ289">
    <cfRule type="expression" dxfId="2531" priority="1288">
      <formula>T287="No_existen"</formula>
    </cfRule>
  </conditionalFormatting>
  <conditionalFormatting sqref="AI287">
    <cfRule type="expression" dxfId="2530" priority="1289">
      <formula>T287="No_existen"</formula>
    </cfRule>
  </conditionalFormatting>
  <conditionalFormatting sqref="AE287:AE289">
    <cfRule type="expression" dxfId="2529" priority="1291">
      <formula>T287="No_existen"</formula>
    </cfRule>
  </conditionalFormatting>
  <conditionalFormatting sqref="AR287:AR289">
    <cfRule type="containsText" dxfId="2528" priority="1257" operator="containsText" text="DÉBIL">
      <formula>NOT(ISERROR(SEARCH("DÉBIL",AR287)))</formula>
    </cfRule>
    <cfRule type="containsText" dxfId="2527" priority="1258" operator="containsText" text="ACEPTABLE">
      <formula>NOT(ISERROR(SEARCH("ACEPTABLE",AR287)))</formula>
    </cfRule>
    <cfRule type="containsText" dxfId="2526" priority="1259" operator="containsText" text="FUERTE">
      <formula>NOT(ISERROR(SEARCH("FUERTE",AR287)))</formula>
    </cfRule>
  </conditionalFormatting>
  <conditionalFormatting sqref="AD287">
    <cfRule type="expression" dxfId="2525" priority="1292">
      <formula>T287="No_existen"</formula>
    </cfRule>
  </conditionalFormatting>
  <conditionalFormatting sqref="AN287">
    <cfRule type="expression" dxfId="2524" priority="1293">
      <formula>T287="No_existen"</formula>
    </cfRule>
  </conditionalFormatting>
  <conditionalFormatting sqref="AB287:AB289">
    <cfRule type="expression" dxfId="2523" priority="1244">
      <formula>AA287="Semiautomatico"</formula>
    </cfRule>
    <cfRule type="expression" dxfId="2522" priority="1246">
      <formula>AA287="Manual"</formula>
    </cfRule>
    <cfRule type="expression" dxfId="2521" priority="1256">
      <formula>S287="No_existen"</formula>
    </cfRule>
  </conditionalFormatting>
  <conditionalFormatting sqref="AB287:AB289">
    <cfRule type="expression" dxfId="2520" priority="1255">
      <formula>S287="No_existen"</formula>
    </cfRule>
  </conditionalFormatting>
  <conditionalFormatting sqref="AR287:AR289">
    <cfRule type="containsText" dxfId="2519" priority="1254" operator="containsText" text="INEXISTENTE">
      <formula>NOT(ISERROR(SEARCH("INEXISTENTE",AR287)))</formula>
    </cfRule>
  </conditionalFormatting>
  <conditionalFormatting sqref="AX287:AY289">
    <cfRule type="expression" dxfId="2518" priority="1243">
      <formula>$S287="No_existen"</formula>
    </cfRule>
  </conditionalFormatting>
  <conditionalFormatting sqref="O290 N290:N292">
    <cfRule type="containsText" dxfId="2517" priority="1231" operator="containsText" text="MEDIA">
      <formula>NOT(ISERROR(SEARCH("MEDIA",N290)))</formula>
    </cfRule>
    <cfRule type="containsText" dxfId="2516" priority="1232" operator="containsText" text="ALTA">
      <formula>NOT(ISERROR(SEARCH("ALTA",N290)))</formula>
    </cfRule>
    <cfRule type="containsText" dxfId="2515" priority="1233" operator="containsText" text="BAJA">
      <formula>NOT(ISERROR(SEARCH("BAJA",N290)))</formula>
    </cfRule>
  </conditionalFormatting>
  <conditionalFormatting sqref="P290:P292 Q290">
    <cfRule type="containsText" dxfId="2514" priority="1228" operator="containsText" text="MEDIO">
      <formula>NOT(ISERROR(SEARCH("MEDIO",P290)))</formula>
    </cfRule>
    <cfRule type="containsText" dxfId="2513" priority="1229" operator="containsText" text="ALTO">
      <formula>NOT(ISERROR(SEARCH("ALTO",P290)))</formula>
    </cfRule>
    <cfRule type="containsText" dxfId="2512" priority="1230" operator="containsText" text="BAJO">
      <formula>NOT(ISERROR(SEARCH("BAJO",P290)))</formula>
    </cfRule>
  </conditionalFormatting>
  <conditionalFormatting sqref="R290:R292">
    <cfRule type="cellIs" dxfId="2511" priority="1224" operator="lessThanOrEqual">
      <formula>3</formula>
    </cfRule>
    <cfRule type="cellIs" dxfId="2510" priority="1225" stopIfTrue="1" operator="between">
      <formula>4</formula>
      <formula>9</formula>
    </cfRule>
    <cfRule type="cellIs" dxfId="2509" priority="1226" operator="greaterThanOrEqual">
      <formula>10</formula>
    </cfRule>
  </conditionalFormatting>
  <conditionalFormatting sqref="AS290:AS292">
    <cfRule type="cellIs" dxfId="2508" priority="1221" operator="lessThanOrEqual">
      <formula>10</formula>
    </cfRule>
    <cfRule type="cellIs" dxfId="2507" priority="1222" stopIfTrue="1" operator="between">
      <formula>11</formula>
      <formula>32</formula>
    </cfRule>
    <cfRule type="cellIs" dxfId="2506" priority="1223" operator="greaterThanOrEqual">
      <formula>36</formula>
    </cfRule>
  </conditionalFormatting>
  <conditionalFormatting sqref="AT290">
    <cfRule type="cellIs" dxfId="2505" priority="1218" operator="equal">
      <formula>"LEVE"</formula>
    </cfRule>
    <cfRule type="cellIs" dxfId="2504" priority="1219" operator="equal">
      <formula>"MODERADO"</formula>
    </cfRule>
    <cfRule type="cellIs" dxfId="2503" priority="1220" operator="equal">
      <formula>"GRAVE"</formula>
    </cfRule>
  </conditionalFormatting>
  <conditionalFormatting sqref="N290:N292">
    <cfRule type="containsText" dxfId="2502" priority="1216" operator="containsText" text="MEDIO BAJA">
      <formula>NOT(ISERROR(SEARCH("MEDIO BAJA",N290)))</formula>
    </cfRule>
    <cfRule type="containsText" dxfId="2501" priority="1217" operator="containsText" text="MEDIO ALTA">
      <formula>NOT(ISERROR(SEARCH("MEDIO ALTA",N290)))</formula>
    </cfRule>
  </conditionalFormatting>
  <conditionalFormatting sqref="P290:P292">
    <cfRule type="containsText" dxfId="2500" priority="1214" operator="containsText" text="MEDIO-BAJO">
      <formula>NOT(ISERROR(SEARCH("MEDIO-BAJO",P290)))</formula>
    </cfRule>
    <cfRule type="containsText" dxfId="2499" priority="1215" operator="containsText" text="MEDIO-ALTO">
      <formula>NOT(ISERROR(SEARCH("MEDIO-ALTO",P290)))</formula>
    </cfRule>
  </conditionalFormatting>
  <conditionalFormatting sqref="AM290">
    <cfRule type="expression" dxfId="2498" priority="1213">
      <formula>T290="No_existen"</formula>
    </cfRule>
  </conditionalFormatting>
  <conditionalFormatting sqref="AQ290">
    <cfRule type="expression" dxfId="2497" priority="1212">
      <formula>T290="No_existen"</formula>
    </cfRule>
  </conditionalFormatting>
  <conditionalFormatting sqref="BA290:BA292">
    <cfRule type="expression" dxfId="2496" priority="1210">
      <formula>AW290&lt;&gt;"COMPARTIR"</formula>
    </cfRule>
    <cfRule type="expression" dxfId="2495" priority="1211">
      <formula>AW290="ASUMIR"</formula>
    </cfRule>
  </conditionalFormatting>
  <conditionalFormatting sqref="AX291:AX292">
    <cfRule type="expression" dxfId="2494" priority="1209">
      <formula>AW291="ASUMIR"</formula>
    </cfRule>
  </conditionalFormatting>
  <conditionalFormatting sqref="AY291:AZ292 AZ290">
    <cfRule type="expression" dxfId="2493" priority="1208">
      <formula>AW290="ASUMIR"</formula>
    </cfRule>
  </conditionalFormatting>
  <conditionalFormatting sqref="AO290:AO292">
    <cfRule type="expression" dxfId="2492" priority="1234">
      <formula>T290="No_existen"</formula>
    </cfRule>
  </conditionalFormatting>
  <conditionalFormatting sqref="AJ290:AJ292">
    <cfRule type="expression" dxfId="2491" priority="1236">
      <formula>T290="No_existen"</formula>
    </cfRule>
  </conditionalFormatting>
  <conditionalFormatting sqref="AI290">
    <cfRule type="expression" dxfId="2490" priority="1237">
      <formula>T290="No_existen"</formula>
    </cfRule>
  </conditionalFormatting>
  <conditionalFormatting sqref="AE290:AE292">
    <cfRule type="expression" dxfId="2489" priority="1239">
      <formula>T290="No_existen"</formula>
    </cfRule>
  </conditionalFormatting>
  <conditionalFormatting sqref="AR290:AR292">
    <cfRule type="containsText" dxfId="2488" priority="1205" operator="containsText" text="DÉBIL">
      <formula>NOT(ISERROR(SEARCH("DÉBIL",AR290)))</formula>
    </cfRule>
    <cfRule type="containsText" dxfId="2487" priority="1206" operator="containsText" text="ACEPTABLE">
      <formula>NOT(ISERROR(SEARCH("ACEPTABLE",AR290)))</formula>
    </cfRule>
    <cfRule type="containsText" dxfId="2486" priority="1207" operator="containsText" text="FUERTE">
      <formula>NOT(ISERROR(SEARCH("FUERTE",AR290)))</formula>
    </cfRule>
  </conditionalFormatting>
  <conditionalFormatting sqref="AD290">
    <cfRule type="expression" dxfId="2485" priority="1240">
      <formula>T290="No_existen"</formula>
    </cfRule>
  </conditionalFormatting>
  <conditionalFormatting sqref="AN290">
    <cfRule type="expression" dxfId="2484" priority="1241">
      <formula>T290="No_existen"</formula>
    </cfRule>
  </conditionalFormatting>
  <conditionalFormatting sqref="AB290:AB292">
    <cfRule type="expression" dxfId="2483" priority="1192">
      <formula>AA290="Semiautomatico"</formula>
    </cfRule>
    <cfRule type="expression" dxfId="2482" priority="1194">
      <formula>AA290="Manual"</formula>
    </cfRule>
    <cfRule type="expression" dxfId="2481" priority="1204">
      <formula>S290="No_existen"</formula>
    </cfRule>
  </conditionalFormatting>
  <conditionalFormatting sqref="AB290:AB292">
    <cfRule type="expression" dxfId="2480" priority="1203">
      <formula>S290="No_existen"</formula>
    </cfRule>
  </conditionalFormatting>
  <conditionalFormatting sqref="AR290:AR292">
    <cfRule type="containsText" dxfId="2479" priority="1202" operator="containsText" text="INEXISTENTE">
      <formula>NOT(ISERROR(SEARCH("INEXISTENTE",AR290)))</formula>
    </cfRule>
  </conditionalFormatting>
  <conditionalFormatting sqref="AX291:AY292">
    <cfRule type="expression" dxfId="2478" priority="1191">
      <formula>$S291="No_existen"</formula>
    </cfRule>
  </conditionalFormatting>
  <conditionalFormatting sqref="O293 N293:N295">
    <cfRule type="containsText" dxfId="2477" priority="1179" operator="containsText" text="MEDIA">
      <formula>NOT(ISERROR(SEARCH("MEDIA",N293)))</formula>
    </cfRule>
    <cfRule type="containsText" dxfId="2476" priority="1180" operator="containsText" text="ALTA">
      <formula>NOT(ISERROR(SEARCH("ALTA",N293)))</formula>
    </cfRule>
    <cfRule type="containsText" dxfId="2475" priority="1181" operator="containsText" text="BAJA">
      <formula>NOT(ISERROR(SEARCH("BAJA",N293)))</formula>
    </cfRule>
  </conditionalFormatting>
  <conditionalFormatting sqref="P293:P295 Q293">
    <cfRule type="containsText" dxfId="2474" priority="1176" operator="containsText" text="MEDIO">
      <formula>NOT(ISERROR(SEARCH("MEDIO",P293)))</formula>
    </cfRule>
    <cfRule type="containsText" dxfId="2473" priority="1177" operator="containsText" text="ALTO">
      <formula>NOT(ISERROR(SEARCH("ALTO",P293)))</formula>
    </cfRule>
    <cfRule type="containsText" dxfId="2472" priority="1178" operator="containsText" text="BAJO">
      <formula>NOT(ISERROR(SEARCH("BAJO",P293)))</formula>
    </cfRule>
  </conditionalFormatting>
  <conditionalFormatting sqref="R293:R295">
    <cfRule type="cellIs" dxfId="2471" priority="1172" operator="lessThanOrEqual">
      <formula>3</formula>
    </cfRule>
    <cfRule type="cellIs" dxfId="2470" priority="1173" stopIfTrue="1" operator="between">
      <formula>4</formula>
      <formula>9</formula>
    </cfRule>
    <cfRule type="cellIs" dxfId="2469" priority="1174" operator="greaterThanOrEqual">
      <formula>10</formula>
    </cfRule>
  </conditionalFormatting>
  <conditionalFormatting sqref="AS293:AS295">
    <cfRule type="cellIs" dxfId="2468" priority="1169" operator="lessThanOrEqual">
      <formula>10</formula>
    </cfRule>
    <cfRule type="cellIs" dxfId="2467" priority="1170" stopIfTrue="1" operator="between">
      <formula>11</formula>
      <formula>32</formula>
    </cfRule>
    <cfRule type="cellIs" dxfId="2466" priority="1171" operator="greaterThanOrEqual">
      <formula>36</formula>
    </cfRule>
  </conditionalFormatting>
  <conditionalFormatting sqref="AT293">
    <cfRule type="cellIs" dxfId="2465" priority="1166" operator="equal">
      <formula>"LEVE"</formula>
    </cfRule>
    <cfRule type="cellIs" dxfId="2464" priority="1167" operator="equal">
      <formula>"MODERADO"</formula>
    </cfRule>
    <cfRule type="cellIs" dxfId="2463" priority="1168" operator="equal">
      <formula>"GRAVE"</formula>
    </cfRule>
  </conditionalFormatting>
  <conditionalFormatting sqref="N293:N295">
    <cfRule type="containsText" dxfId="2462" priority="1164" operator="containsText" text="MEDIO BAJA">
      <formula>NOT(ISERROR(SEARCH("MEDIO BAJA",N293)))</formula>
    </cfRule>
    <cfRule type="containsText" dxfId="2461" priority="1165" operator="containsText" text="MEDIO ALTA">
      <formula>NOT(ISERROR(SEARCH("MEDIO ALTA",N293)))</formula>
    </cfRule>
  </conditionalFormatting>
  <conditionalFormatting sqref="P293:P295">
    <cfRule type="containsText" dxfId="2460" priority="1162" operator="containsText" text="MEDIO-BAJO">
      <formula>NOT(ISERROR(SEARCH("MEDIO-BAJO",P293)))</formula>
    </cfRule>
    <cfRule type="containsText" dxfId="2459" priority="1163" operator="containsText" text="MEDIO-ALTO">
      <formula>NOT(ISERROR(SEARCH("MEDIO-ALTO",P293)))</formula>
    </cfRule>
  </conditionalFormatting>
  <conditionalFormatting sqref="AM293">
    <cfRule type="expression" dxfId="2458" priority="1161">
      <formula>T293="No_existen"</formula>
    </cfRule>
  </conditionalFormatting>
  <conditionalFormatting sqref="AQ293">
    <cfRule type="expression" dxfId="2457" priority="1160">
      <formula>T293="No_existen"</formula>
    </cfRule>
  </conditionalFormatting>
  <conditionalFormatting sqref="BA293:BA295">
    <cfRule type="expression" dxfId="2456" priority="1158">
      <formula>AW293&lt;&gt;"COMPARTIR"</formula>
    </cfRule>
    <cfRule type="expression" dxfId="2455" priority="1159">
      <formula>AW293="ASUMIR"</formula>
    </cfRule>
  </conditionalFormatting>
  <conditionalFormatting sqref="AX294:AX295">
    <cfRule type="expression" dxfId="2454" priority="1157">
      <formula>AW294="ASUMIR"</formula>
    </cfRule>
  </conditionalFormatting>
  <conditionalFormatting sqref="AY294:AZ295 AZ293">
    <cfRule type="expression" dxfId="2453" priority="1156">
      <formula>AW293="ASUMIR"</formula>
    </cfRule>
  </conditionalFormatting>
  <conditionalFormatting sqref="AO293:AO295">
    <cfRule type="expression" dxfId="2452" priority="1182">
      <formula>T293="No_existen"</formula>
    </cfRule>
  </conditionalFormatting>
  <conditionalFormatting sqref="AJ293:AJ295">
    <cfRule type="expression" dxfId="2451" priority="1184">
      <formula>T293="No_existen"</formula>
    </cfRule>
  </conditionalFormatting>
  <conditionalFormatting sqref="AI293">
    <cfRule type="expression" dxfId="2450" priority="1185">
      <formula>T293="No_existen"</formula>
    </cfRule>
  </conditionalFormatting>
  <conditionalFormatting sqref="AE293:AE295">
    <cfRule type="expression" dxfId="2449" priority="1187">
      <formula>T293="No_existen"</formula>
    </cfRule>
  </conditionalFormatting>
  <conditionalFormatting sqref="AR293:AR295">
    <cfRule type="containsText" dxfId="2448" priority="1153" operator="containsText" text="DÉBIL">
      <formula>NOT(ISERROR(SEARCH("DÉBIL",AR293)))</formula>
    </cfRule>
    <cfRule type="containsText" dxfId="2447" priority="1154" operator="containsText" text="ACEPTABLE">
      <formula>NOT(ISERROR(SEARCH("ACEPTABLE",AR293)))</formula>
    </cfRule>
    <cfRule type="containsText" dxfId="2446" priority="1155" operator="containsText" text="FUERTE">
      <formula>NOT(ISERROR(SEARCH("FUERTE",AR293)))</formula>
    </cfRule>
  </conditionalFormatting>
  <conditionalFormatting sqref="AD293">
    <cfRule type="expression" dxfId="2445" priority="1188">
      <formula>T293="No_existen"</formula>
    </cfRule>
  </conditionalFormatting>
  <conditionalFormatting sqref="AN293">
    <cfRule type="expression" dxfId="2444" priority="1189">
      <formula>T293="No_existen"</formula>
    </cfRule>
  </conditionalFormatting>
  <conditionalFormatting sqref="AB293:AB295">
    <cfRule type="expression" dxfId="2443" priority="1140">
      <formula>AA293="Semiautomatico"</formula>
    </cfRule>
    <cfRule type="expression" dxfId="2442" priority="1142">
      <formula>AA293="Manual"</formula>
    </cfRule>
    <cfRule type="expression" dxfId="2441" priority="1152">
      <formula>S293="No_existen"</formula>
    </cfRule>
  </conditionalFormatting>
  <conditionalFormatting sqref="AB293:AB295">
    <cfRule type="expression" dxfId="2440" priority="1151">
      <formula>S293="No_existen"</formula>
    </cfRule>
  </conditionalFormatting>
  <conditionalFormatting sqref="AR293:AR295">
    <cfRule type="containsText" dxfId="2439" priority="1150" operator="containsText" text="INEXISTENTE">
      <formula>NOT(ISERROR(SEARCH("INEXISTENTE",AR293)))</formula>
    </cfRule>
  </conditionalFormatting>
  <conditionalFormatting sqref="AX294:AY295">
    <cfRule type="expression" dxfId="2438" priority="1139">
      <formula>$S294="No_existen"</formula>
    </cfRule>
  </conditionalFormatting>
  <conditionalFormatting sqref="O296 N296:N298">
    <cfRule type="containsText" dxfId="2437" priority="1127" operator="containsText" text="MEDIA">
      <formula>NOT(ISERROR(SEARCH("MEDIA",N296)))</formula>
    </cfRule>
    <cfRule type="containsText" dxfId="2436" priority="1128" operator="containsText" text="ALTA">
      <formula>NOT(ISERROR(SEARCH("ALTA",N296)))</formula>
    </cfRule>
    <cfRule type="containsText" dxfId="2435" priority="1129" operator="containsText" text="BAJA">
      <formula>NOT(ISERROR(SEARCH("BAJA",N296)))</formula>
    </cfRule>
  </conditionalFormatting>
  <conditionalFormatting sqref="P296:P298 Q296">
    <cfRule type="containsText" dxfId="2434" priority="1124" operator="containsText" text="MEDIO">
      <formula>NOT(ISERROR(SEARCH("MEDIO",P296)))</formula>
    </cfRule>
    <cfRule type="containsText" dxfId="2433" priority="1125" operator="containsText" text="ALTO">
      <formula>NOT(ISERROR(SEARCH("ALTO",P296)))</formula>
    </cfRule>
    <cfRule type="containsText" dxfId="2432" priority="1126" operator="containsText" text="BAJO">
      <formula>NOT(ISERROR(SEARCH("BAJO",P296)))</formula>
    </cfRule>
  </conditionalFormatting>
  <conditionalFormatting sqref="R296:R298">
    <cfRule type="cellIs" dxfId="2431" priority="1120" operator="lessThanOrEqual">
      <formula>3</formula>
    </cfRule>
    <cfRule type="cellIs" dxfId="2430" priority="1121" stopIfTrue="1" operator="between">
      <formula>4</formula>
      <formula>9</formula>
    </cfRule>
    <cfRule type="cellIs" dxfId="2429" priority="1122" operator="greaterThanOrEqual">
      <formula>10</formula>
    </cfRule>
  </conditionalFormatting>
  <conditionalFormatting sqref="AS296:AS298">
    <cfRule type="cellIs" dxfId="2428" priority="1117" operator="lessThanOrEqual">
      <formula>10</formula>
    </cfRule>
    <cfRule type="cellIs" dxfId="2427" priority="1118" stopIfTrue="1" operator="between">
      <formula>11</formula>
      <formula>32</formula>
    </cfRule>
    <cfRule type="cellIs" dxfId="2426" priority="1119" operator="greaterThanOrEqual">
      <formula>36</formula>
    </cfRule>
  </conditionalFormatting>
  <conditionalFormatting sqref="AT296">
    <cfRule type="cellIs" dxfId="2425" priority="1114" operator="equal">
      <formula>"LEVE"</formula>
    </cfRule>
    <cfRule type="cellIs" dxfId="2424" priority="1115" operator="equal">
      <formula>"MODERADO"</formula>
    </cfRule>
    <cfRule type="cellIs" dxfId="2423" priority="1116" operator="equal">
      <formula>"GRAVE"</formula>
    </cfRule>
  </conditionalFormatting>
  <conditionalFormatting sqref="N296:N298">
    <cfRule type="containsText" dxfId="2422" priority="1112" operator="containsText" text="MEDIO BAJA">
      <formula>NOT(ISERROR(SEARCH("MEDIO BAJA",N296)))</formula>
    </cfRule>
    <cfRule type="containsText" dxfId="2421" priority="1113" operator="containsText" text="MEDIO ALTA">
      <formula>NOT(ISERROR(SEARCH("MEDIO ALTA",N296)))</formula>
    </cfRule>
  </conditionalFormatting>
  <conditionalFormatting sqref="P296:P298">
    <cfRule type="containsText" dxfId="2420" priority="1110" operator="containsText" text="MEDIO-BAJO">
      <formula>NOT(ISERROR(SEARCH("MEDIO-BAJO",P296)))</formula>
    </cfRule>
    <cfRule type="containsText" dxfId="2419" priority="1111" operator="containsText" text="MEDIO-ALTO">
      <formula>NOT(ISERROR(SEARCH("MEDIO-ALTO",P296)))</formula>
    </cfRule>
  </conditionalFormatting>
  <conditionalFormatting sqref="AM296">
    <cfRule type="expression" dxfId="2418" priority="1109">
      <formula>T296="No_existen"</formula>
    </cfRule>
  </conditionalFormatting>
  <conditionalFormatting sqref="AQ296">
    <cfRule type="expression" dxfId="2417" priority="1108">
      <formula>T296="No_existen"</formula>
    </cfRule>
  </conditionalFormatting>
  <conditionalFormatting sqref="BA296:BA298">
    <cfRule type="expression" dxfId="2416" priority="1106">
      <formula>AW296&lt;&gt;"COMPARTIR"</formula>
    </cfRule>
    <cfRule type="expression" dxfId="2415" priority="1107">
      <formula>AW296="ASUMIR"</formula>
    </cfRule>
  </conditionalFormatting>
  <conditionalFormatting sqref="AX297:AX298">
    <cfRule type="expression" dxfId="2414" priority="1105">
      <formula>AW297="ASUMIR"</formula>
    </cfRule>
  </conditionalFormatting>
  <conditionalFormatting sqref="AY297:AZ298 AZ296">
    <cfRule type="expression" dxfId="2413" priority="1104">
      <formula>AW296="ASUMIR"</formula>
    </cfRule>
  </conditionalFormatting>
  <conditionalFormatting sqref="AO296:AO298">
    <cfRule type="expression" dxfId="2412" priority="1130">
      <formula>T296="No_existen"</formula>
    </cfRule>
  </conditionalFormatting>
  <conditionalFormatting sqref="AJ296:AJ298">
    <cfRule type="expression" dxfId="2411" priority="1132">
      <formula>T296="No_existen"</formula>
    </cfRule>
  </conditionalFormatting>
  <conditionalFormatting sqref="AI296">
    <cfRule type="expression" dxfId="2410" priority="1133">
      <formula>T296="No_existen"</formula>
    </cfRule>
  </conditionalFormatting>
  <conditionalFormatting sqref="AE296:AE298">
    <cfRule type="expression" dxfId="2409" priority="1135">
      <formula>T296="No_existen"</formula>
    </cfRule>
  </conditionalFormatting>
  <conditionalFormatting sqref="AR296:AR298">
    <cfRule type="containsText" dxfId="2408" priority="1101" operator="containsText" text="DÉBIL">
      <formula>NOT(ISERROR(SEARCH("DÉBIL",AR296)))</formula>
    </cfRule>
    <cfRule type="containsText" dxfId="2407" priority="1102" operator="containsText" text="ACEPTABLE">
      <formula>NOT(ISERROR(SEARCH("ACEPTABLE",AR296)))</formula>
    </cfRule>
    <cfRule type="containsText" dxfId="2406" priority="1103" operator="containsText" text="FUERTE">
      <formula>NOT(ISERROR(SEARCH("FUERTE",AR296)))</formula>
    </cfRule>
  </conditionalFormatting>
  <conditionalFormatting sqref="AD296">
    <cfRule type="expression" dxfId="2405" priority="1136">
      <formula>T296="No_existen"</formula>
    </cfRule>
  </conditionalFormatting>
  <conditionalFormatting sqref="AN296">
    <cfRule type="expression" dxfId="2404" priority="1137">
      <formula>T296="No_existen"</formula>
    </cfRule>
  </conditionalFormatting>
  <conditionalFormatting sqref="AB296:AB298">
    <cfRule type="expression" dxfId="2403" priority="1088">
      <formula>AA296="Semiautomatico"</formula>
    </cfRule>
    <cfRule type="expression" dxfId="2402" priority="1090">
      <formula>AA296="Manual"</formula>
    </cfRule>
    <cfRule type="expression" dxfId="2401" priority="1100">
      <formula>S296="No_existen"</formula>
    </cfRule>
  </conditionalFormatting>
  <conditionalFormatting sqref="AB296:AB298">
    <cfRule type="expression" dxfId="2400" priority="1099">
      <formula>S296="No_existen"</formula>
    </cfRule>
  </conditionalFormatting>
  <conditionalFormatting sqref="AR296:AR298">
    <cfRule type="containsText" dxfId="2399" priority="1098" operator="containsText" text="INEXISTENTE">
      <formula>NOT(ISERROR(SEARCH("INEXISTENTE",AR296)))</formula>
    </cfRule>
  </conditionalFormatting>
  <conditionalFormatting sqref="AX297:AY298">
    <cfRule type="expression" dxfId="2398" priority="1087">
      <formula>$S297="No_existen"</formula>
    </cfRule>
  </conditionalFormatting>
  <conditionalFormatting sqref="O299 N299:N301">
    <cfRule type="containsText" dxfId="2397" priority="1075" operator="containsText" text="MEDIA">
      <formula>NOT(ISERROR(SEARCH("MEDIA",N299)))</formula>
    </cfRule>
    <cfRule type="containsText" dxfId="2396" priority="1076" operator="containsText" text="ALTA">
      <formula>NOT(ISERROR(SEARCH("ALTA",N299)))</formula>
    </cfRule>
    <cfRule type="containsText" dxfId="2395" priority="1077" operator="containsText" text="BAJA">
      <formula>NOT(ISERROR(SEARCH("BAJA",N299)))</formula>
    </cfRule>
  </conditionalFormatting>
  <conditionalFormatting sqref="P299:P301 Q299">
    <cfRule type="containsText" dxfId="2394" priority="1072" operator="containsText" text="MEDIO">
      <formula>NOT(ISERROR(SEARCH("MEDIO",P299)))</formula>
    </cfRule>
    <cfRule type="containsText" dxfId="2393" priority="1073" operator="containsText" text="ALTO">
      <formula>NOT(ISERROR(SEARCH("ALTO",P299)))</formula>
    </cfRule>
    <cfRule type="containsText" dxfId="2392" priority="1074" operator="containsText" text="BAJO">
      <formula>NOT(ISERROR(SEARCH("BAJO",P299)))</formula>
    </cfRule>
  </conditionalFormatting>
  <conditionalFormatting sqref="R299:R301">
    <cfRule type="cellIs" dxfId="2391" priority="1068" operator="lessThanOrEqual">
      <formula>3</formula>
    </cfRule>
    <cfRule type="cellIs" dxfId="2390" priority="1069" stopIfTrue="1" operator="between">
      <formula>4</formula>
      <formula>9</formula>
    </cfRule>
    <cfRule type="cellIs" dxfId="2389" priority="1070" operator="greaterThanOrEqual">
      <formula>10</formula>
    </cfRule>
  </conditionalFormatting>
  <conditionalFormatting sqref="AS299:AS301">
    <cfRule type="cellIs" dxfId="2388" priority="1065" operator="lessThanOrEqual">
      <formula>10</formula>
    </cfRule>
    <cfRule type="cellIs" dxfId="2387" priority="1066" stopIfTrue="1" operator="between">
      <formula>11</formula>
      <formula>32</formula>
    </cfRule>
    <cfRule type="cellIs" dxfId="2386" priority="1067" operator="greaterThanOrEqual">
      <formula>36</formula>
    </cfRule>
  </conditionalFormatting>
  <conditionalFormatting sqref="AT299">
    <cfRule type="cellIs" dxfId="2385" priority="1062" operator="equal">
      <formula>"LEVE"</formula>
    </cfRule>
    <cfRule type="cellIs" dxfId="2384" priority="1063" operator="equal">
      <formula>"MODERADO"</formula>
    </cfRule>
    <cfRule type="cellIs" dxfId="2383" priority="1064" operator="equal">
      <formula>"GRAVE"</formula>
    </cfRule>
  </conditionalFormatting>
  <conditionalFormatting sqref="N299:N301">
    <cfRule type="containsText" dxfId="2382" priority="1060" operator="containsText" text="MEDIO BAJA">
      <formula>NOT(ISERROR(SEARCH("MEDIO BAJA",N299)))</formula>
    </cfRule>
    <cfRule type="containsText" dxfId="2381" priority="1061" operator="containsText" text="MEDIO ALTA">
      <formula>NOT(ISERROR(SEARCH("MEDIO ALTA",N299)))</formula>
    </cfRule>
  </conditionalFormatting>
  <conditionalFormatting sqref="P299:P301">
    <cfRule type="containsText" dxfId="2380" priority="1058" operator="containsText" text="MEDIO-BAJO">
      <formula>NOT(ISERROR(SEARCH("MEDIO-BAJO",P299)))</formula>
    </cfRule>
    <cfRule type="containsText" dxfId="2379" priority="1059" operator="containsText" text="MEDIO-ALTO">
      <formula>NOT(ISERROR(SEARCH("MEDIO-ALTO",P299)))</formula>
    </cfRule>
  </conditionalFormatting>
  <conditionalFormatting sqref="AL301 AM299">
    <cfRule type="expression" dxfId="2378" priority="1057">
      <formula>S299="No_existen"</formula>
    </cfRule>
  </conditionalFormatting>
  <conditionalFormatting sqref="AP301 AQ299">
    <cfRule type="expression" dxfId="2377" priority="1056">
      <formula>S299="No_existen"</formula>
    </cfRule>
  </conditionalFormatting>
  <conditionalFormatting sqref="BA299:BA301">
    <cfRule type="expression" dxfId="2376" priority="1054">
      <formula>AW299&lt;&gt;"COMPARTIR"</formula>
    </cfRule>
    <cfRule type="expression" dxfId="2375" priority="1055">
      <formula>AW299="ASUMIR"</formula>
    </cfRule>
  </conditionalFormatting>
  <conditionalFormatting sqref="AX299:AX301">
    <cfRule type="expression" dxfId="2374" priority="1053">
      <formula>AW299="ASUMIR"</formula>
    </cfRule>
  </conditionalFormatting>
  <conditionalFormatting sqref="AY299:AZ301">
    <cfRule type="expression" dxfId="2373" priority="1052">
      <formula>AW299="ASUMIR"</formula>
    </cfRule>
  </conditionalFormatting>
  <conditionalFormatting sqref="AO299:AO301">
    <cfRule type="expression" dxfId="2372" priority="1078">
      <formula>T299="No_existen"</formula>
    </cfRule>
  </conditionalFormatting>
  <conditionalFormatting sqref="AK301">
    <cfRule type="expression" dxfId="2371" priority="1079">
      <formula>S301="No_existen"</formula>
    </cfRule>
  </conditionalFormatting>
  <conditionalFormatting sqref="AJ299:AJ301">
    <cfRule type="expression" dxfId="2370" priority="1080">
      <formula>T299="No_existen"</formula>
    </cfRule>
  </conditionalFormatting>
  <conditionalFormatting sqref="AI299">
    <cfRule type="expression" dxfId="2369" priority="1081">
      <formula>T299="No_existen"</formula>
    </cfRule>
  </conditionalFormatting>
  <conditionalFormatting sqref="AF301">
    <cfRule type="expression" dxfId="2368" priority="1082">
      <formula>S301="No_existen"</formula>
    </cfRule>
  </conditionalFormatting>
  <conditionalFormatting sqref="AE299:AE301">
    <cfRule type="expression" dxfId="2367" priority="1083">
      <formula>T299="No_existen"</formula>
    </cfRule>
  </conditionalFormatting>
  <conditionalFormatting sqref="AR299:AR301">
    <cfRule type="containsText" dxfId="2366" priority="1049" operator="containsText" text="DÉBIL">
      <formula>NOT(ISERROR(SEARCH("DÉBIL",AR299)))</formula>
    </cfRule>
    <cfRule type="containsText" dxfId="2365" priority="1050" operator="containsText" text="ACEPTABLE">
      <formula>NOT(ISERROR(SEARCH("ACEPTABLE",AR299)))</formula>
    </cfRule>
    <cfRule type="containsText" dxfId="2364" priority="1051" operator="containsText" text="FUERTE">
      <formula>NOT(ISERROR(SEARCH("FUERTE",AR299)))</formula>
    </cfRule>
  </conditionalFormatting>
  <conditionalFormatting sqref="AD299">
    <cfRule type="expression" dxfId="2363" priority="1084">
      <formula>T299="No_existen"</formula>
    </cfRule>
  </conditionalFormatting>
  <conditionalFormatting sqref="AN299">
    <cfRule type="expression" dxfId="2362" priority="1085">
      <formula>T299="No_existen"</formula>
    </cfRule>
  </conditionalFormatting>
  <conditionalFormatting sqref="AB299:AB301">
    <cfRule type="expression" dxfId="2361" priority="1036">
      <formula>AA299="Semiautomatico"</formula>
    </cfRule>
    <cfRule type="expression" dxfId="2360" priority="1038">
      <formula>AA299="Manual"</formula>
    </cfRule>
    <cfRule type="expression" dxfId="2359" priority="1048">
      <formula>S299="No_existen"</formula>
    </cfRule>
  </conditionalFormatting>
  <conditionalFormatting sqref="AB299:AB301">
    <cfRule type="expression" dxfId="2358" priority="1047">
      <formula>S299="No_existen"</formula>
    </cfRule>
  </conditionalFormatting>
  <conditionalFormatting sqref="AR299:AR301">
    <cfRule type="containsText" dxfId="2357" priority="1046" operator="containsText" text="INEXISTENTE">
      <formula>NOT(ISERROR(SEARCH("INEXISTENTE",AR299)))</formula>
    </cfRule>
  </conditionalFormatting>
  <conditionalFormatting sqref="AA301">
    <cfRule type="expression" dxfId="2356" priority="1042">
      <formula>$S$76="No_existen"</formula>
    </cfRule>
  </conditionalFormatting>
  <conditionalFormatting sqref="AG301">
    <cfRule type="expression" dxfId="2355" priority="1039">
      <formula>S301="No_existen"</formula>
    </cfRule>
  </conditionalFormatting>
  <conditionalFormatting sqref="AG301">
    <cfRule type="expression" dxfId="2354" priority="1037">
      <formula>AF301="No asignado"</formula>
    </cfRule>
  </conditionalFormatting>
  <conditionalFormatting sqref="AX299:AY301">
    <cfRule type="expression" dxfId="2353" priority="1035">
      <formula>$S299="No_existen"</formula>
    </cfRule>
  </conditionalFormatting>
  <conditionalFormatting sqref="O302 N302:N304">
    <cfRule type="containsText" dxfId="2352" priority="1023" operator="containsText" text="MEDIA">
      <formula>NOT(ISERROR(SEARCH("MEDIA",N302)))</formula>
    </cfRule>
    <cfRule type="containsText" dxfId="2351" priority="1024" operator="containsText" text="ALTA">
      <formula>NOT(ISERROR(SEARCH("ALTA",N302)))</formula>
    </cfRule>
    <cfRule type="containsText" dxfId="2350" priority="1025" operator="containsText" text="BAJA">
      <formula>NOT(ISERROR(SEARCH("BAJA",N302)))</formula>
    </cfRule>
  </conditionalFormatting>
  <conditionalFormatting sqref="P302:P304 Q302">
    <cfRule type="containsText" dxfId="2349" priority="1020" operator="containsText" text="MEDIO">
      <formula>NOT(ISERROR(SEARCH("MEDIO",P302)))</formula>
    </cfRule>
    <cfRule type="containsText" dxfId="2348" priority="1021" operator="containsText" text="ALTO">
      <formula>NOT(ISERROR(SEARCH("ALTO",P302)))</formula>
    </cfRule>
    <cfRule type="containsText" dxfId="2347" priority="1022" operator="containsText" text="BAJO">
      <formula>NOT(ISERROR(SEARCH("BAJO",P302)))</formula>
    </cfRule>
  </conditionalFormatting>
  <conditionalFormatting sqref="R302:R304">
    <cfRule type="cellIs" dxfId="2346" priority="1016" operator="lessThanOrEqual">
      <formula>3</formula>
    </cfRule>
    <cfRule type="cellIs" dxfId="2345" priority="1017" stopIfTrue="1" operator="between">
      <formula>4</formula>
      <formula>9</formula>
    </cfRule>
    <cfRule type="cellIs" dxfId="2344" priority="1018" operator="greaterThanOrEqual">
      <formula>10</formula>
    </cfRule>
  </conditionalFormatting>
  <conditionalFormatting sqref="AS302:AS304">
    <cfRule type="cellIs" dxfId="2343" priority="1013" operator="lessThanOrEqual">
      <formula>10</formula>
    </cfRule>
    <cfRule type="cellIs" dxfId="2342" priority="1014" stopIfTrue="1" operator="between">
      <formula>11</formula>
      <formula>32</formula>
    </cfRule>
    <cfRule type="cellIs" dxfId="2341" priority="1015" operator="greaterThanOrEqual">
      <formula>36</formula>
    </cfRule>
  </conditionalFormatting>
  <conditionalFormatting sqref="AT302">
    <cfRule type="cellIs" dxfId="2340" priority="1010" operator="equal">
      <formula>"LEVE"</formula>
    </cfRule>
    <cfRule type="cellIs" dxfId="2339" priority="1011" operator="equal">
      <formula>"MODERADO"</formula>
    </cfRule>
    <cfRule type="cellIs" dxfId="2338" priority="1012" operator="equal">
      <formula>"GRAVE"</formula>
    </cfRule>
  </conditionalFormatting>
  <conditionalFormatting sqref="N302:N304">
    <cfRule type="containsText" dxfId="2337" priority="1008" operator="containsText" text="MEDIO BAJA">
      <formula>NOT(ISERROR(SEARCH("MEDIO BAJA",N302)))</formula>
    </cfRule>
    <cfRule type="containsText" dxfId="2336" priority="1009" operator="containsText" text="MEDIO ALTA">
      <formula>NOT(ISERROR(SEARCH("MEDIO ALTA",N302)))</formula>
    </cfRule>
  </conditionalFormatting>
  <conditionalFormatting sqref="P302:P304">
    <cfRule type="containsText" dxfId="2335" priority="1006" operator="containsText" text="MEDIO-BAJO">
      <formula>NOT(ISERROR(SEARCH("MEDIO-BAJO",P302)))</formula>
    </cfRule>
    <cfRule type="containsText" dxfId="2334" priority="1007" operator="containsText" text="MEDIO-ALTO">
      <formula>NOT(ISERROR(SEARCH("MEDIO-ALTO",P302)))</formula>
    </cfRule>
  </conditionalFormatting>
  <conditionalFormatting sqref="AM302">
    <cfRule type="expression" dxfId="2333" priority="1005">
      <formula>T302="No_existen"</formula>
    </cfRule>
  </conditionalFormatting>
  <conditionalFormatting sqref="AQ302">
    <cfRule type="expression" dxfId="2332" priority="1004">
      <formula>T302="No_existen"</formula>
    </cfRule>
  </conditionalFormatting>
  <conditionalFormatting sqref="BA302:BA304">
    <cfRule type="expression" dxfId="2331" priority="1002">
      <formula>AW302&lt;&gt;"COMPARTIR"</formula>
    </cfRule>
    <cfRule type="expression" dxfId="2330" priority="1003">
      <formula>AW302="ASUMIR"</formula>
    </cfRule>
  </conditionalFormatting>
  <conditionalFormatting sqref="AX302:AX304">
    <cfRule type="expression" dxfId="2329" priority="1001">
      <formula>AW302="ASUMIR"</formula>
    </cfRule>
  </conditionalFormatting>
  <conditionalFormatting sqref="AY302:AZ304">
    <cfRule type="expression" dxfId="2328" priority="1000">
      <formula>AW302="ASUMIR"</formula>
    </cfRule>
  </conditionalFormatting>
  <conditionalFormatting sqref="AO302:AO304">
    <cfRule type="expression" dxfId="2327" priority="1026">
      <formula>T302="No_existen"</formula>
    </cfRule>
  </conditionalFormatting>
  <conditionalFormatting sqref="AJ302:AJ304">
    <cfRule type="expression" dxfId="2326" priority="1028">
      <formula>T302="No_existen"</formula>
    </cfRule>
  </conditionalFormatting>
  <conditionalFormatting sqref="AI302">
    <cfRule type="expression" dxfId="2325" priority="1029">
      <formula>T302="No_existen"</formula>
    </cfRule>
  </conditionalFormatting>
  <conditionalFormatting sqref="AE302:AE304">
    <cfRule type="expression" dxfId="2324" priority="1031">
      <formula>T302="No_existen"</formula>
    </cfRule>
  </conditionalFormatting>
  <conditionalFormatting sqref="AR302:AR304">
    <cfRule type="containsText" dxfId="2323" priority="997" operator="containsText" text="DÉBIL">
      <formula>NOT(ISERROR(SEARCH("DÉBIL",AR302)))</formula>
    </cfRule>
    <cfRule type="containsText" dxfId="2322" priority="998" operator="containsText" text="ACEPTABLE">
      <formula>NOT(ISERROR(SEARCH("ACEPTABLE",AR302)))</formula>
    </cfRule>
    <cfRule type="containsText" dxfId="2321" priority="999" operator="containsText" text="FUERTE">
      <formula>NOT(ISERROR(SEARCH("FUERTE",AR302)))</formula>
    </cfRule>
  </conditionalFormatting>
  <conditionalFormatting sqref="AD302">
    <cfRule type="expression" dxfId="2320" priority="1032">
      <formula>T302="No_existen"</formula>
    </cfRule>
  </conditionalFormatting>
  <conditionalFormatting sqref="AN302">
    <cfRule type="expression" dxfId="2319" priority="1033">
      <formula>T302="No_existen"</formula>
    </cfRule>
  </conditionalFormatting>
  <conditionalFormatting sqref="AB302:AB304">
    <cfRule type="expression" dxfId="2318" priority="984">
      <formula>AA302="Semiautomatico"</formula>
    </cfRule>
    <cfRule type="expression" dxfId="2317" priority="986">
      <formula>AA302="Manual"</formula>
    </cfRule>
    <cfRule type="expression" dxfId="2316" priority="996">
      <formula>S302="No_existen"</formula>
    </cfRule>
  </conditionalFormatting>
  <conditionalFormatting sqref="AB302:AB304">
    <cfRule type="expression" dxfId="2315" priority="995">
      <formula>S302="No_existen"</formula>
    </cfRule>
  </conditionalFormatting>
  <conditionalFormatting sqref="AR302:AR304">
    <cfRule type="containsText" dxfId="2314" priority="994" operator="containsText" text="INEXISTENTE">
      <formula>NOT(ISERROR(SEARCH("INEXISTENTE",AR302)))</formula>
    </cfRule>
  </conditionalFormatting>
  <conditionalFormatting sqref="AX302:AY304">
    <cfRule type="expression" dxfId="2313" priority="983">
      <formula>$S302="No_existen"</formula>
    </cfRule>
  </conditionalFormatting>
  <conditionalFormatting sqref="G300:G301">
    <cfRule type="expression" dxfId="2312" priority="981">
      <formula>$G300="N/A"</formula>
    </cfRule>
  </conditionalFormatting>
  <conditionalFormatting sqref="H300:H301">
    <cfRule type="expression" dxfId="2311" priority="980">
      <formula>$G300="N/A"</formula>
    </cfRule>
  </conditionalFormatting>
  <conditionalFormatting sqref="I300:I301">
    <cfRule type="expression" dxfId="2310" priority="978">
      <formula>$G300="N/A"</formula>
    </cfRule>
  </conditionalFormatting>
  <conditionalFormatting sqref="G266:I299">
    <cfRule type="expression" dxfId="2309" priority="977">
      <formula>$G266="N/A"</formula>
    </cfRule>
  </conditionalFormatting>
  <conditionalFormatting sqref="S266:S301">
    <cfRule type="cellIs" dxfId="2308" priority="976" operator="between">
      <formula>2</formula>
      <formula>3</formula>
    </cfRule>
  </conditionalFormatting>
  <conditionalFormatting sqref="W266:W301">
    <cfRule type="expression" dxfId="2307" priority="975">
      <formula>S266="No_existen"</formula>
    </cfRule>
  </conditionalFormatting>
  <conditionalFormatting sqref="AA266">
    <cfRule type="expression" dxfId="2306" priority="973">
      <formula>S266="No_Existen"</formula>
    </cfRule>
  </conditionalFormatting>
  <conditionalFormatting sqref="AA267">
    <cfRule type="expression" dxfId="2305" priority="974">
      <formula>$S$12="No_existen"</formula>
    </cfRule>
  </conditionalFormatting>
  <conditionalFormatting sqref="AA268">
    <cfRule type="expression" dxfId="2304" priority="972">
      <formula>S268="No_existen"</formula>
    </cfRule>
  </conditionalFormatting>
  <conditionalFormatting sqref="AA269">
    <cfRule type="expression" dxfId="2303" priority="971">
      <formula>$S$14="No_existen"</formula>
    </cfRule>
  </conditionalFormatting>
  <conditionalFormatting sqref="AA270">
    <cfRule type="expression" dxfId="2302" priority="970">
      <formula>$S$15="No_existen"</formula>
    </cfRule>
  </conditionalFormatting>
  <conditionalFormatting sqref="AA271">
    <cfRule type="expression" dxfId="2301" priority="969">
      <formula>$S$16="No_existen"</formula>
    </cfRule>
  </conditionalFormatting>
  <conditionalFormatting sqref="AA272">
    <cfRule type="expression" dxfId="2300" priority="968">
      <formula>$S$17="No_existen"</formula>
    </cfRule>
  </conditionalFormatting>
  <conditionalFormatting sqref="AA273">
    <cfRule type="expression" dxfId="2299" priority="967">
      <formula>$S$18="No_existen"</formula>
    </cfRule>
  </conditionalFormatting>
  <conditionalFormatting sqref="AA274">
    <cfRule type="expression" dxfId="2298" priority="966">
      <formula>$S$19="No_existen"</formula>
    </cfRule>
  </conditionalFormatting>
  <conditionalFormatting sqref="AA275">
    <cfRule type="expression" dxfId="2297" priority="965">
      <formula>$S$20="No_existen"</formula>
    </cfRule>
  </conditionalFormatting>
  <conditionalFormatting sqref="AA276">
    <cfRule type="expression" dxfId="2296" priority="964">
      <formula>$S$21="No_existen"</formula>
    </cfRule>
  </conditionalFormatting>
  <conditionalFormatting sqref="AA277">
    <cfRule type="expression" dxfId="2295" priority="963">
      <formula>$S$22="No_existen"</formula>
    </cfRule>
  </conditionalFormatting>
  <conditionalFormatting sqref="AA278">
    <cfRule type="expression" dxfId="2294" priority="962">
      <formula>$S$23="No_existen"</formula>
    </cfRule>
  </conditionalFormatting>
  <conditionalFormatting sqref="AA279">
    <cfRule type="expression" dxfId="2293" priority="961">
      <formula>$S$24="No_existen"</formula>
    </cfRule>
  </conditionalFormatting>
  <conditionalFormatting sqref="AA280">
    <cfRule type="expression" dxfId="2292" priority="960">
      <formula>$S$25="No_existen"</formula>
    </cfRule>
  </conditionalFormatting>
  <conditionalFormatting sqref="AA281">
    <cfRule type="expression" dxfId="2291" priority="959">
      <formula>$S$26="No_existen"</formula>
    </cfRule>
  </conditionalFormatting>
  <conditionalFormatting sqref="AA282">
    <cfRule type="expression" dxfId="2290" priority="958">
      <formula>$S$27="No_existen"</formula>
    </cfRule>
  </conditionalFormatting>
  <conditionalFormatting sqref="AA283">
    <cfRule type="expression" dxfId="2289" priority="957">
      <formula>$S$28="No_existen"</formula>
    </cfRule>
  </conditionalFormatting>
  <conditionalFormatting sqref="AA284">
    <cfRule type="expression" dxfId="2288" priority="956">
      <formula>$S$29="No_existen"</formula>
    </cfRule>
  </conditionalFormatting>
  <conditionalFormatting sqref="AA285">
    <cfRule type="expression" dxfId="2287" priority="955">
      <formula>$S$30="No_existen"</formula>
    </cfRule>
  </conditionalFormatting>
  <conditionalFormatting sqref="AA286">
    <cfRule type="expression" dxfId="2286" priority="954">
      <formula>$S$31="No_existen"</formula>
    </cfRule>
  </conditionalFormatting>
  <conditionalFormatting sqref="AA287">
    <cfRule type="expression" dxfId="2285" priority="953">
      <formula>$S$32="No_existen"</formula>
    </cfRule>
  </conditionalFormatting>
  <conditionalFormatting sqref="AA288">
    <cfRule type="expression" dxfId="2284" priority="952">
      <formula>$S$33="No_existen"</formula>
    </cfRule>
  </conditionalFormatting>
  <conditionalFormatting sqref="AA289">
    <cfRule type="expression" dxfId="2283" priority="951">
      <formula>$S$34="No_existen"</formula>
    </cfRule>
  </conditionalFormatting>
  <conditionalFormatting sqref="AA290">
    <cfRule type="expression" dxfId="2282" priority="950">
      <formula>$S$35="No_existen"</formula>
    </cfRule>
  </conditionalFormatting>
  <conditionalFormatting sqref="AA291">
    <cfRule type="expression" dxfId="2281" priority="949">
      <formula>$S$36="No_existen"</formula>
    </cfRule>
  </conditionalFormatting>
  <conditionalFormatting sqref="AA292">
    <cfRule type="expression" dxfId="2280" priority="948">
      <formula>$S$37="No_existen"</formula>
    </cfRule>
  </conditionalFormatting>
  <conditionalFormatting sqref="AA293">
    <cfRule type="expression" dxfId="2279" priority="947">
      <formula>$S$38="No_existen"</formula>
    </cfRule>
  </conditionalFormatting>
  <conditionalFormatting sqref="AA294">
    <cfRule type="expression" dxfId="2278" priority="946">
      <formula>$S$39="No_existen"</formula>
    </cfRule>
  </conditionalFormatting>
  <conditionalFormatting sqref="AA295">
    <cfRule type="expression" dxfId="2277" priority="945">
      <formula>$S$40="No_existen"</formula>
    </cfRule>
  </conditionalFormatting>
  <conditionalFormatting sqref="AA296">
    <cfRule type="expression" dxfId="2276" priority="944">
      <formula>$S$41="No_existen"</formula>
    </cfRule>
  </conditionalFormatting>
  <conditionalFormatting sqref="AA297">
    <cfRule type="expression" dxfId="2275" priority="943">
      <formula>$S$42="No_existen"</formula>
    </cfRule>
  </conditionalFormatting>
  <conditionalFormatting sqref="AA298">
    <cfRule type="expression" dxfId="2274" priority="942">
      <formula>$S$43="No_existen"</formula>
    </cfRule>
  </conditionalFormatting>
  <conditionalFormatting sqref="AA299">
    <cfRule type="expression" dxfId="2273" priority="941">
      <formula>$S$44="No_existen"</formula>
    </cfRule>
  </conditionalFormatting>
  <conditionalFormatting sqref="AA300">
    <cfRule type="expression" dxfId="2272" priority="940">
      <formula>$S$45="No_existen"</formula>
    </cfRule>
  </conditionalFormatting>
  <conditionalFormatting sqref="AF266:AF300">
    <cfRule type="expression" dxfId="2271" priority="939">
      <formula>S266="No_existen"</formula>
    </cfRule>
  </conditionalFormatting>
  <conditionalFormatting sqref="AG266">
    <cfRule type="expression" dxfId="2270" priority="938">
      <formula>$S$11="No_existen"</formula>
    </cfRule>
  </conditionalFormatting>
  <conditionalFormatting sqref="AG266:AG300">
    <cfRule type="expression" dxfId="2269" priority="936">
      <formula>AF266="No asignado"</formula>
    </cfRule>
  </conditionalFormatting>
  <conditionalFormatting sqref="AG267">
    <cfRule type="expression" dxfId="2268" priority="935">
      <formula>$S$12="No_existen"</formula>
    </cfRule>
  </conditionalFormatting>
  <conditionalFormatting sqref="AG268">
    <cfRule type="expression" dxfId="2267" priority="934">
      <formula>$S$13="No_existen"</formula>
    </cfRule>
  </conditionalFormatting>
  <conditionalFormatting sqref="AG269:AG300">
    <cfRule type="expression" dxfId="2266" priority="937">
      <formula>S269="No_existen"</formula>
    </cfRule>
  </conditionalFormatting>
  <conditionalFormatting sqref="AK266:AK300">
    <cfRule type="expression" dxfId="2265" priority="933">
      <formula>S266="No_existen"</formula>
    </cfRule>
  </conditionalFormatting>
  <conditionalFormatting sqref="AL266:AL300">
    <cfRule type="expression" dxfId="2264" priority="932">
      <formula>S266="No_existen"</formula>
    </cfRule>
  </conditionalFormatting>
  <conditionalFormatting sqref="AP266:AP300">
    <cfRule type="expression" dxfId="2263" priority="931">
      <formula>S266="No_existen"</formula>
    </cfRule>
  </conditionalFormatting>
  <conditionalFormatting sqref="AU266:AV266">
    <cfRule type="cellIs" dxfId="2262" priority="925" operator="equal">
      <formula>"LEVE"</formula>
    </cfRule>
    <cfRule type="cellIs" dxfId="2261" priority="926" operator="equal">
      <formula>"MODERADO"</formula>
    </cfRule>
    <cfRule type="cellIs" dxfId="2260" priority="927" operator="equal">
      <formula>"GRAVE"</formula>
    </cfRule>
  </conditionalFormatting>
  <conditionalFormatting sqref="AU269:AV269">
    <cfRule type="cellIs" dxfId="2259" priority="922" operator="equal">
      <formula>"LEVE"</formula>
    </cfRule>
    <cfRule type="cellIs" dxfId="2258" priority="923" operator="equal">
      <formula>"MODERADO"</formula>
    </cfRule>
    <cfRule type="cellIs" dxfId="2257" priority="924" operator="equal">
      <formula>"GRAVE"</formula>
    </cfRule>
  </conditionalFormatting>
  <conditionalFormatting sqref="AU272:AV272 AU275:AV275">
    <cfRule type="cellIs" dxfId="2256" priority="919" operator="equal">
      <formula>"LEVE"</formula>
    </cfRule>
    <cfRule type="cellIs" dxfId="2255" priority="920" operator="equal">
      <formula>"MODERADO"</formula>
    </cfRule>
    <cfRule type="cellIs" dxfId="2254" priority="921" operator="equal">
      <formula>"GRAVE"</formula>
    </cfRule>
  </conditionalFormatting>
  <conditionalFormatting sqref="AU278:AV278 AU281:AV281 AU284:AV284 AU287:AV287 AU290:AV290 AU293:AV293 AU296:AV296 AU299:AV299">
    <cfRule type="cellIs" dxfId="2253" priority="928" operator="equal">
      <formula>"LEVE"</formula>
    </cfRule>
    <cfRule type="cellIs" dxfId="2252" priority="929" operator="equal">
      <formula>"MODERADO"</formula>
    </cfRule>
    <cfRule type="cellIs" dxfId="2251" priority="930" operator="equal">
      <formula>"GRAVE"</formula>
    </cfRule>
  </conditionalFormatting>
  <conditionalFormatting sqref="AX275:AY275">
    <cfRule type="expression" dxfId="2250" priority="916">
      <formula>$S275="No_existen"</formula>
    </cfRule>
  </conditionalFormatting>
  <conditionalFormatting sqref="AX275">
    <cfRule type="expression" dxfId="2249" priority="918">
      <formula>AW275="ASUMIR"</formula>
    </cfRule>
  </conditionalFormatting>
  <conditionalFormatting sqref="AY275">
    <cfRule type="expression" dxfId="2248" priority="917">
      <formula>AW275="ASUMIR"</formula>
    </cfRule>
  </conditionalFormatting>
  <conditionalFormatting sqref="AX278:AY278">
    <cfRule type="expression" dxfId="2247" priority="913">
      <formula>$S278="No_existen"</formula>
    </cfRule>
  </conditionalFormatting>
  <conditionalFormatting sqref="AX278">
    <cfRule type="expression" dxfId="2246" priority="915">
      <formula>AW278="ASUMIR"</formula>
    </cfRule>
  </conditionalFormatting>
  <conditionalFormatting sqref="AY278">
    <cfRule type="expression" dxfId="2245" priority="914">
      <formula>AW278="ASUMIR"</formula>
    </cfRule>
  </conditionalFormatting>
  <conditionalFormatting sqref="AX281:AY281">
    <cfRule type="expression" dxfId="2244" priority="910">
      <formula>$S281="No_existen"</formula>
    </cfRule>
  </conditionalFormatting>
  <conditionalFormatting sqref="AX281">
    <cfRule type="expression" dxfId="2243" priority="912">
      <formula>AW281="ASUMIR"</formula>
    </cfRule>
  </conditionalFormatting>
  <conditionalFormatting sqref="AY281">
    <cfRule type="expression" dxfId="2242" priority="911">
      <formula>AW281="ASUMIR"</formula>
    </cfRule>
  </conditionalFormatting>
  <conditionalFormatting sqref="AX284:AY284">
    <cfRule type="expression" dxfId="2241" priority="907">
      <formula>$S284="No_existen"</formula>
    </cfRule>
  </conditionalFormatting>
  <conditionalFormatting sqref="AX284">
    <cfRule type="expression" dxfId="2240" priority="909">
      <formula>AW284="ASUMIR"</formula>
    </cfRule>
  </conditionalFormatting>
  <conditionalFormatting sqref="AY284">
    <cfRule type="expression" dxfId="2239" priority="908">
      <formula>AW284="ASUMIR"</formula>
    </cfRule>
  </conditionalFormatting>
  <conditionalFormatting sqref="AX290:AY290">
    <cfRule type="expression" dxfId="2238" priority="904">
      <formula>$S290="No_existen"</formula>
    </cfRule>
  </conditionalFormatting>
  <conditionalFormatting sqref="AX290">
    <cfRule type="expression" dxfId="2237" priority="906">
      <formula>AW290="ASUMIR"</formula>
    </cfRule>
  </conditionalFormatting>
  <conditionalFormatting sqref="AY290">
    <cfRule type="expression" dxfId="2236" priority="905">
      <formula>AW290="ASUMIR"</formula>
    </cfRule>
  </conditionalFormatting>
  <conditionalFormatting sqref="AX293:AY293">
    <cfRule type="expression" dxfId="2235" priority="901">
      <formula>$S293="No_existen"</formula>
    </cfRule>
  </conditionalFormatting>
  <conditionalFormatting sqref="AX293">
    <cfRule type="expression" dxfId="2234" priority="903">
      <formula>AW293="ASUMIR"</formula>
    </cfRule>
  </conditionalFormatting>
  <conditionalFormatting sqref="AY293">
    <cfRule type="expression" dxfId="2233" priority="902">
      <formula>AW293="ASUMIR"</formula>
    </cfRule>
  </conditionalFormatting>
  <conditionalFormatting sqref="AX296:AY296">
    <cfRule type="expression" dxfId="2232" priority="898">
      <formula>$S296="No_existen"</formula>
    </cfRule>
  </conditionalFormatting>
  <conditionalFormatting sqref="AX296">
    <cfRule type="expression" dxfId="2231" priority="900">
      <formula>AW296="ASUMIR"</formula>
    </cfRule>
  </conditionalFormatting>
  <conditionalFormatting sqref="AY296">
    <cfRule type="expression" dxfId="2230" priority="899">
      <formula>AW296="ASUMIR"</formula>
    </cfRule>
  </conditionalFormatting>
  <conditionalFormatting sqref="O305 O308 O311 O314 O320 O317 O323 O326 O329 O356 O332 O359 O335 O362 O338 O365 O347 O374 O341 O368 O350 O377 O344 O371 O353 O380 O383 O386 O389 O392 O401 O395 O404 O398 O407 O410 O437 O413 O440 O416 O443 O419 O446 O428 O455 O422 O449 O431 O458 O425 O452 O434 O461 O464 O467 O470 O473 O476 O479 O482 O485 O488 O491 O494 O497 O500 O503 O506 O509 O512 O515 O518 O521 O524 O527">
    <cfRule type="containsText" dxfId="2229" priority="887" operator="containsText" text="MEDIA">
      <formula>NOT(ISERROR(SEARCH("MEDIA",O305)))</formula>
    </cfRule>
    <cfRule type="containsText" dxfId="2228" priority="888" operator="containsText" text="ALTA">
      <formula>NOT(ISERROR(SEARCH("ALTA",O305)))</formula>
    </cfRule>
    <cfRule type="containsText" dxfId="2227" priority="889" operator="containsText" text="BAJA">
      <formula>NOT(ISERROR(SEARCH("BAJA",O305)))</formula>
    </cfRule>
  </conditionalFormatting>
  <conditionalFormatting sqref="Q305 Q308 Q311 Q314 Q320 Q317 Q323 Q326 Q329 Q356 Q332 Q359 Q335 Q362 Q338 Q365 Q347 Q374 Q341 Q368 Q350 Q377 Q344 Q371 Q353 Q380 Q383 Q386 Q389 Q392 Q401 Q395 Q404 Q398 Q407 Q410 Q437 Q413 Q440 Q416 Q443 Q419 Q446 Q428 Q455 Q422 Q449 Q431 Q458 Q425 Q452 Q434 Q461 Q464 Q467 Q470 Q473 Q476 Q479 Q482 Q485 Q488 Q491 Q494 Q497 Q500 Q503 Q506 Q509 Q512 Q515 Q518 Q521 Q524 Q527">
    <cfRule type="containsText" dxfId="2226" priority="884" operator="containsText" text="MEDIO">
      <formula>NOT(ISERROR(SEARCH("MEDIO",Q305)))</formula>
    </cfRule>
    <cfRule type="containsText" dxfId="2225" priority="885" operator="containsText" text="ALTO">
      <formula>NOT(ISERROR(SEARCH("ALTO",Q305)))</formula>
    </cfRule>
    <cfRule type="containsText" dxfId="2224" priority="886" operator="containsText" text="BAJO">
      <formula>NOT(ISERROR(SEARCH("BAJO",Q305)))</formula>
    </cfRule>
  </conditionalFormatting>
  <conditionalFormatting sqref="S318:S319 S322 S329:S334 S344:S349 S396:S397 S472">
    <cfRule type="cellIs" dxfId="2223" priority="883" operator="between">
      <formula>2</formula>
      <formula>3</formula>
    </cfRule>
  </conditionalFormatting>
  <conditionalFormatting sqref="AT305 AT308 AT311 AT314 AT320 AT317 AT323 AT326 AT329 AT356 AT332 AT359 AT335 AT362 AT338 AT365 AT347 AT374 AT341 AT368 AT350 AT377 AT344 AT371 AT353 AT380 AT383 AT386 AT389 AT392 AT401 AT395 AT404 AT398 AT407 AT410 AT437 AT413 AT440 AT416 AT443 AT419 AT446 AT428 AT455 AT422 AT449 AT431 AT458 AT425 AT452 AT434 AT461 AT464 AT467 AT470 AT473 AT476 AT479 AT482 AT485 AT488 AT491 AT494 AT497 AT500 AT503 AT506 AT509 AT512 AT515 AT518 AT521 AT524 AT527">
    <cfRule type="cellIs" dxfId="2222" priority="874" operator="equal">
      <formula>"LEVE"</formula>
    </cfRule>
    <cfRule type="cellIs" dxfId="2221" priority="875" operator="equal">
      <formula>"MODERADO"</formula>
    </cfRule>
    <cfRule type="cellIs" dxfId="2220" priority="876" operator="equal">
      <formula>"GRAVE"</formula>
    </cfRule>
  </conditionalFormatting>
  <conditionalFormatting sqref="AM305 AM308 AM311 AM314 AM320 AM317 AM323 AM326 AM329 AM356 AM332 AM359 AM335 AM362 AM338 AM365 AM347 AM374 AM341 AM368 AM350 AM377 AM344 AM371 AM353 AM380 AM383 AM386 AM389 AM392 AM401 AM395 AM404 AM398 AM407 AM410 AM437 AM413 AM440 AM416 AM443 AM419 AM446 AM428 AM455 AM422 AM449 AM431 AM458 AM425 AM452 AM434 AM461 AM464 AM467 AM470 AM473 AM476 AM479 AM482 AM485 AM488 AM491 AM494 AM497 AM500 AM503 AM506 AM509 AM512 AM515 AM518 AM521 AM524 AM527">
    <cfRule type="expression" dxfId="2219" priority="869">
      <formula>T305="No_existen"</formula>
    </cfRule>
  </conditionalFormatting>
  <conditionalFormatting sqref="AQ305 AQ308 AQ311 AQ314 AQ320 AQ317 AQ323 AQ326 AQ329 AQ356 AQ332 AQ359 AQ335 AQ362 AQ338 AQ365 AQ347 AQ374 AQ341 AQ368 AQ350 AQ377 AQ344 AQ371 AQ353 AQ380 AQ383 AQ386 AQ389 AQ392 AQ401 AQ395 AQ404 AQ398 AQ407 AQ410 AQ437 AQ413 AQ440 AQ416 AQ443 AQ419 AQ446 AQ428 AQ455 AQ422 AQ449 AQ431 AQ458 AQ425 AQ452 AQ434 AQ461 AQ464 AQ467 AQ470 AQ473 AQ476 AQ479 AQ482 AQ485 AQ488 AQ491 AQ494 AQ497 AQ500 AQ503 AQ506 AQ509 AQ512 AQ515 AQ518 AQ521 AQ524 AQ527">
    <cfRule type="expression" dxfId="2218" priority="868">
      <formula>T305="No_existen"</formula>
    </cfRule>
  </conditionalFormatting>
  <conditionalFormatting sqref="AX324:AX328 AX330:AX343 AX350:AX370 AX387:AX388 AX396:AX400 AX405:AX415 AX418 AX423:AX427 AX431:AX451 AX457:AX463 AX466:AX469 AX472:AX475 AX479:AX490 AX384:AX385 AX372:AX382">
    <cfRule type="expression" dxfId="2217" priority="865">
      <formula>AW324="ASUMIR"</formula>
    </cfRule>
  </conditionalFormatting>
  <conditionalFormatting sqref="AY324:AZ328 AZ323 AY330:AZ343 AZ329 AY350:AZ370 AZ344:AZ349 AY387:AZ388 AZ386 AY396:AZ400 AZ389:AZ395 AY405:AZ415 AZ401:AZ404 AY418:AZ418 AZ416:AZ417 AY423:AZ427 AZ421:AZ422 AY431:AZ451 AZ428:AZ430 AY457:AZ463 AZ453:AZ456 AY466:AZ469 AY472:AZ475 AZ470:AZ471 AY479:AZ490 AZ476:AZ478 AZ491:AZ525 AY384:AZ385 AZ383 AY372:AZ382 AZ371">
    <cfRule type="expression" dxfId="2216" priority="864">
      <formula>AW323="ASUMIR"</formula>
    </cfRule>
  </conditionalFormatting>
  <conditionalFormatting sqref="AI305 AI308 AI311 AI314 AI320 AI317 AI323 AI326 AI329 AI356 AI332 AI359 AI335 AI362 AI338 AI365 AI347 AI374 AI341 AI368 AI350 AI377 AI344 AI371 AI353 AI380 AI383 AI386 AI389 AI392 AI401 AI395 AI404 AI398 AI407 AI410 AI437 AI413 AI440 AI416 AI443 AI419 AI446 AI428 AI455 AI422 AI449 AI431 AI458 AI425 AI452 AI434 AI461 AI464 AI467 AI470 AI473 AI476 AI479 AI482 AI485 AI488 AI491 AI494 AI497 AI500 AI503 AI506 AI509 AI512 AI515 AI518 AI521 AI524 AI527">
    <cfRule type="expression" dxfId="2215" priority="893">
      <formula>T305="No_existen"</formula>
    </cfRule>
  </conditionalFormatting>
  <conditionalFormatting sqref="AD305 AD308 AD311 AD314 AD320 AD317 AD323 AD326 AD329 AD356 AD332 AD359 AD335 AD362 AD338 AD365 AD347 AD374 AD341 AD368 AD350 AD377 AD344 AD371 AD353 AD380 AD383 AD386 AD389 AD392 AD401 AD395 AD404 AD398 AD407 AD410 AD437 AD413 AD440 AD416 AD443 AD419 AD446 AD428 AD455 AD422 AD449 AD431 AD458 AD425 AD452 AD434 AD461 AD464 AD467 AD470 AD473 AD476 AD479 AD482 AD485 AD488 AD491 AD494 AD497 AD500 AD503 AD506 AD509 AD512 AD515 AD518 AD521 AD524 AD527">
    <cfRule type="expression" dxfId="2214" priority="896">
      <formula>T305="No_existen"</formula>
    </cfRule>
  </conditionalFormatting>
  <conditionalFormatting sqref="AN305 AN308 AN311 AN314 AN320 AN317 AN323 AN326 AN329 AN356 AN332 AN359 AN335 AN362 AN338 AN365 AN347 AN374 AN341 AN368 AN350 AN377 AN344 AN371 AN353 AN380 AN383 AN386 AN389 AN392 AN401 AN395 AN404 AN398 AN407 AN410 AN437 AN413 AN440 AN416 AN443 AN419 AN446 AN428 AN455 AN422 AN449 AN431 AN458 AN425 AN452 AN434 AN461 AN464 AN467 AN470 AN473 AN476 AN479 AN482 AN485 AN488 AN491 AN494 AN497 AN500 AN503 AN506 AN509 AN512 AN515 AN518 AN521 AN524 AN527">
    <cfRule type="expression" dxfId="2213" priority="897">
      <formula>T305="No_existen"</formula>
    </cfRule>
  </conditionalFormatting>
  <conditionalFormatting sqref="W318:W319 W322 W330:W331 W333:W334 W348:W349 W387:W388 W396:W397 W472">
    <cfRule type="expression" dxfId="2212" priority="857">
      <formula>S318="No_existen"</formula>
    </cfRule>
  </conditionalFormatting>
  <conditionalFormatting sqref="AA320 AA323 AA326 AA329 AA356 AA332 AA359 AA335 AA362 AA338 AA365 AA347 AA374 AA341 AA368 AA350 AA377 AA344 AA371 AA353 AA380 AA383 AA386 AA389 AA392 AA401 AA395 AA404 AA398 AA407 AA410 AA437 AA413 AA440 AA416 AA443 AA419 AA446 AA428 AA455 AA422 AA449 AA431 AA458 AA425 AA452 AA434 AA461 AA464 AA467 AA470 AA473 AA476 AA479 AA482 AA485 AA488 AA491 AA494">
    <cfRule type="expression" dxfId="2211" priority="856">
      <formula>$S$74="No_existen"</formula>
    </cfRule>
  </conditionalFormatting>
  <conditionalFormatting sqref="AA321 AA318 AA324 AA327 AA330 AA357 AA333 AA360 AA336 AA363 AA339 AA366 AA348 AA375 AA342 AA369 AA351 AA378 AA345 AA372 AA354 AA381 AA384 AA387 AA390 AA393 AA402 AA396 AA405 AA399 AA408 AA411 AA438 AA414 AA441 AA417 AA444 AA420 AA447 AA429 AA456 AA423 AA450 AA432 AA459 AA426 AA453 AA435 AA462 AA465 AA468 AA471 AA474 AA477 AA480 AA483 AA486 AA489 AA492 AA495">
    <cfRule type="expression" dxfId="2210" priority="855">
      <formula>$S$75="No_existen"</formula>
    </cfRule>
  </conditionalFormatting>
  <conditionalFormatting sqref="AA322 AA319 AA325 AA328 AA331 AA358 AA334 AA361 AA337 AA364 AA340 AA367 AA349 AA376 AA343 AA370 AA352 AA379 AA346 AA373 AA355 AA382 AA385 AA388 AA391 AA394 AA403 AA397 AA406 AA400 AA409 AA412 AA439 AA415 AA442 AA418 AA445 AA421 AA448 AA430 AA457 AA424 AA451 AA433 AA460 AA427 AA454 AA436 AA463 AA466 AA469 AA472 AA475 AA478 AA481 AA484 AA487 AA490 AA493 AA496:AA517 AA520:AA522 AA524:AA527 AA529">
    <cfRule type="expression" dxfId="2209" priority="854">
      <formula>$S$76="No_existen"</formula>
    </cfRule>
  </conditionalFormatting>
  <conditionalFormatting sqref="AG341">
    <cfRule type="expression" dxfId="2208" priority="853">
      <formula>S341="No_existen"</formula>
    </cfRule>
  </conditionalFormatting>
  <conditionalFormatting sqref="AG318 AG330 AG333 AG348 AG342 AG396">
    <cfRule type="expression" dxfId="2207" priority="852">
      <formula>S318="No_existen"</formula>
    </cfRule>
  </conditionalFormatting>
  <conditionalFormatting sqref="AG322 AG319 AG331 AG334 AG361 AG349 AG343 AG397 AG412 AG472">
    <cfRule type="expression" dxfId="2206" priority="851">
      <formula>S319="No_existen"</formula>
    </cfRule>
  </conditionalFormatting>
  <conditionalFormatting sqref="AG318:AG319 AG322 AG330:AG331 AG333:AG334 AG341:AG343 AG348:AG349 AG361 AG396:AG397 AG412 AG472">
    <cfRule type="expression" dxfId="2205" priority="849">
      <formula>AF318="No asignado"</formula>
    </cfRule>
  </conditionalFormatting>
  <conditionalFormatting sqref="AX324:AY328 AX330:AY343 AX350:AY370 AX387:AY388 AX396:AY400 AX418:AY418 AX405:AY415 AX423:AY427 AX431:AY451 AX457:AY463 AX466:AY469 AX472:AY475 AX479:AY490 AX384:AY385 AX372:AY382">
    <cfRule type="expression" dxfId="2204" priority="847">
      <formula>$S324="No_existen"</formula>
    </cfRule>
  </conditionalFormatting>
  <conditionalFormatting sqref="G318:I319 G333:I334 G320:G328 G329:H332 G387:I388 G335:G386 G396:I397 G389:G395 G436:I436 H412:I412 G434:G435 G451:I451 G437:G450 G452:G517">
    <cfRule type="expression" dxfId="2203" priority="846">
      <formula>$G318="N/A"</formula>
    </cfRule>
  </conditionalFormatting>
  <conditionalFormatting sqref="G302:G317">
    <cfRule type="expression" dxfId="2202" priority="797">
      <formula>$G302="N/A"</formula>
    </cfRule>
  </conditionalFormatting>
  <conditionalFormatting sqref="S302:S317">
    <cfRule type="cellIs" dxfId="2201" priority="796" operator="between">
      <formula>2</formula>
      <formula>3</formula>
    </cfRule>
  </conditionalFormatting>
  <conditionalFormatting sqref="W302:W310">
    <cfRule type="expression" dxfId="2200" priority="795">
      <formula>S302="No_existen"</formula>
    </cfRule>
  </conditionalFormatting>
  <conditionalFormatting sqref="W311:W312">
    <cfRule type="expression" dxfId="2199" priority="793">
      <formula>T311=""</formula>
    </cfRule>
    <cfRule type="expression" dxfId="2198" priority="794">
      <formula>T311="No_existen"</formula>
    </cfRule>
  </conditionalFormatting>
  <conditionalFormatting sqref="W313:W314">
    <cfRule type="expression" dxfId="2197" priority="790">
      <formula>S313="No_existen"</formula>
    </cfRule>
  </conditionalFormatting>
  <conditionalFormatting sqref="W315">
    <cfRule type="expression" dxfId="2196" priority="791">
      <formula>T315=""</formula>
    </cfRule>
    <cfRule type="expression" dxfId="2195" priority="792">
      <formula>T315="No_existen"</formula>
    </cfRule>
  </conditionalFormatting>
  <conditionalFormatting sqref="W316:W317">
    <cfRule type="expression" dxfId="2194" priority="789">
      <formula>S316="No_existen"</formula>
    </cfRule>
  </conditionalFormatting>
  <conditionalFormatting sqref="AA302">
    <cfRule type="expression" dxfId="2193" priority="787">
      <formula>S302="No_Existen"</formula>
    </cfRule>
  </conditionalFormatting>
  <conditionalFormatting sqref="AA303">
    <cfRule type="expression" dxfId="2192" priority="788">
      <formula>$S$12="No_existen"</formula>
    </cfRule>
  </conditionalFormatting>
  <conditionalFormatting sqref="AA304">
    <cfRule type="expression" dxfId="2191" priority="786">
      <formula>S304="No_existen"</formula>
    </cfRule>
  </conditionalFormatting>
  <conditionalFormatting sqref="AA305">
    <cfRule type="expression" dxfId="2190" priority="785">
      <formula>$S$14="No_existen"</formula>
    </cfRule>
  </conditionalFormatting>
  <conditionalFormatting sqref="AA306">
    <cfRule type="expression" dxfId="2189" priority="784">
      <formula>$S$15="No_existen"</formula>
    </cfRule>
  </conditionalFormatting>
  <conditionalFormatting sqref="AA307">
    <cfRule type="expression" dxfId="2188" priority="783">
      <formula>$S$16="No_existen"</formula>
    </cfRule>
  </conditionalFormatting>
  <conditionalFormatting sqref="AA308">
    <cfRule type="expression" dxfId="2187" priority="782">
      <formula>$S$17="No_existen"</formula>
    </cfRule>
  </conditionalFormatting>
  <conditionalFormatting sqref="AA309">
    <cfRule type="expression" dxfId="2186" priority="781">
      <formula>$S$18="No_existen"</formula>
    </cfRule>
  </conditionalFormatting>
  <conditionalFormatting sqref="AA310">
    <cfRule type="expression" dxfId="2185" priority="780">
      <formula>$S$19="No_existen"</formula>
    </cfRule>
  </conditionalFormatting>
  <conditionalFormatting sqref="AA311">
    <cfRule type="expression" dxfId="2184" priority="779">
      <formula>$S$20="No_existen"</formula>
    </cfRule>
  </conditionalFormatting>
  <conditionalFormatting sqref="AA312">
    <cfRule type="expression" dxfId="2183" priority="778">
      <formula>$S$21="No_existen"</formula>
    </cfRule>
  </conditionalFormatting>
  <conditionalFormatting sqref="AA313">
    <cfRule type="expression" dxfId="2182" priority="777">
      <formula>$S$22="No_existen"</formula>
    </cfRule>
  </conditionalFormatting>
  <conditionalFormatting sqref="AA314">
    <cfRule type="expression" dxfId="2181" priority="776">
      <formula>$S$23="No_existen"</formula>
    </cfRule>
  </conditionalFormatting>
  <conditionalFormatting sqref="AA315">
    <cfRule type="expression" dxfId="2180" priority="775">
      <formula>$S$24="No_existen"</formula>
    </cfRule>
  </conditionalFormatting>
  <conditionalFormatting sqref="AA316">
    <cfRule type="expression" dxfId="2179" priority="774">
      <formula>$S$25="No_existen"</formula>
    </cfRule>
  </conditionalFormatting>
  <conditionalFormatting sqref="AA317">
    <cfRule type="expression" dxfId="2178" priority="773">
      <formula>$S$26="No_existen"</formula>
    </cfRule>
  </conditionalFormatting>
  <conditionalFormatting sqref="AF302:AF317">
    <cfRule type="expression" dxfId="2177" priority="772">
      <formula>S302="No_existen"</formula>
    </cfRule>
  </conditionalFormatting>
  <conditionalFormatting sqref="AG302">
    <cfRule type="expression" dxfId="2176" priority="769">
      <formula>$P$11="No_existen"</formula>
    </cfRule>
  </conditionalFormatting>
  <conditionalFormatting sqref="AG302:AG317">
    <cfRule type="expression" dxfId="2175" priority="768">
      <formula>AF302="No asignado"</formula>
    </cfRule>
  </conditionalFormatting>
  <conditionalFormatting sqref="AG303">
    <cfRule type="expression" dxfId="2174" priority="771">
      <formula>$S$12="No_existen"</formula>
    </cfRule>
  </conditionalFormatting>
  <conditionalFormatting sqref="AG304">
    <cfRule type="expression" dxfId="2173" priority="770">
      <formula>$S$13="No_existen"</formula>
    </cfRule>
  </conditionalFormatting>
  <conditionalFormatting sqref="AG305:AG317">
    <cfRule type="expression" dxfId="2172" priority="767">
      <formula>S305="No_existen"</formula>
    </cfRule>
  </conditionalFormatting>
  <conditionalFormatting sqref="AK302:AK317">
    <cfRule type="expression" dxfId="2171" priority="766">
      <formula>S302="No_existen"</formula>
    </cfRule>
  </conditionalFormatting>
  <conditionalFormatting sqref="AL302:AL317">
    <cfRule type="expression" dxfId="2170" priority="765">
      <formula>S302="No_existen"</formula>
    </cfRule>
  </conditionalFormatting>
  <conditionalFormatting sqref="AP302:AP317">
    <cfRule type="expression" dxfId="2169" priority="764">
      <formula>S302="No_existen"</formula>
    </cfRule>
  </conditionalFormatting>
  <conditionalFormatting sqref="AU302:AV302">
    <cfRule type="cellIs" dxfId="2168" priority="761" operator="equal">
      <formula>"LEVE"</formula>
    </cfRule>
    <cfRule type="cellIs" dxfId="2167" priority="762" operator="equal">
      <formula>"MODERADO"</formula>
    </cfRule>
    <cfRule type="cellIs" dxfId="2166" priority="763" operator="equal">
      <formula>"GRAVE"</formula>
    </cfRule>
  </conditionalFormatting>
  <conditionalFormatting sqref="AU305:AV305">
    <cfRule type="cellIs" dxfId="2165" priority="758" operator="equal">
      <formula>"LEVE"</formula>
    </cfRule>
    <cfRule type="cellIs" dxfId="2164" priority="759" operator="equal">
      <formula>"MODERADO"</formula>
    </cfRule>
    <cfRule type="cellIs" dxfId="2163" priority="760" operator="equal">
      <formula>"GRAVE"</formula>
    </cfRule>
  </conditionalFormatting>
  <conditionalFormatting sqref="AU308:AV308">
    <cfRule type="cellIs" dxfId="2162" priority="755" operator="equal">
      <formula>"LEVE"</formula>
    </cfRule>
    <cfRule type="cellIs" dxfId="2161" priority="756" operator="equal">
      <formula>"MODERADO"</formula>
    </cfRule>
    <cfRule type="cellIs" dxfId="2160" priority="757" operator="equal">
      <formula>"GRAVE"</formula>
    </cfRule>
  </conditionalFormatting>
  <conditionalFormatting sqref="AU311:AV311">
    <cfRule type="cellIs" dxfId="2159" priority="752" operator="equal">
      <formula>"LEVE"</formula>
    </cfRule>
    <cfRule type="cellIs" dxfId="2158" priority="753" operator="equal">
      <formula>"MODERADO"</formula>
    </cfRule>
    <cfRule type="cellIs" dxfId="2157" priority="754" operator="equal">
      <formula>"GRAVE"</formula>
    </cfRule>
  </conditionalFormatting>
  <conditionalFormatting sqref="AU314:AV314">
    <cfRule type="cellIs" dxfId="2156" priority="746" operator="equal">
      <formula>"LEVE"</formula>
    </cfRule>
    <cfRule type="cellIs" dxfId="2155" priority="747" operator="equal">
      <formula>"MODERADO"</formula>
    </cfRule>
    <cfRule type="cellIs" dxfId="2154" priority="748" operator="equal">
      <formula>"GRAVE"</formula>
    </cfRule>
  </conditionalFormatting>
  <conditionalFormatting sqref="AU317:AV317">
    <cfRule type="cellIs" dxfId="2153" priority="749" operator="equal">
      <formula>"LEVE"</formula>
    </cfRule>
    <cfRule type="cellIs" dxfId="2152" priority="750" operator="equal">
      <formula>"MODERADO"</formula>
    </cfRule>
    <cfRule type="cellIs" dxfId="2151" priority="751" operator="equal">
      <formula>"GRAVE"</formula>
    </cfRule>
  </conditionalFormatting>
  <conditionalFormatting sqref="S320:S321">
    <cfRule type="cellIs" dxfId="2150" priority="726" operator="between">
      <formula>2</formula>
      <formula>3</formula>
    </cfRule>
  </conditionalFormatting>
  <conditionalFormatting sqref="W320:W321">
    <cfRule type="expression" dxfId="2149" priority="725">
      <formula>S320="No_existen"</formula>
    </cfRule>
  </conditionalFormatting>
  <conditionalFormatting sqref="AG320:AG321">
    <cfRule type="expression" dxfId="2148" priority="723">
      <formula>AF320="No asignado"</formula>
    </cfRule>
  </conditionalFormatting>
  <conditionalFormatting sqref="AG320">
    <cfRule type="expression" dxfId="2147" priority="724">
      <formula>$P$11="No_existen"</formula>
    </cfRule>
  </conditionalFormatting>
  <conditionalFormatting sqref="AG321">
    <cfRule type="expression" dxfId="2146" priority="722">
      <formula>$P$12="No_existen"</formula>
    </cfRule>
  </conditionalFormatting>
  <conditionalFormatting sqref="AU320">
    <cfRule type="cellIs" dxfId="2145" priority="719" operator="equal">
      <formula>"LEVE"</formula>
    </cfRule>
    <cfRule type="cellIs" dxfId="2144" priority="720" operator="equal">
      <formula>"MODERADO"</formula>
    </cfRule>
    <cfRule type="cellIs" dxfId="2143" priority="721" operator="equal">
      <formula>"GRAVE"</formula>
    </cfRule>
  </conditionalFormatting>
  <conditionalFormatting sqref="AV320">
    <cfRule type="cellIs" dxfId="2142" priority="716" operator="equal">
      <formula>"LEVE"</formula>
    </cfRule>
    <cfRule type="cellIs" dxfId="2141" priority="717" operator="equal">
      <formula>"MODERADO"</formula>
    </cfRule>
    <cfRule type="cellIs" dxfId="2140" priority="718" operator="equal">
      <formula>"GRAVE"</formula>
    </cfRule>
  </conditionalFormatting>
  <conditionalFormatting sqref="H323:H325">
    <cfRule type="expression" dxfId="2139" priority="715">
      <formula>$G323="N/A"</formula>
    </cfRule>
  </conditionalFormatting>
  <conditionalFormatting sqref="S323:S325">
    <cfRule type="cellIs" dxfId="2138" priority="714" operator="between">
      <formula>2</formula>
      <formula>3</formula>
    </cfRule>
  </conditionalFormatting>
  <conditionalFormatting sqref="W323:W325">
    <cfRule type="expression" dxfId="2137" priority="713">
      <formula>S323="No_existen"</formula>
    </cfRule>
  </conditionalFormatting>
  <conditionalFormatting sqref="AG323:AG325">
    <cfRule type="expression" dxfId="2136" priority="710">
      <formula>$S$11="No_existen"</formula>
    </cfRule>
  </conditionalFormatting>
  <conditionalFormatting sqref="AG323:AG325">
    <cfRule type="expression" dxfId="2135" priority="709">
      <formula>AF323="No asignado"</formula>
    </cfRule>
  </conditionalFormatting>
  <conditionalFormatting sqref="AG324">
    <cfRule type="expression" dxfId="2134" priority="712">
      <formula>$S$12="No_existen"</formula>
    </cfRule>
  </conditionalFormatting>
  <conditionalFormatting sqref="AG325">
    <cfRule type="expression" dxfId="2133" priority="711">
      <formula>$S$13="No_existen"</formula>
    </cfRule>
  </conditionalFormatting>
  <conditionalFormatting sqref="AU323:AV323">
    <cfRule type="cellIs" dxfId="2132" priority="706" operator="equal">
      <formula>"LEVE"</formula>
    </cfRule>
    <cfRule type="cellIs" dxfId="2131" priority="707" operator="equal">
      <formula>"MODERADO"</formula>
    </cfRule>
    <cfRule type="cellIs" dxfId="2130" priority="708" operator="equal">
      <formula>"GRAVE"</formula>
    </cfRule>
  </conditionalFormatting>
  <conditionalFormatting sqref="AX323:AY323">
    <cfRule type="expression" dxfId="2129" priority="703">
      <formula>$S323="No_existen"</formula>
    </cfRule>
  </conditionalFormatting>
  <conditionalFormatting sqref="AX323">
    <cfRule type="expression" dxfId="2128" priority="705">
      <formula>AW323="ASUMIR"</formula>
    </cfRule>
  </conditionalFormatting>
  <conditionalFormatting sqref="AY323">
    <cfRule type="expression" dxfId="2127" priority="704">
      <formula>AW323="ASUMIR"</formula>
    </cfRule>
  </conditionalFormatting>
  <conditionalFormatting sqref="H326:H328">
    <cfRule type="expression" dxfId="2126" priority="702">
      <formula>$G326="N/A"</formula>
    </cfRule>
  </conditionalFormatting>
  <conditionalFormatting sqref="S326:S328">
    <cfRule type="cellIs" dxfId="2125" priority="701" operator="between">
      <formula>2</formula>
      <formula>3</formula>
    </cfRule>
  </conditionalFormatting>
  <conditionalFormatting sqref="W326">
    <cfRule type="expression" dxfId="2124" priority="700">
      <formula>S326="No_existen"</formula>
    </cfRule>
  </conditionalFormatting>
  <conditionalFormatting sqref="W327">
    <cfRule type="expression" dxfId="2123" priority="699">
      <formula>S327="No_existen"</formula>
    </cfRule>
  </conditionalFormatting>
  <conditionalFormatting sqref="W328">
    <cfRule type="expression" dxfId="2122" priority="698">
      <formula>S328="No_existen"</formula>
    </cfRule>
  </conditionalFormatting>
  <conditionalFormatting sqref="AG326">
    <cfRule type="expression" dxfId="2121" priority="697">
      <formula>$P$11="No_existen"</formula>
    </cfRule>
  </conditionalFormatting>
  <conditionalFormatting sqref="AG326 AG328">
    <cfRule type="expression" dxfId="2120" priority="696">
      <formula>AF326="No asignado"</formula>
    </cfRule>
  </conditionalFormatting>
  <conditionalFormatting sqref="AG328">
    <cfRule type="expression" dxfId="2119" priority="695">
      <formula>$P$13="No_existen"</formula>
    </cfRule>
  </conditionalFormatting>
  <conditionalFormatting sqref="AG327">
    <cfRule type="expression" dxfId="2118" priority="694">
      <formula>$P$11="No_existen"</formula>
    </cfRule>
  </conditionalFormatting>
  <conditionalFormatting sqref="AG327">
    <cfRule type="expression" dxfId="2117" priority="693">
      <formula>AF327="No asignado"</formula>
    </cfRule>
  </conditionalFormatting>
  <conditionalFormatting sqref="AU326:AV326">
    <cfRule type="cellIs" dxfId="2116" priority="690" operator="equal">
      <formula>"LEVE"</formula>
    </cfRule>
    <cfRule type="cellIs" dxfId="2115" priority="691" operator="equal">
      <formula>"MODERADO"</formula>
    </cfRule>
    <cfRule type="cellIs" dxfId="2114" priority="692" operator="equal">
      <formula>"GRAVE"</formula>
    </cfRule>
  </conditionalFormatting>
  <conditionalFormatting sqref="W329">
    <cfRule type="expression" dxfId="2113" priority="688">
      <formula>S329="No_existen"</formula>
    </cfRule>
  </conditionalFormatting>
  <conditionalFormatting sqref="AG329">
    <cfRule type="expression" dxfId="2112" priority="687">
      <formula>$P$11="No_existen"</formula>
    </cfRule>
  </conditionalFormatting>
  <conditionalFormatting sqref="AG329">
    <cfRule type="expression" dxfId="2111" priority="686">
      <formula>AF329="No asignado"</formula>
    </cfRule>
  </conditionalFormatting>
  <conditionalFormatting sqref="AU329:AV329">
    <cfRule type="cellIs" dxfId="2110" priority="683" operator="equal">
      <formula>"LEVE"</formula>
    </cfRule>
    <cfRule type="cellIs" dxfId="2109" priority="684" operator="equal">
      <formula>"MODERADO"</formula>
    </cfRule>
    <cfRule type="cellIs" dxfId="2108" priority="685" operator="equal">
      <formula>"GRAVE"</formula>
    </cfRule>
  </conditionalFormatting>
  <conditionalFormatting sqref="AX329">
    <cfRule type="expression" dxfId="2107" priority="682">
      <formula>AW329="ASUMIR"</formula>
    </cfRule>
  </conditionalFormatting>
  <conditionalFormatting sqref="AY329">
    <cfRule type="expression" dxfId="2106" priority="681">
      <formula>AW329="ASUMIR"</formula>
    </cfRule>
  </conditionalFormatting>
  <conditionalFormatting sqref="AX329:AY329">
    <cfRule type="expression" dxfId="2105" priority="680">
      <formula>$S329="No_existen"</formula>
    </cfRule>
  </conditionalFormatting>
  <conditionalFormatting sqref="W332">
    <cfRule type="expression" dxfId="2104" priority="679">
      <formula>S332="No_existen"</formula>
    </cfRule>
  </conditionalFormatting>
  <conditionalFormatting sqref="AB332">
    <cfRule type="expression" dxfId="2103" priority="676">
      <formula>AA332="Semiautomatico"</formula>
    </cfRule>
    <cfRule type="expression" dxfId="2102" priority="677">
      <formula>AA332="Manual"</formula>
    </cfRule>
    <cfRule type="expression" dxfId="2101" priority="678">
      <formula>S332="No_existen"</formula>
    </cfRule>
  </conditionalFormatting>
  <conditionalFormatting sqref="AG332">
    <cfRule type="expression" dxfId="2100" priority="675">
      <formula>$P$11="No_existen"</formula>
    </cfRule>
  </conditionalFormatting>
  <conditionalFormatting sqref="AG332">
    <cfRule type="expression" dxfId="2099" priority="674">
      <formula>AF332="No asignado"</formula>
    </cfRule>
  </conditionalFormatting>
  <conditionalFormatting sqref="AU332:AV332">
    <cfRule type="cellIs" dxfId="2098" priority="671" operator="equal">
      <formula>"LEVE"</formula>
    </cfRule>
    <cfRule type="cellIs" dxfId="2097" priority="672" operator="equal">
      <formula>"MODERADO"</formula>
    </cfRule>
    <cfRule type="cellIs" dxfId="2096" priority="673" operator="equal">
      <formula>"GRAVE"</formula>
    </cfRule>
  </conditionalFormatting>
  <conditionalFormatting sqref="H335:H343">
    <cfRule type="expression" dxfId="2095" priority="669">
      <formula>$G335="N/A"</formula>
    </cfRule>
  </conditionalFormatting>
  <conditionalFormatting sqref="I341:I343">
    <cfRule type="expression" dxfId="2094" priority="668">
      <formula>$G341="N/A"</formula>
    </cfRule>
  </conditionalFormatting>
  <conditionalFormatting sqref="S335:S343">
    <cfRule type="cellIs" dxfId="2093" priority="667" operator="between">
      <formula>2</formula>
      <formula>3</formula>
    </cfRule>
  </conditionalFormatting>
  <conditionalFormatting sqref="W341">
    <cfRule type="expression" dxfId="2092" priority="666">
      <formula>S341="No_existen"</formula>
    </cfRule>
  </conditionalFormatting>
  <conditionalFormatting sqref="W342">
    <cfRule type="expression" dxfId="2091" priority="665">
      <formula>S342="No_existen"</formula>
    </cfRule>
  </conditionalFormatting>
  <conditionalFormatting sqref="W343">
    <cfRule type="expression" dxfId="2090" priority="664">
      <formula>S343="No_existen"</formula>
    </cfRule>
  </conditionalFormatting>
  <conditionalFormatting sqref="W335">
    <cfRule type="expression" dxfId="2089" priority="663">
      <formula>S335="No_existen"</formula>
    </cfRule>
  </conditionalFormatting>
  <conditionalFormatting sqref="W336">
    <cfRule type="expression" dxfId="2088" priority="662">
      <formula>S336="No_existen"</formula>
    </cfRule>
  </conditionalFormatting>
  <conditionalFormatting sqref="W337">
    <cfRule type="expression" dxfId="2087" priority="661">
      <formula>S337="No_existen"</formula>
    </cfRule>
  </conditionalFormatting>
  <conditionalFormatting sqref="W338">
    <cfRule type="expression" dxfId="2086" priority="660">
      <formula>S338="No_existen"</formula>
    </cfRule>
  </conditionalFormatting>
  <conditionalFormatting sqref="W339">
    <cfRule type="expression" dxfId="2085" priority="659">
      <formula>S339="No_existen"</formula>
    </cfRule>
  </conditionalFormatting>
  <conditionalFormatting sqref="W340">
    <cfRule type="expression" dxfId="2084" priority="658">
      <formula>S340="No_existen"</formula>
    </cfRule>
  </conditionalFormatting>
  <conditionalFormatting sqref="AG335">
    <cfRule type="expression" dxfId="2083" priority="657">
      <formula>$P$11="No_existen"</formula>
    </cfRule>
  </conditionalFormatting>
  <conditionalFormatting sqref="AG338">
    <cfRule type="expression" dxfId="2082" priority="656">
      <formula>S338="No_existen"</formula>
    </cfRule>
  </conditionalFormatting>
  <conditionalFormatting sqref="AG339">
    <cfRule type="expression" dxfId="2081" priority="655">
      <formula>S339="No_existen"</formula>
    </cfRule>
  </conditionalFormatting>
  <conditionalFormatting sqref="AG340">
    <cfRule type="expression" dxfId="2080" priority="654">
      <formula>S340="No_existen"</formula>
    </cfRule>
  </conditionalFormatting>
  <conditionalFormatting sqref="AG338:AG340">
    <cfRule type="expression" dxfId="2079" priority="652">
      <formula>AF338="No asignado"</formula>
    </cfRule>
  </conditionalFormatting>
  <conditionalFormatting sqref="AG335:AG340">
    <cfRule type="expression" dxfId="2078" priority="653">
      <formula>AF335="No asignado"</formula>
    </cfRule>
  </conditionalFormatting>
  <conditionalFormatting sqref="AG336">
    <cfRule type="expression" dxfId="2077" priority="651">
      <formula>$P$12="No_existen"</formula>
    </cfRule>
  </conditionalFormatting>
  <conditionalFormatting sqref="AG337">
    <cfRule type="expression" dxfId="2076" priority="650">
      <formula>$P$13="No_existen"</formula>
    </cfRule>
  </conditionalFormatting>
  <conditionalFormatting sqref="AG339">
    <cfRule type="expression" dxfId="2075" priority="649">
      <formula>$P$11="No_existen"</formula>
    </cfRule>
  </conditionalFormatting>
  <conditionalFormatting sqref="AG338">
    <cfRule type="expression" dxfId="2074" priority="648">
      <formula>$P$11="No_existen"</formula>
    </cfRule>
  </conditionalFormatting>
  <conditionalFormatting sqref="AG339">
    <cfRule type="expression" dxfId="2073" priority="647">
      <formula>S339="No_existen"</formula>
    </cfRule>
  </conditionalFormatting>
  <conditionalFormatting sqref="AG339">
    <cfRule type="expression" dxfId="2072" priority="646">
      <formula>$P$11="No_existen"</formula>
    </cfRule>
  </conditionalFormatting>
  <conditionalFormatting sqref="AU341:AV341">
    <cfRule type="cellIs" dxfId="2071" priority="643" operator="equal">
      <formula>"LEVE"</formula>
    </cfRule>
    <cfRule type="cellIs" dxfId="2070" priority="644" operator="equal">
      <formula>"MODERADO"</formula>
    </cfRule>
    <cfRule type="cellIs" dxfId="2069" priority="645" operator="equal">
      <formula>"GRAVE"</formula>
    </cfRule>
  </conditionalFormatting>
  <conditionalFormatting sqref="AU335:AV335">
    <cfRule type="cellIs" dxfId="2068" priority="640" operator="equal">
      <formula>"LEVE"</formula>
    </cfRule>
    <cfRule type="cellIs" dxfId="2067" priority="641" operator="equal">
      <formula>"MODERADO"</formula>
    </cfRule>
    <cfRule type="cellIs" dxfId="2066" priority="642" operator="equal">
      <formula>"GRAVE"</formula>
    </cfRule>
  </conditionalFormatting>
  <conditionalFormatting sqref="AU338">
    <cfRule type="cellIs" dxfId="2065" priority="637" operator="equal">
      <formula>"LEVE"</formula>
    </cfRule>
    <cfRule type="cellIs" dxfId="2064" priority="638" operator="equal">
      <formula>"MODERADO"</formula>
    </cfRule>
    <cfRule type="cellIs" dxfId="2063" priority="639" operator="equal">
      <formula>"GRAVE"</formula>
    </cfRule>
  </conditionalFormatting>
  <conditionalFormatting sqref="AV338">
    <cfRule type="cellIs" dxfId="2062" priority="634" operator="equal">
      <formula>"LEVE"</formula>
    </cfRule>
    <cfRule type="cellIs" dxfId="2061" priority="635" operator="equal">
      <formula>"MODERADO"</formula>
    </cfRule>
    <cfRule type="cellIs" dxfId="2060" priority="636" operator="equal">
      <formula>"GRAVE"</formula>
    </cfRule>
  </conditionalFormatting>
  <conditionalFormatting sqref="W344:W346">
    <cfRule type="expression" dxfId="2059" priority="633">
      <formula>S344="No_existen"</formula>
    </cfRule>
  </conditionalFormatting>
  <conditionalFormatting sqref="W347">
    <cfRule type="expression" dxfId="2058" priority="632">
      <formula>S347="No_existen"</formula>
    </cfRule>
  </conditionalFormatting>
  <conditionalFormatting sqref="AG344:AG345">
    <cfRule type="expression" dxfId="2057" priority="627">
      <formula>$P$11="No_existen"</formula>
    </cfRule>
  </conditionalFormatting>
  <conditionalFormatting sqref="AG344:AG347">
    <cfRule type="expression" dxfId="2056" priority="629">
      <formula>AF344="No asignado"</formula>
    </cfRule>
  </conditionalFormatting>
  <conditionalFormatting sqref="AG345">
    <cfRule type="expression" dxfId="2055" priority="628">
      <formula>$P$12="No_existen"</formula>
    </cfRule>
  </conditionalFormatting>
  <conditionalFormatting sqref="AG346">
    <cfRule type="expression" dxfId="2054" priority="631">
      <formula>$S$13="No_existen"</formula>
    </cfRule>
  </conditionalFormatting>
  <conditionalFormatting sqref="AG347">
    <cfRule type="expression" dxfId="2053" priority="630">
      <formula>S347="No_existen"</formula>
    </cfRule>
  </conditionalFormatting>
  <conditionalFormatting sqref="AG346">
    <cfRule type="expression" dxfId="2052" priority="625">
      <formula>$P$11="No_existen"</formula>
    </cfRule>
  </conditionalFormatting>
  <conditionalFormatting sqref="AG346">
    <cfRule type="expression" dxfId="2051" priority="626">
      <formula>$P$12="No_existen"</formula>
    </cfRule>
  </conditionalFormatting>
  <conditionalFormatting sqref="AU344:AV344">
    <cfRule type="cellIs" dxfId="2050" priority="622" operator="equal">
      <formula>"LEVE"</formula>
    </cfRule>
    <cfRule type="cellIs" dxfId="2049" priority="623" operator="equal">
      <formula>"MODERADO"</formula>
    </cfRule>
    <cfRule type="cellIs" dxfId="2048" priority="624" operator="equal">
      <formula>"GRAVE"</formula>
    </cfRule>
  </conditionalFormatting>
  <conditionalFormatting sqref="AU347:AV347">
    <cfRule type="cellIs" dxfId="2047" priority="619" operator="equal">
      <formula>"LEVE"</formula>
    </cfRule>
    <cfRule type="cellIs" dxfId="2046" priority="620" operator="equal">
      <formula>"MODERADO"</formula>
    </cfRule>
    <cfRule type="cellIs" dxfId="2045" priority="621" operator="equal">
      <formula>"GRAVE"</formula>
    </cfRule>
  </conditionalFormatting>
  <conditionalFormatting sqref="AX344:AX346">
    <cfRule type="expression" dxfId="2044" priority="617">
      <formula>AW344="ASUMIR"</formula>
    </cfRule>
  </conditionalFormatting>
  <conditionalFormatting sqref="AY344:AY346">
    <cfRule type="expression" dxfId="2043" priority="616">
      <formula>AW344="ASUMIR"</formula>
    </cfRule>
  </conditionalFormatting>
  <conditionalFormatting sqref="AX347:AX349">
    <cfRule type="expression" dxfId="2042" priority="615">
      <formula>AW347="ASUMIR"</formula>
    </cfRule>
  </conditionalFormatting>
  <conditionalFormatting sqref="AY347:AY349">
    <cfRule type="expression" dxfId="2041" priority="614">
      <formula>AW347="ASUMIR"</formula>
    </cfRule>
  </conditionalFormatting>
  <conditionalFormatting sqref="H350:H361">
    <cfRule type="expression" dxfId="2040" priority="613">
      <formula>$G350="N/A"</formula>
    </cfRule>
  </conditionalFormatting>
  <conditionalFormatting sqref="I350:I355 I359:I361">
    <cfRule type="expression" dxfId="2039" priority="612">
      <formula>$G350="N/A"</formula>
    </cfRule>
  </conditionalFormatting>
  <conditionalFormatting sqref="S350:S361">
    <cfRule type="cellIs" dxfId="2038" priority="611" operator="between">
      <formula>2</formula>
      <formula>3</formula>
    </cfRule>
  </conditionalFormatting>
  <conditionalFormatting sqref="W356">
    <cfRule type="expression" dxfId="2037" priority="609">
      <formula>S356="No_existen"</formula>
    </cfRule>
  </conditionalFormatting>
  <conditionalFormatting sqref="W360">
    <cfRule type="expression" dxfId="2036" priority="608">
      <formula>S360="No_existen"</formula>
    </cfRule>
  </conditionalFormatting>
  <conditionalFormatting sqref="W361">
    <cfRule type="expression" dxfId="2035" priority="607">
      <formula>S361="No_existen"</formula>
    </cfRule>
  </conditionalFormatting>
  <conditionalFormatting sqref="W350">
    <cfRule type="expression" dxfId="2034" priority="606">
      <formula>S350="No_existen"</formula>
    </cfRule>
  </conditionalFormatting>
  <conditionalFormatting sqref="W351">
    <cfRule type="expression" dxfId="2033" priority="605">
      <formula>S351="No_existen"</formula>
    </cfRule>
  </conditionalFormatting>
  <conditionalFormatting sqref="W352">
    <cfRule type="expression" dxfId="2032" priority="604">
      <formula>S352="No_existen"</formula>
    </cfRule>
  </conditionalFormatting>
  <conditionalFormatting sqref="W353">
    <cfRule type="expression" dxfId="2031" priority="603">
      <formula>S353="No_existen"</formula>
    </cfRule>
  </conditionalFormatting>
  <conditionalFormatting sqref="W354">
    <cfRule type="expression" dxfId="2030" priority="602">
      <formula>S354="No_existen"</formula>
    </cfRule>
  </conditionalFormatting>
  <conditionalFormatting sqref="W355">
    <cfRule type="expression" dxfId="2029" priority="601">
      <formula>S355="No_existen"</formula>
    </cfRule>
  </conditionalFormatting>
  <conditionalFormatting sqref="W358">
    <cfRule type="expression" dxfId="2028" priority="610">
      <formula>S357="No_existen"</formula>
    </cfRule>
  </conditionalFormatting>
  <conditionalFormatting sqref="W357">
    <cfRule type="expression" dxfId="2027" priority="600">
      <formula>S357="No_existen"</formula>
    </cfRule>
  </conditionalFormatting>
  <conditionalFormatting sqref="W359">
    <cfRule type="expression" dxfId="2026" priority="599">
      <formula>S359="No_existen"</formula>
    </cfRule>
  </conditionalFormatting>
  <conditionalFormatting sqref="AB352">
    <cfRule type="expression" dxfId="2025" priority="595">
      <formula>AA352="Semiautomatico"</formula>
    </cfRule>
    <cfRule type="expression" dxfId="2024" priority="596">
      <formula>AA352="Manual"</formula>
    </cfRule>
    <cfRule type="expression" dxfId="2023" priority="598">
      <formula>S352="No_existen"</formula>
    </cfRule>
  </conditionalFormatting>
  <conditionalFormatting sqref="AB352">
    <cfRule type="expression" dxfId="2022" priority="597">
      <formula>S352="No_existen"</formula>
    </cfRule>
  </conditionalFormatting>
  <conditionalFormatting sqref="AG353">
    <cfRule type="expression" dxfId="2021" priority="594">
      <formula>S353="No_existen"</formula>
    </cfRule>
  </conditionalFormatting>
  <conditionalFormatting sqref="AG354">
    <cfRule type="expression" dxfId="2020" priority="593">
      <formula>S354="No_existen"</formula>
    </cfRule>
  </conditionalFormatting>
  <conditionalFormatting sqref="AG355">
    <cfRule type="expression" dxfId="2019" priority="592">
      <formula>S355="No_existen"</formula>
    </cfRule>
  </conditionalFormatting>
  <conditionalFormatting sqref="AG356:AG359">
    <cfRule type="expression" dxfId="2018" priority="591">
      <formula>S356="No_existen"</formula>
    </cfRule>
  </conditionalFormatting>
  <conditionalFormatting sqref="AG357:AG359">
    <cfRule type="expression" dxfId="2017" priority="590">
      <formula>S357="No_existen"</formula>
    </cfRule>
  </conditionalFormatting>
  <conditionalFormatting sqref="AG358:AG359">
    <cfRule type="expression" dxfId="2016" priority="589">
      <formula>S358="No_existen"</formula>
    </cfRule>
  </conditionalFormatting>
  <conditionalFormatting sqref="AG359:AG360">
    <cfRule type="expression" dxfId="2015" priority="584">
      <formula>AF359="No asignado"</formula>
    </cfRule>
    <cfRule type="expression" dxfId="2014" priority="588">
      <formula>S359="No_existen"</formula>
    </cfRule>
  </conditionalFormatting>
  <conditionalFormatting sqref="AG353:AG355">
    <cfRule type="expression" dxfId="2013" priority="586">
      <formula>AF353="No asignado"</formula>
    </cfRule>
  </conditionalFormatting>
  <conditionalFormatting sqref="AG356:AG359">
    <cfRule type="expression" dxfId="2012" priority="585">
      <formula>AF356="No asignado"</formula>
    </cfRule>
  </conditionalFormatting>
  <conditionalFormatting sqref="AG353:AG360">
    <cfRule type="expression" dxfId="2011" priority="587">
      <formula>AF353="No asignado"</formula>
    </cfRule>
  </conditionalFormatting>
  <conditionalFormatting sqref="AG350:AG351">
    <cfRule type="expression" dxfId="2010" priority="583">
      <formula>$P$11="No_existen"</formula>
    </cfRule>
  </conditionalFormatting>
  <conditionalFormatting sqref="AG350:AG352">
    <cfRule type="expression" dxfId="2009" priority="582">
      <formula>AF350="No asignado"</formula>
    </cfRule>
  </conditionalFormatting>
  <conditionalFormatting sqref="AG351">
    <cfRule type="expression" dxfId="2008" priority="581">
      <formula>$P$12="No_existen"</formula>
    </cfRule>
  </conditionalFormatting>
  <conditionalFormatting sqref="AG352">
    <cfRule type="expression" dxfId="2007" priority="580">
      <formula>$P$13="No_existen"</formula>
    </cfRule>
  </conditionalFormatting>
  <conditionalFormatting sqref="AU350:AV350">
    <cfRule type="cellIs" dxfId="2006" priority="577" operator="equal">
      <formula>"LEVE"</formula>
    </cfRule>
    <cfRule type="cellIs" dxfId="2005" priority="578" operator="equal">
      <formula>"MODERADO"</formula>
    </cfRule>
    <cfRule type="cellIs" dxfId="2004" priority="579" operator="equal">
      <formula>"GRAVE"</formula>
    </cfRule>
  </conditionalFormatting>
  <conditionalFormatting sqref="AU353:AV353 AV356">
    <cfRule type="cellIs" dxfId="2003" priority="574" operator="equal">
      <formula>"LEVE"</formula>
    </cfRule>
    <cfRule type="cellIs" dxfId="2002" priority="575" operator="equal">
      <formula>"MODERADO"</formula>
    </cfRule>
    <cfRule type="cellIs" dxfId="2001" priority="576" operator="equal">
      <formula>"GRAVE"</formula>
    </cfRule>
  </conditionalFormatting>
  <conditionalFormatting sqref="AU356 AU359:AV359">
    <cfRule type="cellIs" dxfId="2000" priority="571" operator="equal">
      <formula>"LEVE"</formula>
    </cfRule>
    <cfRule type="cellIs" dxfId="1999" priority="572" operator="equal">
      <formula>"MODERADO"</formula>
    </cfRule>
    <cfRule type="cellIs" dxfId="1998" priority="573" operator="equal">
      <formula>"GRAVE"</formula>
    </cfRule>
  </conditionalFormatting>
  <conditionalFormatting sqref="H363:H364">
    <cfRule type="expression" dxfId="1997" priority="569">
      <formula>$G363="N/A"</formula>
    </cfRule>
  </conditionalFormatting>
  <conditionalFormatting sqref="H366:H367">
    <cfRule type="expression" dxfId="1996" priority="568">
      <formula>$G366="N/A"</formula>
    </cfRule>
  </conditionalFormatting>
  <conditionalFormatting sqref="H369:H370">
    <cfRule type="expression" dxfId="1995" priority="567">
      <formula>$G369="N/A"</formula>
    </cfRule>
  </conditionalFormatting>
  <conditionalFormatting sqref="I363:I364">
    <cfRule type="expression" dxfId="1994" priority="566">
      <formula>$G363="N/A"</formula>
    </cfRule>
  </conditionalFormatting>
  <conditionalFormatting sqref="I366:I367">
    <cfRule type="expression" dxfId="1993" priority="565">
      <formula>$G366="N/A"</formula>
    </cfRule>
  </conditionalFormatting>
  <conditionalFormatting sqref="I369:I370">
    <cfRule type="expression" dxfId="1992" priority="564">
      <formula>$G369="N/A"</formula>
    </cfRule>
  </conditionalFormatting>
  <conditionalFormatting sqref="S362:S370">
    <cfRule type="cellIs" dxfId="1991" priority="563" operator="between">
      <formula>2</formula>
      <formula>3</formula>
    </cfRule>
  </conditionalFormatting>
  <conditionalFormatting sqref="H371:H386">
    <cfRule type="expression" dxfId="1990" priority="561">
      <formula>$G371="N/A"</formula>
    </cfRule>
  </conditionalFormatting>
  <conditionalFormatting sqref="I371:I373 I375:I376 I378:I386">
    <cfRule type="expression" dxfId="1989" priority="560">
      <formula>$G371="N/A"</formula>
    </cfRule>
  </conditionalFormatting>
  <conditionalFormatting sqref="I374">
    <cfRule type="expression" dxfId="1988" priority="559">
      <formula>$G374="N/A"</formula>
    </cfRule>
  </conditionalFormatting>
  <conditionalFormatting sqref="I377">
    <cfRule type="expression" dxfId="1987" priority="558">
      <formula>$G377="N/A"</formula>
    </cfRule>
  </conditionalFormatting>
  <conditionalFormatting sqref="S371:S388">
    <cfRule type="cellIs" dxfId="1986" priority="557" operator="between">
      <formula>2</formula>
      <formula>3</formula>
    </cfRule>
  </conditionalFormatting>
  <conditionalFormatting sqref="W371">
    <cfRule type="expression" dxfId="1985" priority="556">
      <formula>S371="No_existen"</formula>
    </cfRule>
  </conditionalFormatting>
  <conditionalFormatting sqref="W372">
    <cfRule type="expression" dxfId="1984" priority="555">
      <formula>S372="No_existen"</formula>
    </cfRule>
  </conditionalFormatting>
  <conditionalFormatting sqref="W373">
    <cfRule type="expression" dxfId="1983" priority="554">
      <formula>S373="No_existen"</formula>
    </cfRule>
  </conditionalFormatting>
  <conditionalFormatting sqref="W378">
    <cfRule type="expression" dxfId="1982" priority="553">
      <formula>S378="No_existen"</formula>
    </cfRule>
  </conditionalFormatting>
  <conditionalFormatting sqref="W379">
    <cfRule type="expression" dxfId="1981" priority="552">
      <formula>S379="No_existen"</formula>
    </cfRule>
  </conditionalFormatting>
  <conditionalFormatting sqref="W385">
    <cfRule type="expression" dxfId="1980" priority="551">
      <formula>S385="No_existen"</formula>
    </cfRule>
  </conditionalFormatting>
  <conditionalFormatting sqref="W386">
    <cfRule type="expression" dxfId="1979" priority="550">
      <formula>S386="No_existen"</formula>
    </cfRule>
  </conditionalFormatting>
  <conditionalFormatting sqref="W374">
    <cfRule type="expression" dxfId="1978" priority="549">
      <formula>S374="No_existen"</formula>
    </cfRule>
  </conditionalFormatting>
  <conditionalFormatting sqref="W376:W377">
    <cfRule type="expression" dxfId="1977" priority="548">
      <formula>S376="No_existen"</formula>
    </cfRule>
  </conditionalFormatting>
  <conditionalFormatting sqref="W380:W384">
    <cfRule type="expression" dxfId="1976" priority="547">
      <formula>S380="No_existen"</formula>
    </cfRule>
  </conditionalFormatting>
  <conditionalFormatting sqref="AG388">
    <cfRule type="expression" dxfId="1975" priority="545">
      <formula>S388="No_existen"</formula>
    </cfRule>
  </conditionalFormatting>
  <conditionalFormatting sqref="AG388">
    <cfRule type="expression" dxfId="1974" priority="543">
      <formula>AF388="No asignado"</formula>
    </cfRule>
  </conditionalFormatting>
  <conditionalFormatting sqref="AG387">
    <cfRule type="expression" dxfId="1973" priority="537">
      <formula>AF387="No asignado"</formula>
    </cfRule>
  </conditionalFormatting>
  <conditionalFormatting sqref="AG387">
    <cfRule type="expression" dxfId="1972" priority="538">
      <formula>S387="No_existen"</formula>
    </cfRule>
  </conditionalFormatting>
  <conditionalFormatting sqref="AG371">
    <cfRule type="expression" dxfId="1971" priority="536">
      <formula>$S$11="No_existen"</formula>
    </cfRule>
  </conditionalFormatting>
  <conditionalFormatting sqref="AG385">
    <cfRule type="expression" dxfId="1970" priority="535">
      <formula>S385="No_existen"</formula>
    </cfRule>
  </conditionalFormatting>
  <conditionalFormatting sqref="AG386">
    <cfRule type="expression" dxfId="1969" priority="534">
      <formula>S386="No_existen"</formula>
    </cfRule>
  </conditionalFormatting>
  <conditionalFormatting sqref="AG371:AG373 AG385:AG386">
    <cfRule type="expression" dxfId="1968" priority="533">
      <formula>AF371="No asignado"</formula>
    </cfRule>
  </conditionalFormatting>
  <conditionalFormatting sqref="AG372">
    <cfRule type="expression" dxfId="1967" priority="532">
      <formula>$S$12="No_existen"</formula>
    </cfRule>
  </conditionalFormatting>
  <conditionalFormatting sqref="AG373">
    <cfRule type="expression" dxfId="1966" priority="531">
      <formula>$S$13="No_existen"</formula>
    </cfRule>
  </conditionalFormatting>
  <conditionalFormatting sqref="AG374:AG379">
    <cfRule type="expression" dxfId="1965" priority="529">
      <formula>AF374="No asignado"</formula>
    </cfRule>
  </conditionalFormatting>
  <conditionalFormatting sqref="AG374:AG379">
    <cfRule type="expression" dxfId="1964" priority="530">
      <formula>S374="No_existen"</formula>
    </cfRule>
  </conditionalFormatting>
  <conditionalFormatting sqref="AG380:AG384">
    <cfRule type="expression" dxfId="1963" priority="527">
      <formula>AF380="No asignado"</formula>
    </cfRule>
  </conditionalFormatting>
  <conditionalFormatting sqref="AG380:AG384">
    <cfRule type="expression" dxfId="1962" priority="528">
      <formula>S380="No_existen"</formula>
    </cfRule>
  </conditionalFormatting>
  <conditionalFormatting sqref="AU386:AV386">
    <cfRule type="cellIs" dxfId="1961" priority="524" operator="equal">
      <formula>"LEVE"</formula>
    </cfRule>
    <cfRule type="cellIs" dxfId="1960" priority="525" operator="equal">
      <formula>"MODERADO"</formula>
    </cfRule>
    <cfRule type="cellIs" dxfId="1959" priority="526" operator="equal">
      <formula>"GRAVE"</formula>
    </cfRule>
  </conditionalFormatting>
  <conditionalFormatting sqref="AU371:AV371">
    <cfRule type="cellIs" dxfId="1958" priority="521" operator="equal">
      <formula>"LEVE"</formula>
    </cfRule>
    <cfRule type="cellIs" dxfId="1957" priority="522" operator="equal">
      <formula>"MODERADO"</formula>
    </cfRule>
    <cfRule type="cellIs" dxfId="1956" priority="523" operator="equal">
      <formula>"GRAVE"</formula>
    </cfRule>
  </conditionalFormatting>
  <conditionalFormatting sqref="AU374:AV374">
    <cfRule type="cellIs" dxfId="1955" priority="518" operator="equal">
      <formula>"LEVE"</formula>
    </cfRule>
    <cfRule type="cellIs" dxfId="1954" priority="519" operator="equal">
      <formula>"MODERADO"</formula>
    </cfRule>
    <cfRule type="cellIs" dxfId="1953" priority="520" operator="equal">
      <formula>"GRAVE"</formula>
    </cfRule>
  </conditionalFormatting>
  <conditionalFormatting sqref="AU377:AV377">
    <cfRule type="cellIs" dxfId="1952" priority="515" operator="equal">
      <formula>"LEVE"</formula>
    </cfRule>
    <cfRule type="cellIs" dxfId="1951" priority="516" operator="equal">
      <formula>"MODERADO"</formula>
    </cfRule>
    <cfRule type="cellIs" dxfId="1950" priority="517" operator="equal">
      <formula>"GRAVE"</formula>
    </cfRule>
  </conditionalFormatting>
  <conditionalFormatting sqref="AU380:AV380">
    <cfRule type="cellIs" dxfId="1949" priority="509" operator="equal">
      <formula>"LEVE"</formula>
    </cfRule>
    <cfRule type="cellIs" dxfId="1948" priority="510" operator="equal">
      <formula>"MODERADO"</formula>
    </cfRule>
    <cfRule type="cellIs" dxfId="1947" priority="511" operator="equal">
      <formula>"GRAVE"</formula>
    </cfRule>
  </conditionalFormatting>
  <conditionalFormatting sqref="AU383:AV383">
    <cfRule type="cellIs" dxfId="1946" priority="512" operator="equal">
      <formula>"LEVE"</formula>
    </cfRule>
    <cfRule type="cellIs" dxfId="1945" priority="513" operator="equal">
      <formula>"MODERADO"</formula>
    </cfRule>
    <cfRule type="cellIs" dxfId="1944" priority="514" operator="equal">
      <formula>"GRAVE"</formula>
    </cfRule>
  </conditionalFormatting>
  <conditionalFormatting sqref="AX386">
    <cfRule type="expression" dxfId="1943" priority="507">
      <formula>AW386="ASUMIR"</formula>
    </cfRule>
  </conditionalFormatting>
  <conditionalFormatting sqref="AY386">
    <cfRule type="expression" dxfId="1942" priority="506">
      <formula>AW386="ASUMIR"</formula>
    </cfRule>
  </conditionalFormatting>
  <conditionalFormatting sqref="AX386:AY386">
    <cfRule type="expression" dxfId="1941" priority="505">
      <formula>$S386="No_existen"</formula>
    </cfRule>
  </conditionalFormatting>
  <conditionalFormatting sqref="H389:H395">
    <cfRule type="expression" dxfId="1940" priority="504">
      <formula>$G389="N/A"</formula>
    </cfRule>
  </conditionalFormatting>
  <conditionalFormatting sqref="I395">
    <cfRule type="expression" dxfId="1939" priority="503">
      <formula>$G395="N/A"</formula>
    </cfRule>
  </conditionalFormatting>
  <conditionalFormatting sqref="S389:S395">
    <cfRule type="cellIs" dxfId="1938" priority="502" operator="between">
      <formula>2</formula>
      <formula>3</formula>
    </cfRule>
  </conditionalFormatting>
  <conditionalFormatting sqref="W389:W394">
    <cfRule type="expression" dxfId="1937" priority="501">
      <formula>S389="No_existen"</formula>
    </cfRule>
  </conditionalFormatting>
  <conditionalFormatting sqref="W395">
    <cfRule type="expression" dxfId="1936" priority="500">
      <formula>S395="No_existen"</formula>
    </cfRule>
  </conditionalFormatting>
  <conditionalFormatting sqref="AG389">
    <cfRule type="expression" dxfId="1935" priority="499">
      <formula>$P$11="No_existen"</formula>
    </cfRule>
  </conditionalFormatting>
  <conditionalFormatting sqref="AG389:AG395">
    <cfRule type="expression" dxfId="1934" priority="497">
      <formula>AF389="No asignado"</formula>
    </cfRule>
  </conditionalFormatting>
  <conditionalFormatting sqref="AG390">
    <cfRule type="expression" dxfId="1933" priority="496">
      <formula>$P$12="No_existen"</formula>
    </cfRule>
  </conditionalFormatting>
  <conditionalFormatting sqref="AG391">
    <cfRule type="expression" dxfId="1932" priority="495">
      <formula>$P$13="No_existen"</formula>
    </cfRule>
  </conditionalFormatting>
  <conditionalFormatting sqref="AG392:AG395">
    <cfRule type="expression" dxfId="1931" priority="498">
      <formula>S392="No_existen"</formula>
    </cfRule>
  </conditionalFormatting>
  <conditionalFormatting sqref="AU389:AV389">
    <cfRule type="cellIs" dxfId="1930" priority="492" operator="equal">
      <formula>"LEVE"</formula>
    </cfRule>
    <cfRule type="cellIs" dxfId="1929" priority="493" operator="equal">
      <formula>"MODERADO"</formula>
    </cfRule>
    <cfRule type="cellIs" dxfId="1928" priority="494" operator="equal">
      <formula>"GRAVE"</formula>
    </cfRule>
  </conditionalFormatting>
  <conditionalFormatting sqref="AU392:AV392">
    <cfRule type="cellIs" dxfId="1927" priority="489" operator="equal">
      <formula>"LEVE"</formula>
    </cfRule>
    <cfRule type="cellIs" dxfId="1926" priority="490" operator="equal">
      <formula>"MODERADO"</formula>
    </cfRule>
    <cfRule type="cellIs" dxfId="1925" priority="491" operator="equal">
      <formula>"GRAVE"</formula>
    </cfRule>
  </conditionalFormatting>
  <conditionalFormatting sqref="AU395:AV395">
    <cfRule type="cellIs" dxfId="1924" priority="486" operator="equal">
      <formula>"LEVE"</formula>
    </cfRule>
    <cfRule type="cellIs" dxfId="1923" priority="487" operator="equal">
      <formula>"MODERADO"</formula>
    </cfRule>
    <cfRule type="cellIs" dxfId="1922" priority="488" operator="equal">
      <formula>"GRAVE"</formula>
    </cfRule>
  </conditionalFormatting>
  <conditionalFormatting sqref="AX393:AX395">
    <cfRule type="expression" dxfId="1921" priority="485">
      <formula>AW393="ASUMIR"</formula>
    </cfRule>
  </conditionalFormatting>
  <conditionalFormatting sqref="AX393:AX395">
    <cfRule type="expression" dxfId="1920" priority="484">
      <formula>$S393="No_existen"</formula>
    </cfRule>
  </conditionalFormatting>
  <conditionalFormatting sqref="AX389:AX392">
    <cfRule type="expression" dxfId="1919" priority="483">
      <formula>AW389="ASUMIR"</formula>
    </cfRule>
  </conditionalFormatting>
  <conditionalFormatting sqref="AY393:AY395">
    <cfRule type="expression" dxfId="1918" priority="482">
      <formula>AW393="ASUMIR"</formula>
    </cfRule>
  </conditionalFormatting>
  <conditionalFormatting sqref="AY393:AY395">
    <cfRule type="expression" dxfId="1917" priority="481">
      <formula>$S393="No_existen"</formula>
    </cfRule>
  </conditionalFormatting>
  <conditionalFormatting sqref="AY389:AY392">
    <cfRule type="expression" dxfId="1916" priority="480">
      <formula>AW389="ASUMIR"</formula>
    </cfRule>
  </conditionalFormatting>
  <conditionalFormatting sqref="G398:G412">
    <cfRule type="expression" dxfId="1915" priority="479">
      <formula>$G398="N/A"</formula>
    </cfRule>
  </conditionalFormatting>
  <conditionalFormatting sqref="H398:H411">
    <cfRule type="expression" dxfId="1914" priority="478">
      <formula>$G398="N/A"</formula>
    </cfRule>
  </conditionalFormatting>
  <conditionalFormatting sqref="S398:S412">
    <cfRule type="cellIs" dxfId="1913" priority="477" operator="between">
      <formula>2</formula>
      <formula>3</formula>
    </cfRule>
  </conditionalFormatting>
  <conditionalFormatting sqref="W398:W412">
    <cfRule type="expression" dxfId="1912" priority="476">
      <formula>S398="No_existen"</formula>
    </cfRule>
  </conditionalFormatting>
  <conditionalFormatting sqref="AB399">
    <cfRule type="expression" dxfId="1911" priority="473">
      <formula>AA399="Semiautomatico"</formula>
    </cfRule>
    <cfRule type="expression" dxfId="1910" priority="474">
      <formula>AA399="Manual"</formula>
    </cfRule>
    <cfRule type="expression" dxfId="1909" priority="475">
      <formula>S399="No_existen"</formula>
    </cfRule>
  </conditionalFormatting>
  <conditionalFormatting sqref="AG398">
    <cfRule type="expression" dxfId="1908" priority="472">
      <formula>$P$11="No_existen"</formula>
    </cfRule>
  </conditionalFormatting>
  <conditionalFormatting sqref="AG398:AG411">
    <cfRule type="expression" dxfId="1907" priority="470">
      <formula>AF398="No asignado"</formula>
    </cfRule>
  </conditionalFormatting>
  <conditionalFormatting sqref="AG399">
    <cfRule type="expression" dxfId="1906" priority="469">
      <formula>$P$12="No_existen"</formula>
    </cfRule>
  </conditionalFormatting>
  <conditionalFormatting sqref="AG400">
    <cfRule type="expression" dxfId="1905" priority="468">
      <formula>$P$13="No_existen"</formula>
    </cfRule>
  </conditionalFormatting>
  <conditionalFormatting sqref="AG401:AG411">
    <cfRule type="expression" dxfId="1904" priority="471">
      <formula>S401="No_existen"</formula>
    </cfRule>
  </conditionalFormatting>
  <conditionalFormatting sqref="AU398">
    <cfRule type="cellIs" dxfId="1903" priority="462" operator="equal">
      <formula>"LEVE"</formula>
    </cfRule>
    <cfRule type="cellIs" dxfId="1902" priority="463" operator="equal">
      <formula>"MODERADO"</formula>
    </cfRule>
    <cfRule type="cellIs" dxfId="1901" priority="464" operator="equal">
      <formula>"GRAVE"</formula>
    </cfRule>
  </conditionalFormatting>
  <conditionalFormatting sqref="AU401">
    <cfRule type="cellIs" dxfId="1900" priority="459" operator="equal">
      <formula>"LEVE"</formula>
    </cfRule>
    <cfRule type="cellIs" dxfId="1899" priority="460" operator="equal">
      <formula>"MODERADO"</formula>
    </cfRule>
    <cfRule type="cellIs" dxfId="1898" priority="461" operator="equal">
      <formula>"GRAVE"</formula>
    </cfRule>
  </conditionalFormatting>
  <conditionalFormatting sqref="AU404 AU407">
    <cfRule type="cellIs" dxfId="1897" priority="456" operator="equal">
      <formula>"LEVE"</formula>
    </cfRule>
    <cfRule type="cellIs" dxfId="1896" priority="457" operator="equal">
      <formula>"MODERADO"</formula>
    </cfRule>
    <cfRule type="cellIs" dxfId="1895" priority="458" operator="equal">
      <formula>"GRAVE"</formula>
    </cfRule>
  </conditionalFormatting>
  <conditionalFormatting sqref="AU410">
    <cfRule type="cellIs" dxfId="1894" priority="465" operator="equal">
      <formula>"LEVE"</formula>
    </cfRule>
    <cfRule type="cellIs" dxfId="1893" priority="466" operator="equal">
      <formula>"MODERADO"</formula>
    </cfRule>
    <cfRule type="cellIs" dxfId="1892" priority="467" operator="equal">
      <formula>"GRAVE"</formula>
    </cfRule>
  </conditionalFormatting>
  <conditionalFormatting sqref="AV398">
    <cfRule type="cellIs" dxfId="1891" priority="450" operator="equal">
      <formula>"LEVE"</formula>
    </cfRule>
    <cfRule type="cellIs" dxfId="1890" priority="451" operator="equal">
      <formula>"MODERADO"</formula>
    </cfRule>
    <cfRule type="cellIs" dxfId="1889" priority="452" operator="equal">
      <formula>"GRAVE"</formula>
    </cfRule>
  </conditionalFormatting>
  <conditionalFormatting sqref="AV401">
    <cfRule type="cellIs" dxfId="1888" priority="447" operator="equal">
      <formula>"LEVE"</formula>
    </cfRule>
    <cfRule type="cellIs" dxfId="1887" priority="448" operator="equal">
      <formula>"MODERADO"</formula>
    </cfRule>
    <cfRule type="cellIs" dxfId="1886" priority="449" operator="equal">
      <formula>"GRAVE"</formula>
    </cfRule>
  </conditionalFormatting>
  <conditionalFormatting sqref="AV404 AV407">
    <cfRule type="cellIs" dxfId="1885" priority="444" operator="equal">
      <formula>"LEVE"</formula>
    </cfRule>
    <cfRule type="cellIs" dxfId="1884" priority="445" operator="equal">
      <formula>"MODERADO"</formula>
    </cfRule>
    <cfRule type="cellIs" dxfId="1883" priority="446" operator="equal">
      <formula>"GRAVE"</formula>
    </cfRule>
  </conditionalFormatting>
  <conditionalFormatting sqref="AV410">
    <cfRule type="cellIs" dxfId="1882" priority="453" operator="equal">
      <formula>"LEVE"</formula>
    </cfRule>
    <cfRule type="cellIs" dxfId="1881" priority="454" operator="equal">
      <formula>"MODERADO"</formula>
    </cfRule>
    <cfRule type="cellIs" dxfId="1880" priority="455" operator="equal">
      <formula>"GRAVE"</formula>
    </cfRule>
  </conditionalFormatting>
  <conditionalFormatting sqref="AX402:AX403">
    <cfRule type="expression" dxfId="1879" priority="441">
      <formula>AW402="ASUMIR"</formula>
    </cfRule>
  </conditionalFormatting>
  <conditionalFormatting sqref="AY402:AY403">
    <cfRule type="expression" dxfId="1878" priority="440">
      <formula>AW402="ASUMIR"</formula>
    </cfRule>
  </conditionalFormatting>
  <conditionalFormatting sqref="AX402:AY403">
    <cfRule type="expression" dxfId="1877" priority="439">
      <formula>$S402="No_existen"</formula>
    </cfRule>
  </conditionalFormatting>
  <conditionalFormatting sqref="AX401">
    <cfRule type="expression" dxfId="1876" priority="438">
      <formula>AW401="ASUMIR"</formula>
    </cfRule>
  </conditionalFormatting>
  <conditionalFormatting sqref="AY401">
    <cfRule type="expression" dxfId="1875" priority="437">
      <formula>AW401="ASUMIR"</formula>
    </cfRule>
  </conditionalFormatting>
  <conditionalFormatting sqref="AX404">
    <cfRule type="expression" dxfId="1874" priority="436">
      <formula>AW404="ASUMIR"</formula>
    </cfRule>
  </conditionalFormatting>
  <conditionalFormatting sqref="AY404">
    <cfRule type="expression" dxfId="1873" priority="435">
      <formula>AW404="ASUMIR"</formula>
    </cfRule>
  </conditionalFormatting>
  <conditionalFormatting sqref="G413:G433">
    <cfRule type="expression" dxfId="1872" priority="433">
      <formula>$G413="N/A"</formula>
    </cfRule>
  </conditionalFormatting>
  <conditionalFormatting sqref="H413:H421 H424:H433">
    <cfRule type="expression" dxfId="1871" priority="432">
      <formula>$G413="N/A"</formula>
    </cfRule>
  </conditionalFormatting>
  <conditionalFormatting sqref="H422:H423">
    <cfRule type="expression" dxfId="1870" priority="431">
      <formula>$G422="N/A"</formula>
    </cfRule>
  </conditionalFormatting>
  <conditionalFormatting sqref="S413:S433">
    <cfRule type="cellIs" dxfId="1869" priority="430" operator="between">
      <formula>2</formula>
      <formula>3</formula>
    </cfRule>
  </conditionalFormatting>
  <conditionalFormatting sqref="W413">
    <cfRule type="expression" dxfId="1868" priority="429">
      <formula>S413="No_existen"</formula>
    </cfRule>
  </conditionalFormatting>
  <conditionalFormatting sqref="W414">
    <cfRule type="expression" dxfId="1867" priority="428">
      <formula>S414="No_existen"</formula>
    </cfRule>
  </conditionalFormatting>
  <conditionalFormatting sqref="W415">
    <cfRule type="expression" dxfId="1866" priority="427">
      <formula>S415="No_existen"</formula>
    </cfRule>
  </conditionalFormatting>
  <conditionalFormatting sqref="W418">
    <cfRule type="expression" dxfId="1865" priority="426">
      <formula>S418="No_existen"</formula>
    </cfRule>
  </conditionalFormatting>
  <conditionalFormatting sqref="W420">
    <cfRule type="expression" dxfId="1864" priority="425">
      <formula>S420="No_existen"</formula>
    </cfRule>
  </conditionalFormatting>
  <conditionalFormatting sqref="W421">
    <cfRule type="expression" dxfId="1863" priority="424">
      <formula>S421="No_existen"</formula>
    </cfRule>
  </conditionalFormatting>
  <conditionalFormatting sqref="W416">
    <cfRule type="expression" dxfId="1862" priority="423">
      <formula>S416="No_existen"</formula>
    </cfRule>
  </conditionalFormatting>
  <conditionalFormatting sqref="W417">
    <cfRule type="expression" dxfId="1861" priority="422">
      <formula>S417="No_existen"</formula>
    </cfRule>
  </conditionalFormatting>
  <conditionalFormatting sqref="W419">
    <cfRule type="expression" dxfId="1860" priority="421">
      <formula>S419="No_existen"</formula>
    </cfRule>
  </conditionalFormatting>
  <conditionalFormatting sqref="W424">
    <cfRule type="expression" dxfId="1859" priority="420">
      <formula>$P$16="No_existen"</formula>
    </cfRule>
  </conditionalFormatting>
  <conditionalFormatting sqref="W422">
    <cfRule type="expression" dxfId="1858" priority="419">
      <formula>S422="No_existen"</formula>
    </cfRule>
  </conditionalFormatting>
  <conditionalFormatting sqref="W423">
    <cfRule type="expression" dxfId="1857" priority="418">
      <formula>S423="No_existen"</formula>
    </cfRule>
  </conditionalFormatting>
  <conditionalFormatting sqref="W425">
    <cfRule type="expression" dxfId="1856" priority="417">
      <formula>S425="No_existen"</formula>
    </cfRule>
  </conditionalFormatting>
  <conditionalFormatting sqref="W426">
    <cfRule type="expression" dxfId="1855" priority="416">
      <formula>S426="No_existen"</formula>
    </cfRule>
  </conditionalFormatting>
  <conditionalFormatting sqref="W427">
    <cfRule type="expression" dxfId="1854" priority="415">
      <formula>S427="No_existen"</formula>
    </cfRule>
  </conditionalFormatting>
  <conditionalFormatting sqref="W428">
    <cfRule type="expression" dxfId="1853" priority="414">
      <formula>S428="No_existen"</formula>
    </cfRule>
  </conditionalFormatting>
  <conditionalFormatting sqref="W429:W430">
    <cfRule type="expression" dxfId="1852" priority="413">
      <formula>S429="No_existen"</formula>
    </cfRule>
  </conditionalFormatting>
  <conditionalFormatting sqref="W431">
    <cfRule type="expression" dxfId="1851" priority="412">
      <formula>S431="No_existen"</formula>
    </cfRule>
  </conditionalFormatting>
  <conditionalFormatting sqref="W432">
    <cfRule type="expression" dxfId="1850" priority="411">
      <formula>S432="No_existen"</formula>
    </cfRule>
  </conditionalFormatting>
  <conditionalFormatting sqref="W433">
    <cfRule type="expression" dxfId="1849" priority="410">
      <formula>S433="No_existen"</formula>
    </cfRule>
  </conditionalFormatting>
  <conditionalFormatting sqref="AG413">
    <cfRule type="expression" dxfId="1848" priority="409">
      <formula>$P$11="No_existen"</formula>
    </cfRule>
  </conditionalFormatting>
  <conditionalFormatting sqref="AG420">
    <cfRule type="expression" dxfId="1847" priority="408">
      <formula>S420="No_existen"</formula>
    </cfRule>
  </conditionalFormatting>
  <conditionalFormatting sqref="AG421">
    <cfRule type="expression" dxfId="1846" priority="407">
      <formula>S421="No_existen"</formula>
    </cfRule>
  </conditionalFormatting>
  <conditionalFormatting sqref="AG424">
    <cfRule type="expression" dxfId="1845" priority="403">
      <formula>AF424="No asignado"</formula>
    </cfRule>
    <cfRule type="expression" dxfId="1844" priority="406">
      <formula>S424="No_existen"</formula>
    </cfRule>
  </conditionalFormatting>
  <conditionalFormatting sqref="AG420:AG421">
    <cfRule type="expression" dxfId="1843" priority="404">
      <formula>AF420="No asignado"</formula>
    </cfRule>
  </conditionalFormatting>
  <conditionalFormatting sqref="AG413:AG415 AG424 AG420:AG421">
    <cfRule type="expression" dxfId="1842" priority="405">
      <formula>AF413="No asignado"</formula>
    </cfRule>
  </conditionalFormatting>
  <conditionalFormatting sqref="AG414">
    <cfRule type="expression" dxfId="1841" priority="402">
      <formula>$P$12="No_existen"</formula>
    </cfRule>
  </conditionalFormatting>
  <conditionalFormatting sqref="AG415">
    <cfRule type="expression" dxfId="1840" priority="401">
      <formula>$P$13="No_existen"</formula>
    </cfRule>
  </conditionalFormatting>
  <conditionalFormatting sqref="AG414">
    <cfRule type="expression" dxfId="1839" priority="400">
      <formula>$P$11="No_existen"</formula>
    </cfRule>
  </conditionalFormatting>
  <conditionalFormatting sqref="AG415">
    <cfRule type="expression" dxfId="1838" priority="399">
      <formula>$P$11="No_existen"</formula>
    </cfRule>
  </conditionalFormatting>
  <conditionalFormatting sqref="AG416">
    <cfRule type="expression" dxfId="1837" priority="398">
      <formula>S416="No_existen"</formula>
    </cfRule>
  </conditionalFormatting>
  <conditionalFormatting sqref="AG417:AG418">
    <cfRule type="expression" dxfId="1836" priority="397">
      <formula>S417="No_existen"</formula>
    </cfRule>
  </conditionalFormatting>
  <conditionalFormatting sqref="AG418">
    <cfRule type="expression" dxfId="1835" priority="396">
      <formula>S418="No_existen"</formula>
    </cfRule>
  </conditionalFormatting>
  <conditionalFormatting sqref="AG416:AG418">
    <cfRule type="expression" dxfId="1834" priority="394">
      <formula>AF416="No asignado"</formula>
    </cfRule>
  </conditionalFormatting>
  <conditionalFormatting sqref="AG416:AG418">
    <cfRule type="expression" dxfId="1833" priority="395">
      <formula>AF416="No asignado"</formula>
    </cfRule>
  </conditionalFormatting>
  <conditionalFormatting sqref="AG417">
    <cfRule type="expression" dxfId="1832" priority="393">
      <formula>S417="No_existen"</formula>
    </cfRule>
  </conditionalFormatting>
  <conditionalFormatting sqref="AG417">
    <cfRule type="expression" dxfId="1831" priority="392">
      <formula>AF417="No asignado"</formula>
    </cfRule>
  </conditionalFormatting>
  <conditionalFormatting sqref="AG417">
    <cfRule type="expression" dxfId="1830" priority="391">
      <formula>S417="No_existen"</formula>
    </cfRule>
  </conditionalFormatting>
  <conditionalFormatting sqref="AG417">
    <cfRule type="expression" dxfId="1829" priority="390">
      <formula>AF417="No asignado"</formula>
    </cfRule>
  </conditionalFormatting>
  <conditionalFormatting sqref="AG425">
    <cfRule type="expression" dxfId="1828" priority="389">
      <formula>$P$11="No_existen"</formula>
    </cfRule>
  </conditionalFormatting>
  <conditionalFormatting sqref="AG425 AG427">
    <cfRule type="expression" dxfId="1827" priority="388">
      <formula>AF425="No asignado"</formula>
    </cfRule>
  </conditionalFormatting>
  <conditionalFormatting sqref="AG427">
    <cfRule type="expression" dxfId="1826" priority="387">
      <formula>$P$13="No_existen"</formula>
    </cfRule>
  </conditionalFormatting>
  <conditionalFormatting sqref="AG430">
    <cfRule type="expression" dxfId="1825" priority="386">
      <formula>AF430="No asignado"</formula>
    </cfRule>
  </conditionalFormatting>
  <conditionalFormatting sqref="AG430">
    <cfRule type="expression" dxfId="1824" priority="385">
      <formula>$P$12="No_existen"</formula>
    </cfRule>
  </conditionalFormatting>
  <conditionalFormatting sqref="AG430">
    <cfRule type="expression" dxfId="1823" priority="384">
      <formula>$P$13="No_existen"</formula>
    </cfRule>
  </conditionalFormatting>
  <conditionalFormatting sqref="AG430">
    <cfRule type="expression" dxfId="1822" priority="383">
      <formula>$P$11="No_existen"</formula>
    </cfRule>
  </conditionalFormatting>
  <conditionalFormatting sqref="AG430">
    <cfRule type="expression" dxfId="1821" priority="382">
      <formula>S430="No_existen"</formula>
    </cfRule>
  </conditionalFormatting>
  <conditionalFormatting sqref="AG430">
    <cfRule type="expression" dxfId="1820" priority="381">
      <formula>AF430="No asignado"</formula>
    </cfRule>
  </conditionalFormatting>
  <conditionalFormatting sqref="AG419">
    <cfRule type="expression" dxfId="1819" priority="380">
      <formula>$P$11="No_existen"</formula>
    </cfRule>
  </conditionalFormatting>
  <conditionalFormatting sqref="AG419">
    <cfRule type="expression" dxfId="1818" priority="379">
      <formula>AF419="No asignado"</formula>
    </cfRule>
  </conditionalFormatting>
  <conditionalFormatting sqref="AG419">
    <cfRule type="expression" dxfId="1817" priority="378">
      <formula>S419="No_existen"</formula>
    </cfRule>
  </conditionalFormatting>
  <conditionalFormatting sqref="AG419">
    <cfRule type="expression" dxfId="1816" priority="377">
      <formula>AF419="No asignado"</formula>
    </cfRule>
  </conditionalFormatting>
  <conditionalFormatting sqref="AG422">
    <cfRule type="expression" dxfId="1815" priority="376">
      <formula>S422="No_existen"</formula>
    </cfRule>
  </conditionalFormatting>
  <conditionalFormatting sqref="AG423">
    <cfRule type="expression" dxfId="1814" priority="375">
      <formula>S423="No_existen"</formula>
    </cfRule>
  </conditionalFormatting>
  <conditionalFormatting sqref="AG422:AG423">
    <cfRule type="expression" dxfId="1813" priority="373">
      <formula>AF422="No asignado"</formula>
    </cfRule>
  </conditionalFormatting>
  <conditionalFormatting sqref="AG422:AG423">
    <cfRule type="expression" dxfId="1812" priority="374">
      <formula>AF422="No asignado"</formula>
    </cfRule>
  </conditionalFormatting>
  <conditionalFormatting sqref="AG423">
    <cfRule type="expression" dxfId="1811" priority="372">
      <formula>S423="No_existen"</formula>
    </cfRule>
  </conditionalFormatting>
  <conditionalFormatting sqref="AG426">
    <cfRule type="expression" dxfId="1810" priority="371">
      <formula>S426="No_existen"</formula>
    </cfRule>
  </conditionalFormatting>
  <conditionalFormatting sqref="AG426">
    <cfRule type="expression" dxfId="1809" priority="369">
      <formula>AF426="No asignado"</formula>
    </cfRule>
  </conditionalFormatting>
  <conditionalFormatting sqref="AG426">
    <cfRule type="expression" dxfId="1808" priority="370">
      <formula>AF426="No asignado"</formula>
    </cfRule>
  </conditionalFormatting>
  <conditionalFormatting sqref="AG426">
    <cfRule type="expression" dxfId="1807" priority="368">
      <formula>S426="No_existen"</formula>
    </cfRule>
  </conditionalFormatting>
  <conditionalFormatting sqref="AG428:AG429">
    <cfRule type="expression" dxfId="1806" priority="365">
      <formula>AF428="No asignado"</formula>
    </cfRule>
  </conditionalFormatting>
  <conditionalFormatting sqref="AG428:AG429">
    <cfRule type="expression" dxfId="1805" priority="364">
      <formula>$P$11="No_existen"</formula>
    </cfRule>
  </conditionalFormatting>
  <conditionalFormatting sqref="AG428:AG429">
    <cfRule type="expression" dxfId="1804" priority="366">
      <formula>S428="No_existen"</formula>
    </cfRule>
  </conditionalFormatting>
  <conditionalFormatting sqref="AG429">
    <cfRule type="expression" dxfId="1803" priority="367">
      <formula>$P$12="No_existen"</formula>
    </cfRule>
  </conditionalFormatting>
  <conditionalFormatting sqref="AG431:AG433">
    <cfRule type="expression" dxfId="1802" priority="361">
      <formula>AF431="No asignado"</formula>
    </cfRule>
  </conditionalFormatting>
  <conditionalFormatting sqref="AG431:AG433">
    <cfRule type="expression" dxfId="1801" priority="360">
      <formula>$P$11="No_existen"</formula>
    </cfRule>
  </conditionalFormatting>
  <conditionalFormatting sqref="AG431:AG433">
    <cfRule type="expression" dxfId="1800" priority="362">
      <formula>S431="No_existen"</formula>
    </cfRule>
  </conditionalFormatting>
  <conditionalFormatting sqref="AG431:AG433">
    <cfRule type="expression" dxfId="1799" priority="363">
      <formula>$P$12="No_existen"</formula>
    </cfRule>
  </conditionalFormatting>
  <conditionalFormatting sqref="AU413:AV413">
    <cfRule type="cellIs" dxfId="1798" priority="357" operator="equal">
      <formula>"LEVE"</formula>
    </cfRule>
    <cfRule type="cellIs" dxfId="1797" priority="358" operator="equal">
      <formula>"MODERADO"</formula>
    </cfRule>
    <cfRule type="cellIs" dxfId="1796" priority="359" operator="equal">
      <formula>"GRAVE"</formula>
    </cfRule>
  </conditionalFormatting>
  <conditionalFormatting sqref="AV416">
    <cfRule type="cellIs" dxfId="1795" priority="354" operator="equal">
      <formula>"LEVE"</formula>
    </cfRule>
    <cfRule type="cellIs" dxfId="1794" priority="355" operator="equal">
      <formula>"MODERADO"</formula>
    </cfRule>
    <cfRule type="cellIs" dxfId="1793" priority="356" operator="equal">
      <formula>"GRAVE"</formula>
    </cfRule>
  </conditionalFormatting>
  <conditionalFormatting sqref="AU416">
    <cfRule type="cellIs" dxfId="1792" priority="351" operator="equal">
      <formula>"LEVE"</formula>
    </cfRule>
    <cfRule type="cellIs" dxfId="1791" priority="352" operator="equal">
      <formula>"MODERADO"</formula>
    </cfRule>
    <cfRule type="cellIs" dxfId="1790" priority="353" operator="equal">
      <formula>"GRAVE"</formula>
    </cfRule>
  </conditionalFormatting>
  <conditionalFormatting sqref="AU419:AV419">
    <cfRule type="cellIs" dxfId="1789" priority="348" operator="equal">
      <formula>"LEVE"</formula>
    </cfRule>
    <cfRule type="cellIs" dxfId="1788" priority="349" operator="equal">
      <formula>"MODERADO"</formula>
    </cfRule>
    <cfRule type="cellIs" dxfId="1787" priority="350" operator="equal">
      <formula>"GRAVE"</formula>
    </cfRule>
  </conditionalFormatting>
  <conditionalFormatting sqref="AU422:AV422">
    <cfRule type="cellIs" dxfId="1786" priority="345" operator="equal">
      <formula>"LEVE"</formula>
    </cfRule>
    <cfRule type="cellIs" dxfId="1785" priority="346" operator="equal">
      <formula>"MODERADO"</formula>
    </cfRule>
    <cfRule type="cellIs" dxfId="1784" priority="347" operator="equal">
      <formula>"GRAVE"</formula>
    </cfRule>
  </conditionalFormatting>
  <conditionalFormatting sqref="AU425:AV425">
    <cfRule type="cellIs" dxfId="1783" priority="342" operator="equal">
      <formula>"LEVE"</formula>
    </cfRule>
    <cfRule type="cellIs" dxfId="1782" priority="343" operator="equal">
      <formula>"MODERADO"</formula>
    </cfRule>
    <cfRule type="cellIs" dxfId="1781" priority="344" operator="equal">
      <formula>"GRAVE"</formula>
    </cfRule>
  </conditionalFormatting>
  <conditionalFormatting sqref="AU431:AV431">
    <cfRule type="cellIs" dxfId="1780" priority="339" operator="equal">
      <formula>"LEVE"</formula>
    </cfRule>
    <cfRule type="cellIs" dxfId="1779" priority="340" operator="equal">
      <formula>"MODERADO"</formula>
    </cfRule>
    <cfRule type="cellIs" dxfId="1778" priority="341" operator="equal">
      <formula>"GRAVE"</formula>
    </cfRule>
  </conditionalFormatting>
  <conditionalFormatting sqref="AU428:AV428">
    <cfRule type="cellIs" dxfId="1777" priority="336" operator="equal">
      <formula>"LEVE"</formula>
    </cfRule>
    <cfRule type="cellIs" dxfId="1776" priority="337" operator="equal">
      <formula>"MODERADO"</formula>
    </cfRule>
    <cfRule type="cellIs" dxfId="1775" priority="338" operator="equal">
      <formula>"GRAVE"</formula>
    </cfRule>
  </conditionalFormatting>
  <conditionalFormatting sqref="AX416">
    <cfRule type="expression" dxfId="1774" priority="335">
      <formula>AW416="ASUMIR"</formula>
    </cfRule>
  </conditionalFormatting>
  <conditionalFormatting sqref="AY416:AY417">
    <cfRule type="expression" dxfId="1773" priority="334">
      <formula>AW416="ASUMIR"</formula>
    </cfRule>
  </conditionalFormatting>
  <conditionalFormatting sqref="AX417">
    <cfRule type="expression" dxfId="1772" priority="333">
      <formula>AT417="No_existen"</formula>
    </cfRule>
  </conditionalFormatting>
  <conditionalFormatting sqref="AZ419">
    <cfRule type="expression" dxfId="1771" priority="332">
      <formula>AX419="ASUMIR"</formula>
    </cfRule>
  </conditionalFormatting>
  <conditionalFormatting sqref="BA419">
    <cfRule type="expression" dxfId="1770" priority="330">
      <formula>AW419&lt;&gt;"COMPARTIR"</formula>
    </cfRule>
    <cfRule type="expression" dxfId="1769" priority="331">
      <formula>AW419="ASUMIR"</formula>
    </cfRule>
  </conditionalFormatting>
  <conditionalFormatting sqref="AZ420">
    <cfRule type="expression" dxfId="1768" priority="329">
      <formula>AX420="ASUMIR"</formula>
    </cfRule>
  </conditionalFormatting>
  <conditionalFormatting sqref="BA420">
    <cfRule type="expression" dxfId="1767" priority="327">
      <formula>AW420&lt;&gt;"COMPARTIR"</formula>
    </cfRule>
    <cfRule type="expression" dxfId="1766" priority="328">
      <formula>AW420="ASUMIR"</formula>
    </cfRule>
  </conditionalFormatting>
  <conditionalFormatting sqref="AX419">
    <cfRule type="expression" dxfId="1765" priority="326">
      <formula>AW419="ASUMIR"</formula>
    </cfRule>
  </conditionalFormatting>
  <conditionalFormatting sqref="AY419">
    <cfRule type="expression" dxfId="1764" priority="325">
      <formula>AW419="ASUMIR"</formula>
    </cfRule>
  </conditionalFormatting>
  <conditionalFormatting sqref="AX420">
    <cfRule type="expression" dxfId="1763" priority="324">
      <formula>AW420="ASUMIR"</formula>
    </cfRule>
  </conditionalFormatting>
  <conditionalFormatting sqref="AY420">
    <cfRule type="expression" dxfId="1762" priority="323">
      <formula>AW420="ASUMIR"</formula>
    </cfRule>
  </conditionalFormatting>
  <conditionalFormatting sqref="AX421">
    <cfRule type="expression" dxfId="1761" priority="322">
      <formula>AW421="ASUMIR"</formula>
    </cfRule>
  </conditionalFormatting>
  <conditionalFormatting sqref="AY421">
    <cfRule type="expression" dxfId="1760" priority="321">
      <formula>AW421="ASUMIR"</formula>
    </cfRule>
  </conditionalFormatting>
  <conditionalFormatting sqref="AX422">
    <cfRule type="expression" dxfId="1759" priority="320">
      <formula>AW422="ASUMIR"</formula>
    </cfRule>
  </conditionalFormatting>
  <conditionalFormatting sqref="AY422">
    <cfRule type="expression" dxfId="1758" priority="319">
      <formula>AW422="ASUMIR"</formula>
    </cfRule>
  </conditionalFormatting>
  <conditionalFormatting sqref="AX430:AY430">
    <cfRule type="expression" dxfId="1757" priority="313">
      <formula>$S430="No_existen"</formula>
    </cfRule>
  </conditionalFormatting>
  <conditionalFormatting sqref="AX428">
    <cfRule type="expression" dxfId="1756" priority="312">
      <formula>AW428="ASUMIR"</formula>
    </cfRule>
  </conditionalFormatting>
  <conditionalFormatting sqref="AY428:AY430">
    <cfRule type="expression" dxfId="1755" priority="311">
      <formula>AW428="ASUMIR"</formula>
    </cfRule>
  </conditionalFormatting>
  <conditionalFormatting sqref="AX430">
    <cfRule type="expression" dxfId="1754" priority="314">
      <formula>AW429="ASUMIR"</formula>
    </cfRule>
  </conditionalFormatting>
  <conditionalFormatting sqref="AX429">
    <cfRule type="expression" dxfId="1753" priority="315">
      <formula>$S430="No_existen"</formula>
    </cfRule>
  </conditionalFormatting>
  <conditionalFormatting sqref="AX429">
    <cfRule type="expression" dxfId="1752" priority="316">
      <formula>AX430="ASUMIR"</formula>
    </cfRule>
  </conditionalFormatting>
  <conditionalFormatting sqref="H434:H435">
    <cfRule type="expression" dxfId="1751" priority="310">
      <formula>$G434="N/A"</formula>
    </cfRule>
  </conditionalFormatting>
  <conditionalFormatting sqref="S434:S436">
    <cfRule type="cellIs" dxfId="1750" priority="309" operator="between">
      <formula>2</formula>
      <formula>3</formula>
    </cfRule>
  </conditionalFormatting>
  <conditionalFormatting sqref="W434">
    <cfRule type="expression" dxfId="1749" priority="308">
      <formula>S434="No_existen"</formula>
    </cfRule>
  </conditionalFormatting>
  <conditionalFormatting sqref="W435">
    <cfRule type="expression" dxfId="1748" priority="307">
      <formula>S435="No_existen"</formula>
    </cfRule>
  </conditionalFormatting>
  <conditionalFormatting sqref="W436">
    <cfRule type="expression" dxfId="1747" priority="306">
      <formula>S436="No_existen"</formula>
    </cfRule>
  </conditionalFormatting>
  <conditionalFormatting sqref="AG434">
    <cfRule type="expression" dxfId="1746" priority="305">
      <formula>$S$11="No_existen"</formula>
    </cfRule>
  </conditionalFormatting>
  <conditionalFormatting sqref="AG434:AG436">
    <cfRule type="expression" dxfId="1745" priority="304">
      <formula>AF434="No asignado"</formula>
    </cfRule>
  </conditionalFormatting>
  <conditionalFormatting sqref="AG435">
    <cfRule type="expression" dxfId="1744" priority="303">
      <formula>$S$12="No_existen"</formula>
    </cfRule>
  </conditionalFormatting>
  <conditionalFormatting sqref="AG436">
    <cfRule type="expression" dxfId="1743" priority="302">
      <formula>$S$13="No_existen"</formula>
    </cfRule>
  </conditionalFormatting>
  <conditionalFormatting sqref="AV434">
    <cfRule type="cellIs" dxfId="1742" priority="299" operator="equal">
      <formula>"LEVE"</formula>
    </cfRule>
    <cfRule type="cellIs" dxfId="1741" priority="300" operator="equal">
      <formula>"MODERADO"</formula>
    </cfRule>
    <cfRule type="cellIs" dxfId="1740" priority="301" operator="equal">
      <formula>"GRAVE"</formula>
    </cfRule>
  </conditionalFormatting>
  <conditionalFormatting sqref="AU434">
    <cfRule type="cellIs" dxfId="1739" priority="296" operator="equal">
      <formula>"LEVE"</formula>
    </cfRule>
    <cfRule type="cellIs" dxfId="1738" priority="297" operator="equal">
      <formula>"MODERADO"</formula>
    </cfRule>
    <cfRule type="cellIs" dxfId="1737" priority="298" operator="equal">
      <formula>"GRAVE"</formula>
    </cfRule>
  </conditionalFormatting>
  <conditionalFormatting sqref="H437:H450">
    <cfRule type="expression" dxfId="1736" priority="295">
      <formula>$G437="N/A"</formula>
    </cfRule>
  </conditionalFormatting>
  <conditionalFormatting sqref="S437:S451">
    <cfRule type="cellIs" dxfId="1735" priority="294" operator="between">
      <formula>2</formula>
      <formula>3</formula>
    </cfRule>
  </conditionalFormatting>
  <conditionalFormatting sqref="W437:W449">
    <cfRule type="expression" dxfId="1734" priority="293">
      <formula>S437="No_existen"</formula>
    </cfRule>
  </conditionalFormatting>
  <conditionalFormatting sqref="W450:W451">
    <cfRule type="expression" dxfId="1733" priority="292">
      <formula>S451="No_existen"</formula>
    </cfRule>
  </conditionalFormatting>
  <conditionalFormatting sqref="AB442:AB443">
    <cfRule type="expression" dxfId="1732" priority="289">
      <formula>AA442="Semiautomatico"</formula>
    </cfRule>
    <cfRule type="expression" dxfId="1731" priority="290">
      <formula>AA442="Manual"</formula>
    </cfRule>
    <cfRule type="expression" dxfId="1730" priority="291">
      <formula>S442="No_existen"</formula>
    </cfRule>
  </conditionalFormatting>
  <conditionalFormatting sqref="AB439">
    <cfRule type="expression" dxfId="1729" priority="286">
      <formula>AA439="Semiautomatico"</formula>
    </cfRule>
    <cfRule type="expression" dxfId="1728" priority="287">
      <formula>AA439="Manual"</formula>
    </cfRule>
    <cfRule type="expression" dxfId="1727" priority="288">
      <formula>S439="No_existen"</formula>
    </cfRule>
  </conditionalFormatting>
  <conditionalFormatting sqref="AB437">
    <cfRule type="expression" dxfId="1726" priority="283">
      <formula>AA437="Semiautomatico"</formula>
    </cfRule>
    <cfRule type="expression" dxfId="1725" priority="284">
      <formula>AA437="Manual"</formula>
    </cfRule>
    <cfRule type="expression" dxfId="1724" priority="285">
      <formula>S437="No_existen"</formula>
    </cfRule>
  </conditionalFormatting>
  <conditionalFormatting sqref="AG437">
    <cfRule type="expression" dxfId="1723" priority="282">
      <formula>$P$11="No_existen"</formula>
    </cfRule>
  </conditionalFormatting>
  <conditionalFormatting sqref="AG437:AG451">
    <cfRule type="expression" dxfId="1722" priority="278">
      <formula>AF437="No asignado"</formula>
    </cfRule>
  </conditionalFormatting>
  <conditionalFormatting sqref="AG438">
    <cfRule type="expression" dxfId="1721" priority="281">
      <formula>$P$12="No_existen"</formula>
    </cfRule>
  </conditionalFormatting>
  <conditionalFormatting sqref="AG439">
    <cfRule type="expression" dxfId="1720" priority="280">
      <formula>$P$13="No_existen"</formula>
    </cfRule>
  </conditionalFormatting>
  <conditionalFormatting sqref="AG440:AG451">
    <cfRule type="expression" dxfId="1719" priority="279">
      <formula>S440="No_existen"</formula>
    </cfRule>
  </conditionalFormatting>
  <conditionalFormatting sqref="AU437:AV451">
    <cfRule type="cellIs" dxfId="1718" priority="275" operator="equal">
      <formula>"LEVE"</formula>
    </cfRule>
    <cfRule type="cellIs" dxfId="1717" priority="276" operator="equal">
      <formula>"MODERADO"</formula>
    </cfRule>
    <cfRule type="cellIs" dxfId="1716" priority="277" operator="equal">
      <formula>"GRAVE"</formula>
    </cfRule>
  </conditionalFormatting>
  <conditionalFormatting sqref="H457:H472">
    <cfRule type="expression" dxfId="1715" priority="274">
      <formula>$G457="N/A"</formula>
    </cfRule>
  </conditionalFormatting>
  <conditionalFormatting sqref="I457">
    <cfRule type="expression" dxfId="1714" priority="273">
      <formula>$G457="N/A"</formula>
    </cfRule>
  </conditionalFormatting>
  <conditionalFormatting sqref="S452:S471">
    <cfRule type="cellIs" dxfId="1713" priority="272" operator="between">
      <formula>2</formula>
      <formula>3</formula>
    </cfRule>
  </conditionalFormatting>
  <conditionalFormatting sqref="W457">
    <cfRule type="expression" dxfId="1712" priority="271">
      <formula>S457="No_existen"</formula>
    </cfRule>
  </conditionalFormatting>
  <conditionalFormatting sqref="W455">
    <cfRule type="expression" dxfId="1711" priority="270">
      <formula>S455="No_existen"</formula>
    </cfRule>
  </conditionalFormatting>
  <conditionalFormatting sqref="W456">
    <cfRule type="expression" dxfId="1710" priority="269">
      <formula>S456="No_existen"</formula>
    </cfRule>
  </conditionalFormatting>
  <conditionalFormatting sqref="W452">
    <cfRule type="expression" dxfId="1709" priority="268">
      <formula>S452="No_existen"</formula>
    </cfRule>
  </conditionalFormatting>
  <conditionalFormatting sqref="W453">
    <cfRule type="expression" dxfId="1708" priority="267">
      <formula>S453="No_existen"</formula>
    </cfRule>
  </conditionalFormatting>
  <conditionalFormatting sqref="W454">
    <cfRule type="expression" dxfId="1707" priority="266">
      <formula>S454="No_existen"</formula>
    </cfRule>
  </conditionalFormatting>
  <conditionalFormatting sqref="W458">
    <cfRule type="expression" dxfId="1706" priority="265">
      <formula>S458="No_existen"</formula>
    </cfRule>
  </conditionalFormatting>
  <conditionalFormatting sqref="W459">
    <cfRule type="expression" dxfId="1705" priority="264">
      <formula>S459="No_existen"</formula>
    </cfRule>
  </conditionalFormatting>
  <conditionalFormatting sqref="W460">
    <cfRule type="expression" dxfId="1704" priority="263">
      <formula>S460="No_existen"</formula>
    </cfRule>
  </conditionalFormatting>
  <conditionalFormatting sqref="W461">
    <cfRule type="expression" dxfId="1703" priority="262">
      <formula>S461="No_existen"</formula>
    </cfRule>
  </conditionalFormatting>
  <conditionalFormatting sqref="W462">
    <cfRule type="expression" dxfId="1702" priority="261">
      <formula>S462="No_existen"</formula>
    </cfRule>
  </conditionalFormatting>
  <conditionalFormatting sqref="W463">
    <cfRule type="expression" dxfId="1701" priority="260">
      <formula>S463="No_existen"</formula>
    </cfRule>
  </conditionalFormatting>
  <conditionalFormatting sqref="W464">
    <cfRule type="expression" dxfId="1700" priority="259">
      <formula>S464="No_existen"</formula>
    </cfRule>
  </conditionalFormatting>
  <conditionalFormatting sqref="W465">
    <cfRule type="expression" dxfId="1699" priority="258">
      <formula>S465="No_existen"</formula>
    </cfRule>
  </conditionalFormatting>
  <conditionalFormatting sqref="W466">
    <cfRule type="expression" dxfId="1698" priority="257">
      <formula>S466="No_existen"</formula>
    </cfRule>
  </conditionalFormatting>
  <conditionalFormatting sqref="W467">
    <cfRule type="expression" dxfId="1697" priority="256">
      <formula>S467="No_existen"</formula>
    </cfRule>
  </conditionalFormatting>
  <conditionalFormatting sqref="W468">
    <cfRule type="expression" dxfId="1696" priority="255">
      <formula>S468="No_existen"</formula>
    </cfRule>
  </conditionalFormatting>
  <conditionalFormatting sqref="W469">
    <cfRule type="expression" dxfId="1695" priority="254">
      <formula>S469="No_existen"</formula>
    </cfRule>
  </conditionalFormatting>
  <conditionalFormatting sqref="W470">
    <cfRule type="expression" dxfId="1694" priority="253">
      <formula>S470="No_existen"</formula>
    </cfRule>
  </conditionalFormatting>
  <conditionalFormatting sqref="W471">
    <cfRule type="expression" dxfId="1693" priority="252">
      <formula>S471="No_existen"</formula>
    </cfRule>
  </conditionalFormatting>
  <conditionalFormatting sqref="AG457">
    <cfRule type="expression" dxfId="1692" priority="251">
      <formula>S457="No_existen"</formula>
    </cfRule>
  </conditionalFormatting>
  <conditionalFormatting sqref="AG457">
    <cfRule type="expression" dxfId="1691" priority="249">
      <formula>AF457="No asignado"</formula>
    </cfRule>
  </conditionalFormatting>
  <conditionalFormatting sqref="AG457">
    <cfRule type="expression" dxfId="1690" priority="250">
      <formula>AF457="No asignado"</formula>
    </cfRule>
  </conditionalFormatting>
  <conditionalFormatting sqref="AG452">
    <cfRule type="expression" dxfId="1689" priority="248">
      <formula>S452="No_existen"</formula>
    </cfRule>
  </conditionalFormatting>
  <conditionalFormatting sqref="AG453">
    <cfRule type="expression" dxfId="1688" priority="247">
      <formula>S453="No_existen"</formula>
    </cfRule>
  </conditionalFormatting>
  <conditionalFormatting sqref="AG454">
    <cfRule type="expression" dxfId="1687" priority="246">
      <formula>S454="No_existen"</formula>
    </cfRule>
  </conditionalFormatting>
  <conditionalFormatting sqref="AG452:AG454">
    <cfRule type="expression" dxfId="1686" priority="245">
      <formula>AF452="No asignado"</formula>
    </cfRule>
  </conditionalFormatting>
  <conditionalFormatting sqref="AG455">
    <cfRule type="expression" dxfId="1685" priority="244">
      <formula>S455="No_existen"</formula>
    </cfRule>
  </conditionalFormatting>
  <conditionalFormatting sqref="AG455">
    <cfRule type="expression" dxfId="1684" priority="243">
      <formula>AF455="No asignado"</formula>
    </cfRule>
  </conditionalFormatting>
  <conditionalFormatting sqref="AG456">
    <cfRule type="expression" dxfId="1683" priority="242">
      <formula>S456="No_existen"</formula>
    </cfRule>
  </conditionalFormatting>
  <conditionalFormatting sqref="AG456">
    <cfRule type="expression" dxfId="1682" priority="241">
      <formula>AF456="No asignado"</formula>
    </cfRule>
  </conditionalFormatting>
  <conditionalFormatting sqref="AG458">
    <cfRule type="expression" dxfId="1681" priority="240">
      <formula>$P$11="No_existen"</formula>
    </cfRule>
  </conditionalFormatting>
  <conditionalFormatting sqref="AG461">
    <cfRule type="expression" dxfId="1680" priority="239">
      <formula>S461="No_existen"</formula>
    </cfRule>
  </conditionalFormatting>
  <conditionalFormatting sqref="AG462">
    <cfRule type="expression" dxfId="1679" priority="238">
      <formula>S462="No_existen"</formula>
    </cfRule>
  </conditionalFormatting>
  <conditionalFormatting sqref="AG463">
    <cfRule type="expression" dxfId="1678" priority="237">
      <formula>S463="No_existen"</formula>
    </cfRule>
  </conditionalFormatting>
  <conditionalFormatting sqref="AG464">
    <cfRule type="expression" dxfId="1677" priority="236">
      <formula>S464="No_existen"</formula>
    </cfRule>
  </conditionalFormatting>
  <conditionalFormatting sqref="AG465">
    <cfRule type="expression" dxfId="1676" priority="235">
      <formula>S465="No_existen"</formula>
    </cfRule>
  </conditionalFormatting>
  <conditionalFormatting sqref="AG466">
    <cfRule type="expression" dxfId="1675" priority="234">
      <formula>S466="No_existen"</formula>
    </cfRule>
  </conditionalFormatting>
  <conditionalFormatting sqref="AG467:AG469">
    <cfRule type="expression" dxfId="1674" priority="227">
      <formula>AF467="No asignado"</formula>
    </cfRule>
    <cfRule type="expression" dxfId="1673" priority="233">
      <formula>S467="No_existen"</formula>
    </cfRule>
  </conditionalFormatting>
  <conditionalFormatting sqref="AG470">
    <cfRule type="expression" dxfId="1672" priority="232">
      <formula>S470="No_existen"</formula>
    </cfRule>
  </conditionalFormatting>
  <conditionalFormatting sqref="AG471">
    <cfRule type="expression" dxfId="1671" priority="231">
      <formula>S471="No_existen"</formula>
    </cfRule>
  </conditionalFormatting>
  <conditionalFormatting sqref="AG461:AG463">
    <cfRule type="expression" dxfId="1670" priority="229">
      <formula>AF461="No asignado"</formula>
    </cfRule>
  </conditionalFormatting>
  <conditionalFormatting sqref="AG464:AG466">
    <cfRule type="expression" dxfId="1669" priority="228">
      <formula>AF464="No asignado"</formula>
    </cfRule>
  </conditionalFormatting>
  <conditionalFormatting sqref="AG458:AG471">
    <cfRule type="expression" dxfId="1668" priority="230">
      <formula>AF458="No asignado"</formula>
    </cfRule>
  </conditionalFormatting>
  <conditionalFormatting sqref="AG459">
    <cfRule type="expression" dxfId="1667" priority="226">
      <formula>$P$12="No_existen"</formula>
    </cfRule>
  </conditionalFormatting>
  <conditionalFormatting sqref="AG460">
    <cfRule type="expression" dxfId="1666" priority="225">
      <formula>$P$13="No_existen"</formula>
    </cfRule>
  </conditionalFormatting>
  <conditionalFormatting sqref="AG464">
    <cfRule type="expression" dxfId="1665" priority="224">
      <formula>S464="No_existen"</formula>
    </cfRule>
  </conditionalFormatting>
  <conditionalFormatting sqref="AG464">
    <cfRule type="expression" dxfId="1664" priority="223">
      <formula>AF464="No asignado"</formula>
    </cfRule>
  </conditionalFormatting>
  <conditionalFormatting sqref="AG471">
    <cfRule type="expression" dxfId="1663" priority="222">
      <formula>S471="No_existen"</formula>
    </cfRule>
  </conditionalFormatting>
  <conditionalFormatting sqref="AG465">
    <cfRule type="expression" dxfId="1662" priority="221">
      <formula>S465="No_existen"</formula>
    </cfRule>
  </conditionalFormatting>
  <conditionalFormatting sqref="AG465">
    <cfRule type="expression" dxfId="1661" priority="220">
      <formula>S465="No_existen"</formula>
    </cfRule>
  </conditionalFormatting>
  <conditionalFormatting sqref="AG465">
    <cfRule type="expression" dxfId="1660" priority="219">
      <formula>AF465="No asignado"</formula>
    </cfRule>
  </conditionalFormatting>
  <conditionalFormatting sqref="AG462">
    <cfRule type="expression" dxfId="1659" priority="218">
      <formula>S462="No_existen"</formula>
    </cfRule>
  </conditionalFormatting>
  <conditionalFormatting sqref="AU455:AV455">
    <cfRule type="cellIs" dxfId="1658" priority="215" operator="equal">
      <formula>"LEVE"</formula>
    </cfRule>
    <cfRule type="cellIs" dxfId="1657" priority="216" operator="equal">
      <formula>"MODERADO"</formula>
    </cfRule>
    <cfRule type="cellIs" dxfId="1656" priority="217" operator="equal">
      <formula>"GRAVE"</formula>
    </cfRule>
  </conditionalFormatting>
  <conditionalFormatting sqref="AU452:AV452">
    <cfRule type="cellIs" dxfId="1655" priority="212" operator="equal">
      <formula>"LEVE"</formula>
    </cfRule>
    <cfRule type="cellIs" dxfId="1654" priority="213" operator="equal">
      <formula>"MODERADO"</formula>
    </cfRule>
    <cfRule type="cellIs" dxfId="1653" priority="214" operator="equal">
      <formula>"GRAVE"</formula>
    </cfRule>
  </conditionalFormatting>
  <conditionalFormatting sqref="AU470:AV470">
    <cfRule type="cellIs" dxfId="1652" priority="209" operator="equal">
      <formula>"LEVE"</formula>
    </cfRule>
    <cfRule type="cellIs" dxfId="1651" priority="210" operator="equal">
      <formula>"MODERADO"</formula>
    </cfRule>
    <cfRule type="cellIs" dxfId="1650" priority="211" operator="equal">
      <formula>"GRAVE"</formula>
    </cfRule>
  </conditionalFormatting>
  <conditionalFormatting sqref="AU458:AV458">
    <cfRule type="cellIs" dxfId="1649" priority="206" operator="equal">
      <formula>"LEVE"</formula>
    </cfRule>
    <cfRule type="cellIs" dxfId="1648" priority="207" operator="equal">
      <formula>"MODERADO"</formula>
    </cfRule>
    <cfRule type="cellIs" dxfId="1647" priority="208" operator="equal">
      <formula>"GRAVE"</formula>
    </cfRule>
  </conditionalFormatting>
  <conditionalFormatting sqref="AU461:AV461">
    <cfRule type="cellIs" dxfId="1646" priority="203" operator="equal">
      <formula>"LEVE"</formula>
    </cfRule>
    <cfRule type="cellIs" dxfId="1645" priority="204" operator="equal">
      <formula>"MODERADO"</formula>
    </cfRule>
    <cfRule type="cellIs" dxfId="1644" priority="205" operator="equal">
      <formula>"GRAVE"</formula>
    </cfRule>
  </conditionalFormatting>
  <conditionalFormatting sqref="AU464:AV464 AU467:AV467">
    <cfRule type="cellIs" dxfId="1643" priority="200" operator="equal">
      <formula>"LEVE"</formula>
    </cfRule>
    <cfRule type="cellIs" dxfId="1642" priority="201" operator="equal">
      <formula>"MODERADO"</formula>
    </cfRule>
    <cfRule type="cellIs" dxfId="1641" priority="202" operator="equal">
      <formula>"GRAVE"</formula>
    </cfRule>
  </conditionalFormatting>
  <conditionalFormatting sqref="BA452">
    <cfRule type="expression" dxfId="1640" priority="198">
      <formula>AW452&lt;&gt;"COMPARTIR"</formula>
    </cfRule>
    <cfRule type="expression" dxfId="1639" priority="199">
      <formula>AW452="ASUMIR"</formula>
    </cfRule>
  </conditionalFormatting>
  <conditionalFormatting sqref="AX452">
    <cfRule type="expression" dxfId="1638" priority="197">
      <formula>AW452="ASUMIR"</formula>
    </cfRule>
  </conditionalFormatting>
  <conditionalFormatting sqref="AZ452">
    <cfRule type="expression" dxfId="1637" priority="196">
      <formula>AX452="ASUMIR"</formula>
    </cfRule>
  </conditionalFormatting>
  <conditionalFormatting sqref="AX452">
    <cfRule type="expression" dxfId="1636" priority="195">
      <formula>$S452="No_existen"</formula>
    </cfRule>
  </conditionalFormatting>
  <conditionalFormatting sqref="AY452">
    <cfRule type="expression" dxfId="1635" priority="194">
      <formula>AW452="ASUMIR"</formula>
    </cfRule>
  </conditionalFormatting>
  <conditionalFormatting sqref="AX453:AX454">
    <cfRule type="expression" dxfId="1634" priority="193">
      <formula>AW453="ASUMIR"</formula>
    </cfRule>
  </conditionalFormatting>
  <conditionalFormatting sqref="AX453:AX454">
    <cfRule type="expression" dxfId="1633" priority="192">
      <formula>$S453="No_existen"</formula>
    </cfRule>
  </conditionalFormatting>
  <conditionalFormatting sqref="AX455:AX456">
    <cfRule type="expression" dxfId="1632" priority="191">
      <formula>AW455="ASUMIR"</formula>
    </cfRule>
  </conditionalFormatting>
  <conditionalFormatting sqref="AY455:AY456">
    <cfRule type="expression" dxfId="1631" priority="190">
      <formula>AW455="ASUMIR"</formula>
    </cfRule>
  </conditionalFormatting>
  <conditionalFormatting sqref="AY454">
    <cfRule type="expression" dxfId="1630" priority="189">
      <formula>AW454="ASUMIR"</formula>
    </cfRule>
  </conditionalFormatting>
  <conditionalFormatting sqref="AY453">
    <cfRule type="expression" dxfId="1629" priority="188">
      <formula>AW453="ASUMIR"</formula>
    </cfRule>
  </conditionalFormatting>
  <conditionalFormatting sqref="BA464:BA465">
    <cfRule type="expression" dxfId="1628" priority="185">
      <formula>AW464&lt;&gt;"COMPARTIR"</formula>
    </cfRule>
    <cfRule type="expression" dxfId="1627" priority="186">
      <formula>AW464="ASUMIR"</formula>
    </cfRule>
  </conditionalFormatting>
  <conditionalFormatting sqref="AX464">
    <cfRule type="expression" dxfId="1626" priority="184">
      <formula>AW464="ASUMIR"</formula>
    </cfRule>
  </conditionalFormatting>
  <conditionalFormatting sqref="AY464:AZ464 AZ465">
    <cfRule type="expression" dxfId="1625" priority="183">
      <formula>AW464="ASUMIR"</formula>
    </cfRule>
  </conditionalFormatting>
  <conditionalFormatting sqref="AX465">
    <cfRule type="expression" dxfId="1624" priority="182">
      <formula>AW465="ASUMIR"</formula>
    </cfRule>
  </conditionalFormatting>
  <conditionalFormatting sqref="AY465">
    <cfRule type="expression" dxfId="1623" priority="181">
      <formula>AW465="ASUMIR"</formula>
    </cfRule>
  </conditionalFormatting>
  <conditionalFormatting sqref="AX470:AX471">
    <cfRule type="expression" dxfId="1622" priority="180">
      <formula>AW470="ASUMIR"</formula>
    </cfRule>
  </conditionalFormatting>
  <conditionalFormatting sqref="AY470">
    <cfRule type="expression" dxfId="1621" priority="179">
      <formula>AW470="ASUMIR"</formula>
    </cfRule>
  </conditionalFormatting>
  <conditionalFormatting sqref="AY471">
    <cfRule type="expression" dxfId="1620" priority="178">
      <formula>AW471="ASUMIR"</formula>
    </cfRule>
  </conditionalFormatting>
  <conditionalFormatting sqref="H473:H480 H482:H490">
    <cfRule type="expression" dxfId="1619" priority="176">
      <formula>$G473="N/A"</formula>
    </cfRule>
  </conditionalFormatting>
  <conditionalFormatting sqref="I488:I490">
    <cfRule type="expression" dxfId="1618" priority="175">
      <formula>$G488="N/A"</formula>
    </cfRule>
  </conditionalFormatting>
  <conditionalFormatting sqref="S473:S490">
    <cfRule type="cellIs" dxfId="1617" priority="174" operator="between">
      <formula>2</formula>
      <formula>3</formula>
    </cfRule>
  </conditionalFormatting>
  <conditionalFormatting sqref="W473:W490">
    <cfRule type="expression" dxfId="1616" priority="173">
      <formula>S473="No_existen"</formula>
    </cfRule>
  </conditionalFormatting>
  <conditionalFormatting sqref="AB486">
    <cfRule type="expression" dxfId="1615" priority="167">
      <formula>AA486="Semiautomatico"</formula>
    </cfRule>
    <cfRule type="expression" dxfId="1614" priority="168">
      <formula>AA486="Manual"</formula>
    </cfRule>
    <cfRule type="expression" dxfId="1613" priority="169">
      <formula>S486="No_existen"</formula>
    </cfRule>
  </conditionalFormatting>
  <conditionalFormatting sqref="AB473">
    <cfRule type="expression" dxfId="1612" priority="164">
      <formula>AA473="Semiautomatico"</formula>
    </cfRule>
    <cfRule type="expression" dxfId="1611" priority="165">
      <formula>AA473="Manual"</formula>
    </cfRule>
    <cfRule type="expression" dxfId="1610" priority="166">
      <formula>S473="No_existen"</formula>
    </cfRule>
  </conditionalFormatting>
  <conditionalFormatting sqref="AG473:AG474">
    <cfRule type="expression" dxfId="1609" priority="161">
      <formula>$P$11="No_existen"</formula>
    </cfRule>
  </conditionalFormatting>
  <conditionalFormatting sqref="AG473:AG490">
    <cfRule type="expression" dxfId="1608" priority="159">
      <formula>AF473="No asignado"</formula>
    </cfRule>
  </conditionalFormatting>
  <conditionalFormatting sqref="AG474">
    <cfRule type="expression" dxfId="1607" priority="163">
      <formula>$P$12="No_existen"</formula>
    </cfRule>
  </conditionalFormatting>
  <conditionalFormatting sqref="AG475">
    <cfRule type="expression" dxfId="1606" priority="162">
      <formula>$P$13="No_existen"</formula>
    </cfRule>
  </conditionalFormatting>
  <conditionalFormatting sqref="AG476:AG490">
    <cfRule type="expression" dxfId="1605" priority="160">
      <formula>S476="No_existen"</formula>
    </cfRule>
  </conditionalFormatting>
  <conditionalFormatting sqref="AU473:AV473">
    <cfRule type="cellIs" dxfId="1604" priority="153" operator="equal">
      <formula>"LEVE"</formula>
    </cfRule>
    <cfRule type="cellIs" dxfId="1603" priority="154" operator="equal">
      <formula>"MODERADO"</formula>
    </cfRule>
    <cfRule type="cellIs" dxfId="1602" priority="155" operator="equal">
      <formula>"GRAVE"</formula>
    </cfRule>
  </conditionalFormatting>
  <conditionalFormatting sqref="AU476:AV476">
    <cfRule type="cellIs" dxfId="1601" priority="150" operator="equal">
      <formula>"LEVE"</formula>
    </cfRule>
    <cfRule type="cellIs" dxfId="1600" priority="151" operator="equal">
      <formula>"MODERADO"</formula>
    </cfRule>
    <cfRule type="cellIs" dxfId="1599" priority="152" operator="equal">
      <formula>"GRAVE"</formula>
    </cfRule>
  </conditionalFormatting>
  <conditionalFormatting sqref="AU479:AV479">
    <cfRule type="cellIs" dxfId="1598" priority="141" operator="equal">
      <formula>"LEVE"</formula>
    </cfRule>
    <cfRule type="cellIs" dxfId="1597" priority="142" operator="equal">
      <formula>"MODERADO"</formula>
    </cfRule>
    <cfRule type="cellIs" dxfId="1596" priority="143" operator="equal">
      <formula>"GRAVE"</formula>
    </cfRule>
  </conditionalFormatting>
  <conditionalFormatting sqref="AU482:AV482">
    <cfRule type="cellIs" dxfId="1595" priority="147" operator="equal">
      <formula>"LEVE"</formula>
    </cfRule>
    <cfRule type="cellIs" dxfId="1594" priority="148" operator="equal">
      <formula>"MODERADO"</formula>
    </cfRule>
    <cfRule type="cellIs" dxfId="1593" priority="149" operator="equal">
      <formula>"GRAVE"</formula>
    </cfRule>
  </conditionalFormatting>
  <conditionalFormatting sqref="AU485:AV485">
    <cfRule type="cellIs" dxfId="1592" priority="144" operator="equal">
      <formula>"LEVE"</formula>
    </cfRule>
    <cfRule type="cellIs" dxfId="1591" priority="145" operator="equal">
      <formula>"MODERADO"</formula>
    </cfRule>
    <cfRule type="cellIs" dxfId="1590" priority="146" operator="equal">
      <formula>"GRAVE"</formula>
    </cfRule>
  </conditionalFormatting>
  <conditionalFormatting sqref="AU488:AV488">
    <cfRule type="cellIs" dxfId="1589" priority="156" operator="equal">
      <formula>"LEVE"</formula>
    </cfRule>
    <cfRule type="cellIs" dxfId="1588" priority="157" operator="equal">
      <formula>"MODERADO"</formula>
    </cfRule>
    <cfRule type="cellIs" dxfId="1587" priority="158" operator="equal">
      <formula>"GRAVE"</formula>
    </cfRule>
  </conditionalFormatting>
  <conditionalFormatting sqref="AX478:AY478">
    <cfRule type="expression" dxfId="1586" priority="139">
      <formula>$S478="No_existen"</formula>
    </cfRule>
  </conditionalFormatting>
  <conditionalFormatting sqref="AX476:AX478">
    <cfRule type="expression" dxfId="1585" priority="138">
      <formula>AW476="ASUMIR"</formula>
    </cfRule>
  </conditionalFormatting>
  <conditionalFormatting sqref="AY476:AY478">
    <cfRule type="expression" dxfId="1584" priority="137">
      <formula>AW476="ASUMIR"</formula>
    </cfRule>
  </conditionalFormatting>
  <conditionalFormatting sqref="H496">
    <cfRule type="expression" dxfId="1583" priority="135">
      <formula>$G496="N/A"</formula>
    </cfRule>
  </conditionalFormatting>
  <conditionalFormatting sqref="S491:S496">
    <cfRule type="cellIs" dxfId="1582" priority="134" operator="between">
      <formula>2</formula>
      <formula>3</formula>
    </cfRule>
  </conditionalFormatting>
  <conditionalFormatting sqref="W491:W493">
    <cfRule type="expression" dxfId="1581" priority="133">
      <formula>S491="No_existen"</formula>
    </cfRule>
  </conditionalFormatting>
  <conditionalFormatting sqref="W494:W496 W520:W522 W524:W527 W529">
    <cfRule type="expression" dxfId="1580" priority="132">
      <formula>S494="No_existen"</formula>
    </cfRule>
  </conditionalFormatting>
  <conditionalFormatting sqref="AG491">
    <cfRule type="expression" dxfId="1579" priority="131">
      <formula>$P$11="No_existen"</formula>
    </cfRule>
  </conditionalFormatting>
  <conditionalFormatting sqref="AG491:AG493">
    <cfRule type="expression" dxfId="1578" priority="127">
      <formula>AF491="No asignado"</formula>
    </cfRule>
  </conditionalFormatting>
  <conditionalFormatting sqref="AG492">
    <cfRule type="expression" dxfId="1577" priority="130">
      <formula>$P$12="No_existen"</formula>
    </cfRule>
  </conditionalFormatting>
  <conditionalFormatting sqref="AG493">
    <cfRule type="expression" dxfId="1576" priority="129">
      <formula>$P$13="No_existen"</formula>
    </cfRule>
  </conditionalFormatting>
  <conditionalFormatting sqref="AG493">
    <cfRule type="expression" dxfId="1575" priority="128">
      <formula>$P$11="No_existen"</formula>
    </cfRule>
  </conditionalFormatting>
  <conditionalFormatting sqref="AG492">
    <cfRule type="expression" dxfId="1574" priority="126">
      <formula>$P$11="No_existen"</formula>
    </cfRule>
  </conditionalFormatting>
  <conditionalFormatting sqref="AG493">
    <cfRule type="expression" dxfId="1573" priority="125">
      <formula>$P$11="No_existen"</formula>
    </cfRule>
  </conditionalFormatting>
  <conditionalFormatting sqref="AG494:AG496">
    <cfRule type="expression" dxfId="1572" priority="123">
      <formula>AF494="No asignado"</formula>
    </cfRule>
  </conditionalFormatting>
  <conditionalFormatting sqref="AG494">
    <cfRule type="expression" dxfId="1571" priority="124">
      <formula>$P$11="No_existen"</formula>
    </cfRule>
  </conditionalFormatting>
  <conditionalFormatting sqref="AG495:AG496">
    <cfRule type="expression" dxfId="1570" priority="122">
      <formula>$P$12="No_existen"</formula>
    </cfRule>
  </conditionalFormatting>
  <conditionalFormatting sqref="AG496">
    <cfRule type="expression" dxfId="1569" priority="121">
      <formula>$P$13="No_existen"</formula>
    </cfRule>
  </conditionalFormatting>
  <conditionalFormatting sqref="AG495">
    <cfRule type="expression" dxfId="1568" priority="120">
      <formula>$P$11="No_existen"</formula>
    </cfRule>
  </conditionalFormatting>
  <conditionalFormatting sqref="AG496">
    <cfRule type="expression" dxfId="1567" priority="119">
      <formula>$P$11="No_existen"</formula>
    </cfRule>
  </conditionalFormatting>
  <conditionalFormatting sqref="AU491:AV496">
    <cfRule type="cellIs" dxfId="1566" priority="116" operator="equal">
      <formula>"LEVE"</formula>
    </cfRule>
    <cfRule type="cellIs" dxfId="1565" priority="117" operator="equal">
      <formula>"MODERADO"</formula>
    </cfRule>
    <cfRule type="cellIs" dxfId="1564" priority="118" operator="equal">
      <formula>"GRAVE"</formula>
    </cfRule>
  </conditionalFormatting>
  <conditionalFormatting sqref="AX491:AX493">
    <cfRule type="expression" dxfId="1563" priority="115">
      <formula>AW491="ASUMIR"</formula>
    </cfRule>
  </conditionalFormatting>
  <conditionalFormatting sqref="AY491:AY496 AY500:AY505 AY507:AY517 AY520:AY522 AY524:AY527 AY529">
    <cfRule type="expression" dxfId="1562" priority="114">
      <formula>AW491="ASUMIR"</formula>
    </cfRule>
  </conditionalFormatting>
  <conditionalFormatting sqref="AX494:AX496 AX500:AX505 AX507:AX517 AX520:AX522 AX524:AX527 AX529">
    <cfRule type="expression" dxfId="1561" priority="113">
      <formula>AW494="ASUMIR"</formula>
    </cfRule>
  </conditionalFormatting>
  <conditionalFormatting sqref="BA492:BA493">
    <cfRule type="expression" dxfId="1560" priority="111">
      <formula>AW492&lt;&gt;"COMPARTIR"</formula>
    </cfRule>
    <cfRule type="expression" dxfId="1559" priority="112">
      <formula>AW492="ASUMIR"</formula>
    </cfRule>
  </conditionalFormatting>
  <conditionalFormatting sqref="BA495:BA529">
    <cfRule type="expression" dxfId="1558" priority="109">
      <formula>AW495&lt;&gt;"COMPARTIR"</formula>
    </cfRule>
    <cfRule type="expression" dxfId="1557" priority="110">
      <formula>AW495="ASUMIR"</formula>
    </cfRule>
  </conditionalFormatting>
  <conditionalFormatting sqref="H497:H505">
    <cfRule type="expression" dxfId="1556" priority="107">
      <formula>$G497="N/A"</formula>
    </cfRule>
  </conditionalFormatting>
  <conditionalFormatting sqref="S497:S505 S529">
    <cfRule type="cellIs" dxfId="1555" priority="105" operator="between">
      <formula>2</formula>
      <formula>3</formula>
    </cfRule>
  </conditionalFormatting>
  <conditionalFormatting sqref="W500">
    <cfRule type="expression" dxfId="1554" priority="104">
      <formula>S500="No_existen"</formula>
    </cfRule>
  </conditionalFormatting>
  <conditionalFormatting sqref="W501">
    <cfRule type="expression" dxfId="1553" priority="103">
      <formula>S501="No_existen"</formula>
    </cfRule>
  </conditionalFormatting>
  <conditionalFormatting sqref="W502">
    <cfRule type="expression" dxfId="1552" priority="102">
      <formula>S502="No_existen"</formula>
    </cfRule>
  </conditionalFormatting>
  <conditionalFormatting sqref="W497">
    <cfRule type="expression" dxfId="1551" priority="101">
      <formula>S497="No_existen"</formula>
    </cfRule>
  </conditionalFormatting>
  <conditionalFormatting sqref="W499">
    <cfRule type="expression" dxfId="1550" priority="100">
      <formula>S499="No_existen"</formula>
    </cfRule>
  </conditionalFormatting>
  <conditionalFormatting sqref="W498">
    <cfRule type="expression" dxfId="1549" priority="99">
      <formula>S498="No_existen"</formula>
    </cfRule>
  </conditionalFormatting>
  <conditionalFormatting sqref="W503">
    <cfRule type="expression" dxfId="1548" priority="98">
      <formula>S503="No_existen"</formula>
    </cfRule>
  </conditionalFormatting>
  <conditionalFormatting sqref="W504">
    <cfRule type="expression" dxfId="1547" priority="97">
      <formula>S504="No_existen"</formula>
    </cfRule>
  </conditionalFormatting>
  <conditionalFormatting sqref="W505">
    <cfRule type="expression" dxfId="1546" priority="96">
      <formula>S505="No_existen"</formula>
    </cfRule>
  </conditionalFormatting>
  <conditionalFormatting sqref="AG500">
    <cfRule type="expression" dxfId="1545" priority="95">
      <formula>S500="No_existen"</formula>
    </cfRule>
  </conditionalFormatting>
  <conditionalFormatting sqref="AG501">
    <cfRule type="expression" dxfId="1544" priority="94">
      <formula>S501="No_existen"</formula>
    </cfRule>
  </conditionalFormatting>
  <conditionalFormatting sqref="AG502">
    <cfRule type="expression" dxfId="1543" priority="93">
      <formula>S502="No_existen"</formula>
    </cfRule>
  </conditionalFormatting>
  <conditionalFormatting sqref="AG500:AG502">
    <cfRule type="expression" dxfId="1542" priority="91">
      <formula>AF500="No asignado"</formula>
    </cfRule>
  </conditionalFormatting>
  <conditionalFormatting sqref="AG500:AG502">
    <cfRule type="expression" dxfId="1541" priority="92">
      <formula>AF500="No asignado"</formula>
    </cfRule>
  </conditionalFormatting>
  <conditionalFormatting sqref="AG497">
    <cfRule type="expression" dxfId="1540" priority="90">
      <formula>$P$11="No_existen"</formula>
    </cfRule>
  </conditionalFormatting>
  <conditionalFormatting sqref="AG497:AG499">
    <cfRule type="expression" dxfId="1539" priority="89">
      <formula>AF497="No asignado"</formula>
    </cfRule>
  </conditionalFormatting>
  <conditionalFormatting sqref="AG498">
    <cfRule type="expression" dxfId="1538" priority="88">
      <formula>$P$12="No_existen"</formula>
    </cfRule>
  </conditionalFormatting>
  <conditionalFormatting sqref="AG499">
    <cfRule type="expression" dxfId="1537" priority="87">
      <formula>$P$13="No_existen"</formula>
    </cfRule>
  </conditionalFormatting>
  <conditionalFormatting sqref="AG503">
    <cfRule type="expression" dxfId="1536" priority="86">
      <formula>S503="No_existen"</formula>
    </cfRule>
  </conditionalFormatting>
  <conditionalFormatting sqref="AG504">
    <cfRule type="expression" dxfId="1535" priority="85">
      <formula>S504="No_existen"</formula>
    </cfRule>
  </conditionalFormatting>
  <conditionalFormatting sqref="AG505 AG519:AG522 AG524:AG529">
    <cfRule type="expression" dxfId="1534" priority="84">
      <formula>S505="No_existen"</formula>
    </cfRule>
  </conditionalFormatting>
  <conditionalFormatting sqref="AG503:AG505 AG519:AG522 AG524:AG529">
    <cfRule type="expression" dxfId="1533" priority="82">
      <formula>AF503="No asignado"</formula>
    </cfRule>
  </conditionalFormatting>
  <conditionalFormatting sqref="AG503:AG505 AG519:AG522 AG524:AG529">
    <cfRule type="expression" dxfId="1532" priority="83">
      <formula>AF503="No asignado"</formula>
    </cfRule>
  </conditionalFormatting>
  <conditionalFormatting sqref="AG499">
    <cfRule type="expression" dxfId="1531" priority="81">
      <formula>$P$12="No_existen"</formula>
    </cfRule>
  </conditionalFormatting>
  <conditionalFormatting sqref="AG502">
    <cfRule type="expression" dxfId="1530" priority="80">
      <formula>S502="No_existen"</formula>
    </cfRule>
  </conditionalFormatting>
  <conditionalFormatting sqref="AU500:AV500">
    <cfRule type="cellIs" dxfId="1529" priority="77" operator="equal">
      <formula>"LEVE"</formula>
    </cfRule>
    <cfRule type="cellIs" dxfId="1528" priority="78" operator="equal">
      <formula>"MODERADO"</formula>
    </cfRule>
    <cfRule type="cellIs" dxfId="1527" priority="79" operator="equal">
      <formula>"GRAVE"</formula>
    </cfRule>
  </conditionalFormatting>
  <conditionalFormatting sqref="AU503:AV503">
    <cfRule type="cellIs" dxfId="1526" priority="74" operator="equal">
      <formula>"LEVE"</formula>
    </cfRule>
    <cfRule type="cellIs" dxfId="1525" priority="75" operator="equal">
      <formula>"MODERADO"</formula>
    </cfRule>
    <cfRule type="cellIs" dxfId="1524" priority="76" operator="equal">
      <formula>"GRAVE"</formula>
    </cfRule>
  </conditionalFormatting>
  <conditionalFormatting sqref="AU497:AV497">
    <cfRule type="cellIs" dxfId="1523" priority="71" operator="equal">
      <formula>"LEVE"</formula>
    </cfRule>
    <cfRule type="cellIs" dxfId="1522" priority="72" operator="equal">
      <formula>"MODERADO"</formula>
    </cfRule>
    <cfRule type="cellIs" dxfId="1521" priority="73" operator="equal">
      <formula>"GRAVE"</formula>
    </cfRule>
  </conditionalFormatting>
  <conditionalFormatting sqref="AY497">
    <cfRule type="expression" dxfId="1520" priority="70">
      <formula>AW497="ASUMIR"</formula>
    </cfRule>
  </conditionalFormatting>
  <conditionalFormatting sqref="AX497:AX499">
    <cfRule type="expression" dxfId="1519" priority="69">
      <formula>AW497="ASUMIR"</formula>
    </cfRule>
  </conditionalFormatting>
  <conditionalFormatting sqref="AY498">
    <cfRule type="expression" dxfId="1518" priority="68">
      <formula>AW498="ASUMIR"</formula>
    </cfRule>
  </conditionalFormatting>
  <conditionalFormatting sqref="AY499">
    <cfRule type="expression" dxfId="1517" priority="67">
      <formula>AW499="ASUMIR"</formula>
    </cfRule>
  </conditionalFormatting>
  <conditionalFormatting sqref="H506:H517">
    <cfRule type="expression" dxfId="1516" priority="66">
      <formula>$G506="N/A"</formula>
    </cfRule>
  </conditionalFormatting>
  <conditionalFormatting sqref="I509:I511 I513:I517">
    <cfRule type="expression" dxfId="1515" priority="65">
      <formula>$G509="N/A"</formula>
    </cfRule>
  </conditionalFormatting>
  <conditionalFormatting sqref="S506:S517">
    <cfRule type="cellIs" dxfId="1514" priority="64" operator="between">
      <formula>2</formula>
      <formula>3</formula>
    </cfRule>
  </conditionalFormatting>
  <conditionalFormatting sqref="W506:W517">
    <cfRule type="expression" dxfId="1513" priority="63">
      <formula>S506="No_existen"</formula>
    </cfRule>
  </conditionalFormatting>
  <conditionalFormatting sqref="AG518">
    <cfRule type="expression" dxfId="1512" priority="61">
      <formula>AF518="No asignado"</formula>
    </cfRule>
  </conditionalFormatting>
  <conditionalFormatting sqref="AG518">
    <cfRule type="expression" dxfId="1511" priority="59">
      <formula>S518="No_existen"</formula>
    </cfRule>
  </conditionalFormatting>
  <conditionalFormatting sqref="AG506:AG509">
    <cfRule type="expression" dxfId="1510" priority="58">
      <formula>$S$11="No_existen"</formula>
    </cfRule>
  </conditionalFormatting>
  <conditionalFormatting sqref="AG506:AG517">
    <cfRule type="expression" dxfId="1509" priority="57">
      <formula>AF506="No asignado"</formula>
    </cfRule>
  </conditionalFormatting>
  <conditionalFormatting sqref="AG506:AG517">
    <cfRule type="expression" dxfId="1508" priority="55">
      <formula>S506="No_existen"</formula>
    </cfRule>
  </conditionalFormatting>
  <conditionalFormatting sqref="AG512:AG514">
    <cfRule type="expression" dxfId="1507" priority="56">
      <formula>$S$11="No_existen"</formula>
    </cfRule>
  </conditionalFormatting>
  <conditionalFormatting sqref="AU506:AV506">
    <cfRule type="cellIs" dxfId="1506" priority="49" operator="equal">
      <formula>"LEVE"</formula>
    </cfRule>
    <cfRule type="cellIs" dxfId="1505" priority="50" operator="equal">
      <formula>"MODERADO"</formula>
    </cfRule>
    <cfRule type="cellIs" dxfId="1504" priority="51" operator="equal">
      <formula>"GRAVE"</formula>
    </cfRule>
  </conditionalFormatting>
  <conditionalFormatting sqref="AU509:AV509">
    <cfRule type="cellIs" dxfId="1503" priority="46" operator="equal">
      <formula>"LEVE"</formula>
    </cfRule>
    <cfRule type="cellIs" dxfId="1502" priority="47" operator="equal">
      <formula>"MODERADO"</formula>
    </cfRule>
    <cfRule type="cellIs" dxfId="1501" priority="48" operator="equal">
      <formula>"GRAVE"</formula>
    </cfRule>
  </conditionalFormatting>
  <conditionalFormatting sqref="AU512:AV512">
    <cfRule type="cellIs" dxfId="1500" priority="43" operator="equal">
      <formula>"LEVE"</formula>
    </cfRule>
    <cfRule type="cellIs" dxfId="1499" priority="44" operator="equal">
      <formula>"MODERADO"</formula>
    </cfRule>
    <cfRule type="cellIs" dxfId="1498" priority="45" operator="equal">
      <formula>"GRAVE"</formula>
    </cfRule>
  </conditionalFormatting>
  <conditionalFormatting sqref="AU515:AV515">
    <cfRule type="cellIs" dxfId="1497" priority="52" operator="equal">
      <formula>"LEVE"</formula>
    </cfRule>
    <cfRule type="cellIs" dxfId="1496" priority="53" operator="equal">
      <formula>"MODERADO"</formula>
    </cfRule>
    <cfRule type="cellIs" dxfId="1495" priority="54" operator="equal">
      <formula>"GRAVE"</formula>
    </cfRule>
  </conditionalFormatting>
  <conditionalFormatting sqref="AX506:AY506">
    <cfRule type="expression" dxfId="1494" priority="40">
      <formula>$S506="No_existen"</formula>
    </cfRule>
  </conditionalFormatting>
  <conditionalFormatting sqref="AX506">
    <cfRule type="expression" dxfId="1493" priority="42">
      <formula>AW506="ASUMIR"</formula>
    </cfRule>
  </conditionalFormatting>
  <conditionalFormatting sqref="AY506">
    <cfRule type="expression" dxfId="1492" priority="41">
      <formula>AW506="ASUMIR"</formula>
    </cfRule>
  </conditionalFormatting>
  <conditionalFormatting sqref="AX383:AY383">
    <cfRule type="expression" dxfId="1491" priority="37">
      <formula>$S383="No_existen"</formula>
    </cfRule>
  </conditionalFormatting>
  <conditionalFormatting sqref="AX383">
    <cfRule type="expression" dxfId="1490" priority="39">
      <formula>AW383="ASUMIR"</formula>
    </cfRule>
  </conditionalFormatting>
  <conditionalFormatting sqref="AY383">
    <cfRule type="expression" dxfId="1489" priority="38">
      <formula>AW383="ASUMIR"</formula>
    </cfRule>
  </conditionalFormatting>
  <conditionalFormatting sqref="AX371:AY371">
    <cfRule type="expression" dxfId="1488" priority="34">
      <formula>$S371="No_existen"</formula>
    </cfRule>
  </conditionalFormatting>
  <conditionalFormatting sqref="AX371">
    <cfRule type="expression" dxfId="1487" priority="36">
      <formula>AW371="ASUMIR"</formula>
    </cfRule>
  </conditionalFormatting>
  <conditionalFormatting sqref="AY371">
    <cfRule type="expression" dxfId="1486" priority="35">
      <formula>AW371="ASUMIR"</formula>
    </cfRule>
  </conditionalFormatting>
  <conditionalFormatting sqref="G518:G529">
    <cfRule type="expression" dxfId="1485" priority="33">
      <formula>$G518="N/A"</formula>
    </cfRule>
  </conditionalFormatting>
  <conditionalFormatting sqref="H518:H528">
    <cfRule type="expression" dxfId="1484" priority="32">
      <formula>$G518="N/A"</formula>
    </cfRule>
  </conditionalFormatting>
  <conditionalFormatting sqref="I518:I528">
    <cfRule type="expression" dxfId="1483" priority="31">
      <formula>$G518="N/A"</formula>
    </cfRule>
  </conditionalFormatting>
  <conditionalFormatting sqref="S518:S528">
    <cfRule type="cellIs" dxfId="1482" priority="30" operator="between">
      <formula>2</formula>
      <formula>3</formula>
    </cfRule>
  </conditionalFormatting>
  <conditionalFormatting sqref="W518">
    <cfRule type="expression" dxfId="1481" priority="29">
      <formula>S518="No_existen"</formula>
    </cfRule>
  </conditionalFormatting>
  <conditionalFormatting sqref="W519">
    <cfRule type="expression" dxfId="1480" priority="28">
      <formula>S519="No_existen"</formula>
    </cfRule>
  </conditionalFormatting>
  <conditionalFormatting sqref="W523">
    <cfRule type="expression" dxfId="1479" priority="27">
      <formula>S523="No_existen"</formula>
    </cfRule>
  </conditionalFormatting>
  <conditionalFormatting sqref="W528">
    <cfRule type="expression" dxfId="1478" priority="26">
      <formula>S528="No_existen"</formula>
    </cfRule>
  </conditionalFormatting>
  <conditionalFormatting sqref="AA519">
    <cfRule type="expression" dxfId="1477" priority="25">
      <formula>$S$12="No_existen"</formula>
    </cfRule>
  </conditionalFormatting>
  <conditionalFormatting sqref="AA518">
    <cfRule type="expression" dxfId="1476" priority="24">
      <formula>S518="No_Existen"</formula>
    </cfRule>
  </conditionalFormatting>
  <conditionalFormatting sqref="AA523">
    <cfRule type="expression" dxfId="1475" priority="23">
      <formula>$S$16="No_existen"</formula>
    </cfRule>
  </conditionalFormatting>
  <conditionalFormatting sqref="AA528">
    <cfRule type="expression" dxfId="1474" priority="22">
      <formula>$S$16="No_existen"</formula>
    </cfRule>
  </conditionalFormatting>
  <conditionalFormatting sqref="AG523">
    <cfRule type="expression" dxfId="1473" priority="21">
      <formula>S523="No_existen"</formula>
    </cfRule>
  </conditionalFormatting>
  <conditionalFormatting sqref="AG523">
    <cfRule type="expression" dxfId="1472" priority="19">
      <formula>AF523="No asignado"</formula>
    </cfRule>
  </conditionalFormatting>
  <conditionalFormatting sqref="AG523">
    <cfRule type="expression" dxfId="1471" priority="20">
      <formula>AF523="No asignado"</formula>
    </cfRule>
  </conditionalFormatting>
  <conditionalFormatting sqref="AU518:AV518">
    <cfRule type="cellIs" dxfId="1470" priority="16" operator="equal">
      <formula>"LEVE"</formula>
    </cfRule>
    <cfRule type="cellIs" dxfId="1469" priority="17" operator="equal">
      <formula>"MODERADO"</formula>
    </cfRule>
    <cfRule type="cellIs" dxfId="1468" priority="18" operator="equal">
      <formula>"GRAVE"</formula>
    </cfRule>
  </conditionalFormatting>
  <conditionalFormatting sqref="AU521:AV521 AV524 AV527">
    <cfRule type="cellIs" dxfId="1467" priority="13" operator="equal">
      <formula>"LEVE"</formula>
    </cfRule>
    <cfRule type="cellIs" dxfId="1466" priority="14" operator="equal">
      <formula>"MODERADO"</formula>
    </cfRule>
    <cfRule type="cellIs" dxfId="1465" priority="15" operator="equal">
      <formula>"GRAVE"</formula>
    </cfRule>
  </conditionalFormatting>
  <conditionalFormatting sqref="AU524 AU527">
    <cfRule type="cellIs" dxfId="1464" priority="10" operator="equal">
      <formula>"LEVE"</formula>
    </cfRule>
    <cfRule type="cellIs" dxfId="1463" priority="11" operator="equal">
      <formula>"MODERADO"</formula>
    </cfRule>
    <cfRule type="cellIs" dxfId="1462" priority="12" operator="equal">
      <formula>"GRAVE"</formula>
    </cfRule>
  </conditionalFormatting>
  <conditionalFormatting sqref="AX518:AX519">
    <cfRule type="expression" dxfId="1461" priority="9">
      <formula>AW518="ASUMIR"</formula>
    </cfRule>
  </conditionalFormatting>
  <conditionalFormatting sqref="AY518:AY519">
    <cfRule type="expression" dxfId="1460" priority="8">
      <formula>AW518="ASUMIR"</formula>
    </cfRule>
  </conditionalFormatting>
  <conditionalFormatting sqref="AW518:AY519">
    <cfRule type="expression" dxfId="1459" priority="7">
      <formula>$S518="No_existen"</formula>
    </cfRule>
  </conditionalFormatting>
  <conditionalFormatting sqref="AX523">
    <cfRule type="expression" dxfId="1458" priority="6">
      <formula>AW523="ASUMIR"</formula>
    </cfRule>
  </conditionalFormatting>
  <conditionalFormatting sqref="AY523">
    <cfRule type="expression" dxfId="1457" priority="5">
      <formula>AW523="ASUMIR"</formula>
    </cfRule>
  </conditionalFormatting>
  <conditionalFormatting sqref="AW523:AY523">
    <cfRule type="expression" dxfId="1456" priority="4">
      <formula>$S523="No_existen"</formula>
    </cfRule>
  </conditionalFormatting>
  <conditionalFormatting sqref="AX528">
    <cfRule type="expression" dxfId="1455" priority="3">
      <formula>AW528="ASUMIR"</formula>
    </cfRule>
  </conditionalFormatting>
  <conditionalFormatting sqref="AY528">
    <cfRule type="expression" dxfId="1454" priority="2">
      <formula>AW528="ASUMIR"</formula>
    </cfRule>
  </conditionalFormatting>
  <conditionalFormatting sqref="AW528:AY528">
    <cfRule type="expression" dxfId="1453" priority="1">
      <formula>$S528="No_existen"</formula>
    </cfRule>
  </conditionalFormatting>
  <dataValidations xWindow="375" yWindow="736" count="122">
    <dataValidation allowBlank="1" showInputMessage="1" showErrorMessage="1" prompt="Identiique aquellas principales consecuencias que se pueden presentar al momento de que se materialice el riesgo" sqref="M11 M17 M14 M20:M59 M62 M65 M68:M83 M86 M89 M95 M92 M98 M101:M107 M110 M113 M116:M122 M125 M128 M131:M140 M143 M146 M152 M149 M155 M161 M158 M164 M167:M182 M185 M188 M191:M215 M218 M221 M269 M245 M242 M224:M239 M248:M266 M272 M275:M302 M305 M308 M311:M320 M323 M326 M329:M332 M338 M335 M341 M347 M344 M353 M350 M356 M359:M362 M365 M368 M374 M371 M377 M380:M389 M392 M395 M404 M398 M401 M407:M413 M416 M419 M422:M434 M440 M437 M443 M446:M452 M455 M458 M461:M473 M476 M479 M482:M491 M494 M503 M509 M506 M500 M497 M512:M518 M524 M521 M527:M529"/>
    <dataValidation allowBlank="1" showInputMessage="1" showErrorMessage="1" prompt="Describa brevemente en qué consiste el riesgo" sqref="L11 L17 L14 L20:L59 L62 L65 L68:L83 L86 L89 L95 L92 L98 L101:L107 L110 L113 L116:L122 L125 L128 L131:L140 L143 L146 L152 L149 L155 L161 L158 L164 L167:L182 L185 L188 L191:L215 L218 L221 L269 L245 L242 L224:L239 L248:L266 L272 L275:L302 L305 L308 L311:L320 L323 L326 L329:L332 L338 L335 L341 L347 L344 L353 L350 L356 L359:L362 L365 L368 L374 L371 L377 L380:L389 L392 L395 L404 L398 L401 L407:L413 L416 L419 L422:L434 L440 L437 L443 L446:L452 L455 L458 L461:L473 L476 L479 L482:L491 L494 L503 L509 L506 L500 L497 L512:L518 L524 L521 L527:L529"/>
    <dataValidation allowBlank="1" showInputMessage="1" showErrorMessage="1" promptTitle="CONTROL" prompt="Defina el estado del control asociado al riesgo" sqref="T56:V56 T59:V59 T62:V62 T65:V65 T68:V68 T47:V47 T14:V14 T71:V71 T26:V26 T29:V29 T32:V32 T35:V35 T38:V38 T41:V41 T44:V44 T50:V50 T74:V74 T20:V20 T17:V17 T23:V23 T53:V53 T11:V11 T72:T73 T15:T16 T18:T19 T21:T22 T24:T25 T27:T28 T30:T31 T33:T34 T36:T37 T39:T40 T42:T43 T45:T46 T48:T49 T51:T52 T54:T55 T57:T58 T60:T61 T63:T64 T66:T67 T69:T70 T12:T13 T75:T76 T114:T115 T77:V77 T80:V80 T83:V83 T86:V86 T89:V89 T92:V92 T95:V95 T98:V98 T101:V101 T104:V104 T107:V107 T110:V110 T113:V113 T116:V116 T78:T79 T81:T82 T84:T85 T87:T88 T90:T91 T93:T94 T96:T97 T99:T100 T102:T103 T105:T106 T108:T109 T111:T112 T117:T118 T159:T160 T119:V119 T122:V122 T125:V125 T128:V128 T131:V131 T134:V134 T137:V137 T140:V140 T143:V143 T146:V146 T149:V149 T152:V152 T155:V155 T158:V158 T161:V161 T120:T121 T123:T124 T126:T127 T129:T130 T132:T133 T135:T136 T138:T139 T141:T142 T144:T145 T147:T148 T150:T151 T153:T154 T156:T157 T162:T163 T204:T205 T164:V164 T165:T166 T207:T208 T167:V167 T170:V170 T173:V173 T176:V176 T179:V179 T182:V182 T185:V185 T188:V188 T191:V191 T194:V194 T197:V197 T200:V200 T203:V203 T206:V206 T209:V209 T168:T169 T171:T172 T174:T175 T177:T178 T180:T181 T183:T184 T186:T187 T189:T190 T192:T193 T195:T196 T198:T199 T201:T202 T210:T211 T240:T241 T212:V212 T215:V215 T218:V218 T221:V221 T224:V224 T227:V227 T230:V230 T233:V233 T236:V236 T239:V239 T242:V242 T213:T214 T216:T217 T219:T220 T222:T223 T225:T226 T228:T229 T231:T232 T234:T235 T237:T238 T243:T244 T273:T274 T245:V245 T246:T247 T276:T277 T248:V248 T251:V251 T254:V254 T257:V257 T260:V260 T263:V263 T266:V266 T269:V269 T272:V272 T275:V275 T278:V278 T249:T250 T252:T253 T255:T256 T258:T259 T261:T262 T264:T265 T267:T268 T270:T271 T279:T280 T281:V281 T282:T283 T284:V284 T285:T286 T287:V287 T288:T289 T290:V290 T291:T292 T293:V293 T294:T295 T296:V296 T297:T298 T299:V299 T300:T301 T302:V302 T303:T304 T305:V305 T306:T307 T309:T310 T308:V308 T311:V311 T312:T313 T314:V314 T320:V320 T315:T316 T321:T322 T318:T319 T324:T325 T317:V317 T323:V323 T326:V326 T327:T328 T354:T355 T329:V329 T356:V356 T330:T331 T357:T358 T333:T334 T360:T361 T332:V332 T359:V359 T335:V335 T362:V362 T336:T337 T363:T364 T345:T346 T372:T373 T338:V338 T365:V365 T347:V347 T374:V374 T339:T340 T366:T367 T348:T349 T375:T376 T342:T343 T369:T370 T351:T352 T378:T379 T341:V341 T368:V368 T350:V350 T377:V377 T344:V344 T371:V371 T353:V353 T380:V380 T381:T382 T461:V461 T383:V383 T384:T385 T387:T388 T386:V386 T389:V389 T390:T391 T399:T400 T392:V392 T401:V401 T393:T394 T402:T403 T396:T397 T405:T406 T395:V395 T404:V404 T398:V398 T407:V407 T408:T409 T435:T436 T410:V410 T437:V437 T411:T412 T438:T439 T414:T415 T441:T442 T413:V413 T440:V440 T416:V416 T443:V443 T417:T418 T444:T445 T426:T427 T453:T454 T419:V419 T446:V446 T428:V428 T455:V455 T420:T421 T447:T448 T429:T430 T456:T457 T423:T424 T450:T451 T432:T433 T459:T460 T422:V422 T449:V449 T431:V431 T458:V458 T425:V425 T452:V452 T434:V434 T462:T463 T471:T472 T464:V464 T467:V467 T470:V470 T473:V473 T465:T466 T468:T469 T474:T475 T483:T484 T476:V476 T477:T478 T486:T487 T479:V479 T482:V482 T485:V485 T488:V488 T480:T481 T489:T490 T491:V491 T494:V494 T492:T493 U506:V506 U497:V497 U500:V500 U503:V503 U509:V509 T495:T529 U512:V512 U518:V518 U524:V524 U515:V515 U521:V521 U527:V527"/>
    <dataValidation allowBlank="1" showInputMessage="1" showErrorMessage="1" promptTitle="INDICADOR  DEL RIESGO" prompt="Establezca un indicador que permita monitorear el riesgo" sqref="BH11 BH14:BH525"/>
    <dataValidation type="list" allowBlank="1" showInputMessage="1" showErrorMessage="1" error="Seleccion el tipo de mapa" prompt="Seleccione el tipo de mapa de riesgos a construir_x000a_PROCESOS_x000a_PDI" sqref="E6">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67 AX81:AX139 AY140:AY146 AX147:AX529"/>
    <dataValidation type="date" operator="greaterThan" allowBlank="1" showInputMessage="1" showErrorMessage="1" errorTitle="ERROR EN FECHA" error="Solo se admite fecha así:_x000a__x000a_DD/MM/AAAA" promptTitle="FECHA: DD/MM/AAAA" prompt="Digite fecha en la cual se finalizará la acción preventiva para el manejo del riesgo._x000a__x000a_DD/MM/AAAA" sqref="AY11:AZ139 AZ140:AZ525 AY147:AY529">
      <formula1>42736</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4 AI17 AI20 AI23 AI26 AI29 AI32 AI35 AI38 AI41 AI44 AI47 AI50 AI53 AI56 AI59 AI62 AI65 AI68 AI71 AI74 AI11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20 AI317 AI323 AI326 AI329 AI356 AI332 AI359 AI335 AI362 AI338 AI365 AI347 AI374 AI341 AI368 AI350 AI377 AI344 AI371 AI353 AI380 AI383 AI386 AI389 AI392 AI401 AI395 AI404 AI398 AI407 AI410 AI437 AI413 AI440 AI416 AI443 AI419 AI446 AI428 AI455 AI422 AI449 AI431 AI458 AI425 AI452 AI434 AI461 AI464 AI467 AI470 AI473 AI476 AI479 AI482 AI485 AI488 AI491 AI494 AI497 AI500 AI503 AI506 AI509 AI512 AI515 AI518 AI521 AI524 AI527">
      <formula1>$S$11&lt;&gt;"No_existen"</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Z72:Z73 Y23:Z23 Z12:Z13 Y26:Z26 Y29:Z29 Y32:Z32 Y35:Z35 Y38:Z38 Y41:Z41 Y44:Z44 Y47:Z47 Y50:Z50 Y53:Z53 Y56:Z56 Y59:Z59 Y62:Z62 Y65:Z65 Y68:Z68 Y71:Z71 Y14:Z14 Y17:Z17 Y11:Z11 Y20:Z20 Y74:Z74 Z15:Z16 Z18:Z19 Z21:Z22 Z24:Z25 Z27:Z28 Z30:Z31 Z33:Z34 Z36:Z37 Z39:Z40 Z42:Z43 Z45:Z46 Z48:Z49 Z51:Z52 Z54:Z55 Z57:Z58 Z60:Z61 Z63:Z64 Z66:Z67 Z69:Z70 Z75:Z76 Z114:Z115 Y77:Z77 Y80:Z80 Y83:Z83 Y86:Z86 Y89:Z89 Y92:Z92 Y95:Z95 Y98:Z98 Y101:Z101 Y104:Z104 Y107:Z107 Y110:Z110 Y113:Z113 Y116:Z116 Z78:Z79 Z81:Z82 Z84:Z85 Z87:Z88 Z90:Z91 Z93:Z94 Z96:Z97 Z99:Z100 Z102:Z103 Z105:Z106 Z108:Z109 Z111:Z112 Z117:Z118 Z159:Z160 Y119:Z119 Y122:Z122 Y125:Z125 Y128:Z128 Y131:Z131 Y134:Z134 Y137:Z137 Y140:Z140 Y143:Z143 Y146:Z146 Y149:Z149 Y152:Z152 Y155:Z155 Y158:Z158 Y161:Z161 Z120:Z121 Z123:Z124 Z126:Z127 Z129:Z130 Z132:Z133 Z135:Z136 Z138:Z139 Z141:Z142 Z144:Z145 Z147:Z148 Z150:Z151 Z153:Z154 Z156:Z157 Z162:Z163 Z204:Z205 Y164:Z164 Z165:Z166 Z207:Z208 Y167:Z167 Y170:Z170 Y173:Z173 Y176:Z176 Y179:Z179 Y182:Z182 Y185:Z185 Y188:Z188 Y191:Z191 Y194:Z194 Y197:Z197 Y200:Z200 Y203:Z203 Y206:Z206 Y209:Z209 Z168:Z169 Z171:Z172 Z174:Z175 Z177:Z178 Z180:Z181 Z183:Z184 Z186:Z187 Z189:Z190 Z192:Z193 Z195:Z196 Z198:Z199 Z201:Z202 Z210:Z211 Z240:Z241 Y212:Z212 Y215:Z215 Y218:Z218 Y221:Z221 Y224:Z224 Y227:Z227 Y230:Z230 Y233:Z233 Y236:Z236 Y239:Z239 Y242:Z242 Z213:Z214 Z216:Z217 Z219:Z220 Z222:Z223 Z225:Z226 Z228:Z229 Z231:Z232 Z234:Z235 Z237:Z238 Z243:Z244 Z273:Z274 Y245:Z245 Z246:Z247 Z276:Z277 Y248:Z248 Y251:Z251 Y254:Z254 Y257:Z257 Y260:Z260 Y263:Z263 Y266:Z266 Y269:Z269 Y272:Z272 Y275:Z275 Y278:Z278 Z249:Z250 Z252:Z253 Z255:Z256 Z258:Z259 Z261:Z262 Z264:Z265 Z267:Z268 Z270:Z271 Z279:Z280 Y281:Z281 Z282:Z283 Y284:Z284 Z285:Z286 Y287:Z287 Z288:Z289 Y290:Z290 Z291:Z292 Y293:Z293 Z294:Z295 Y296:Z296 Z297:Z298 Y299:Z299 Z300:Z301 Y302:Z302 Z303:Z304 Y305:Z305 Z306:Z307 Z309:Z310 Y308:Z308 Y311:Z311 Z312:Z313 Y314:Z314 Y320:Z320 Z315:Z316 Z321:Z322 Z318:Z319 Z324:Z325 Y317:Z317 Y323:Z323 Y326:Z326 Z327:Z328 Z354:Z355 Y329:Z329 Y356:Z356 Z330:Z331 Z357:Z358 Z333:Z334 Z360:Z361 Y332:Z332 Y359:Z359 Y335:Z335 Y362:Z362 Z336:Z337 Z363:Z364 Z345:Z346 Z372:Z373 Y338:Z338 Y365:Z365 Y347:Z347 Y374:Z374 Z339:Z340 Z366:Z367 Z348:Z349 Z375:Z376 Z342:Z343 Z369:Z370 Z351:Z352 Z378:Z379 Y341:Z341 Y368:Z368 Y350:Z350 Y377:Z377 Y344:Z344 Y371:Z371 Y353:Z353 Y380:Z380 Z381:Z382 Y461:Z461 Y383:Z383 Z384:Z385 Z387:Z388 Y386:Z386 Y389:Z389 Z390:Z391 Z399:Z400 Y392:Z392 Y401:Z401 Z393:Z394 Z402:Z403 Z396:Z397 Z405:Z406 Y395:Z395 Y404:Z404 Y398:Z398 Y407:Z407 Z408:Z409 Z435:Z436 Y410:Z410 Y437:Z437 Z411:Z412 Z438:Z439 Z414:Z415 Z441:Z442 Y413:Z413 Y440:Z440 Y416:Z416 Y443:Z443 Z417:Z418 Z444:Z445 Z426:Z427 Z453:Z454 Y419:Z419 Y446:Z446 Y428:Z428 Y455:Z455 Z420:Z421 Z447:Z448 Z429:Z430 Z456:Z457 Z423:Z424 Z450:Z451 Z432:Z433 Z459:Z460 Y422:Z422 Y449:Z449 Y431:Z431 Y458:Z458 Y425:Z425 Y452:Z452 Y434:Z434 Z462:Z463 Z471:Z472 Y464:Z464 Y467:Z467 Y470:Z470 Y473:Z473 Z465:Z466 Z468:Z469 Z474:Z475 Z483:Z484 Y476:Z476 Z477:Z478 Z486:Z487 Y479:Z479 Y482:Z482 Y485:Z485 Y488:Z488 Z480:Z481 Z489:Z490 Y491:Z491 Y494:Z494 Z492:Z493 Y506:Z506 Z504:Z505 Z528:Z529 AC11:AE529 Y497:Z497 Y500:Z500 Y503:Z503 Z495:Z496 Y527:Z527 Z498:Z499 Z501:Z502 X11:X529 Y509:Z509 Y512:Z512 Y515:Z515 Y518:Z518 Y521:Z521 Y524:Z524 Z507:Z508 Z510:Z511 Z513:Z514 Z516:Z517 Z519:Z520 Z522:Z523 Z525:Z526 AJ11:AJ529"/>
    <dataValidation type="custom" allowBlank="1" showInputMessage="1" showErrorMessage="1" sqref="BH10">
      <formula1>"SI(P11=""No_existe"",5,EVAL_PERIODICIDAD)"</formula1>
    </dataValidation>
    <dataValidation allowBlank="1" showInputMessage="1" sqref="AB551:AB1048576 J549 AG8 AG10 AB1:AB4 W1:W4 AG1:AG4 AB8 AB545 W551:W1048576 AG545 AG551:AG1048576 J545 J547 W545:W549 W8:W356 W358:W361 AB10:AB543 AG530:AG543 W371:W543"/>
    <dataValidation type="list" allowBlank="1" showInputMessage="1" showErrorMessage="1" sqref="F11 F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20 F323 F326 F329 F356 F332 F359 F335 F362 F338 F365 F347 F374 F341 F368 F350 F377 F344 F371 F353 F380 F383 F386 F389 F392 F401 F395 F404 F398 F407 F410 F437 F413 F440 F416 F443 F419 F446 F428 F455 F422 F449 F431 F458 F425 F452 F434 F461 F464 F467 F470 F473 F476 F479 F482 F485 F488 F491 F494 F302 F305 F308 F311 F314 F317 F497 F500 F503 F506 F509 F512 F515 F518 F521 F524 F527">
      <formula1>INSTITUCIONAL</formula1>
    </dataValidation>
    <dataValidation type="list" allowBlank="1" showInputMessage="1" showErrorMessage="1" sqref="G11:G148 G158:G265 G318:G412 G434:G529">
      <formula1>FACTOR</formula1>
    </dataValidation>
    <dataValidation type="list" allowBlank="1" showInputMessage="1" showErrorMessage="1" sqref="H11:H121 H138:H148 H158:H214 H237:H238 H318:H319 H323:H334 H371:H388 H396:H412 H436 H451 H491:H496 H506:H528">
      <formula1>INDIRECT(G11)</formula1>
    </dataValidation>
    <dataValidation type="list" allowBlank="1" showInputMessage="1" showErrorMessage="1" promptTitle="TRATAMIENTO DEL RIESGO" prompt="Defina el tratamiento que se le dará al riesgo" sqref="AX146 AW528">
      <formula1>INDIRECT(AT146)</formula1>
    </dataValidation>
    <dataValidation type="list" allowBlank="1" showInputMessage="1" showErrorMessage="1" promptTitle="TRATAMIENTO DEL RIESGO" prompt="Defina el tratamiento que se le dará al riesgo" sqref="AX140:AX142 AW518:AW519">
      <formula1>INDIRECT($AT$11)</formula1>
    </dataValidation>
    <dataValidation type="list" allowBlank="1" showInputMessage="1" showErrorMessage="1" promptTitle="TRATAMIENTO DEL RIESGO" prompt="Defina el tratamiento que se le dará al riesgo" sqref="AX143:AX145 AW523">
      <formula1>INDIRECT($AT$14)</formula1>
    </dataValidation>
    <dataValidation type="custom" allowBlank="1" showInputMessage="1" showErrorMessage="1" sqref="AX68:AX80">
      <formula1>AW68&lt;&gt;"ASUMIR"</formula1>
    </dataValidation>
    <dataValidation type="list" allowBlank="1" showInputMessage="1" showErrorMessage="1" sqref="H122:H137 H149:H157 H215:H236 H239:H317 H320:H322 H335:H343 H350:H370 H389:H395 H413:H435 H437:H450 H452:H480 H482:H490 H497:H505">
      <formula1>INDIRECT($G122)</formula1>
    </dataValidation>
    <dataValidation type="list" allowBlank="1" showInputMessage="1" showErrorMessage="1" prompt="Seleccione el tipo de Factor establecido en el contexto" sqref="G149:G157 G266:G317 G413:G433">
      <formula1>FACTOR</formula1>
    </dataValidation>
    <dataValidation allowBlank="1" showInputMessage="1" showErrorMessage="1" prompt="De acuerdo al análisis de los factores interno y externos que incluyo en el estudio de contexto del proceso, establezca claramente la causa que genera el riesgo." sqref="I11:I344 I346:I480 I482:I528"/>
    <dataValidation allowBlank="1" showInputMessage="1" showErrorMessage="1" errorTitle="DATO NO VALIDO" error="CELDA DE SELECCIÓN - NO CAMBIAR CONFIGURACIÓN" promptTitle="IMPACTO" prompt="Seleccione el nivel de impacto del riesgo" sqref="Q11:Q529"/>
    <dataValidation allowBlank="1" showInputMessage="1" showErrorMessage="1" errorTitle="DATO NO VALIDO" error="CELDA DE SELECCIÓN  - NO CAMBIAR CONFIGURACIÓN" promptTitle="PROBABILIDAD" prompt="Seleccione la probabilidad de ocurrencia del riesgo" sqref="O11:O529"/>
    <dataValidation type="list" allowBlank="1" showInputMessage="1" showErrorMessage="1" errorTitle="DATO NO VALIDO" error="CELDA DE SELECCIÓN  - NO CAMBIAR CONFIGURACIÓN" promptTitle="PROBABILIDAD" prompt="Seleccione la probabilidad de ocurrencia del riesgo" sqref="N11:N529">
      <formula1>PROBABILIDAD</formula1>
    </dataValidation>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29"/>
    <dataValidation allowBlank="1" showInputMessage="1" showErrorMessage="1" promptTitle="INDICADOR DE RIESGO" prompt="Digite el nombre y la formula del indicador que permita monitorear el riesgo" sqref="AU11:AU361 AU371:AU529"/>
    <dataValidation allowBlank="1" showInputMessage="1" showErrorMessage="1" promptTitle="META" prompt="Establezca la meta para el indicador, definiendo si la meta a cumplir es creciente o decreciente." sqref="AV11:AV361 AV371:AV529"/>
    <dataValidation type="list" allowBlank="1" showInputMessage="1" showErrorMessage="1" errorTitle="DATO NO VÁLIDO" error="CELDA DE SELECCIÓN - NO CAMBIAR CONFIGURACIÓN" promptTitle="CONTROL" prompt="Defina el estado del control asociado al riesgo" sqref="S11:S529">
      <formula1>CONTROLES</formula1>
    </dataValidation>
    <dataValidation type="list" allowBlank="1" showInputMessage="1" showErrorMessage="1" errorTitle="DATO NO VÁLIDO" error="CELDA DE SELECCIÓN - NO CAMBIAR CONFIGURACIÓN" promptTitle="Estado del Control" prompt="Determine el estado del control" sqref="S11:S529">
      <formula1>CONTROLES</formula1>
    </dataValidation>
    <dataValidation type="list" allowBlank="1" showInputMessage="1" showErrorMessage="1" prompt="Seleccione la CLASE de riesgo_x000a_" sqref="J11:J529">
      <formula1>CLASE_RIESGO</formula1>
    </dataValidation>
    <dataValidation allowBlank="1" showInputMessage="1" showErrorMessage="1" promptTitle="Periodicidad" prompt="Determine los intervalos en los cuales aplica el control._x000a__x000a_Si definio NO EXISTE EL CONTROL dejeesta celda en blanco" sqref="AN11:AO529"/>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529">
      <formula1>RESPONSABILIDAD</formula1>
    </dataValidation>
    <dataValidation type="list" allowBlank="1" showInputMessage="1" showErrorMessage="1" errorTitle=" NO EXISTE CONTROL" error="Si requiere registrar información cambie el estado del control." prompt="Defina si la periodicidad empleada en el control es oportuna o no._x000a__x000a_Seleccione de la lista de desplegable" sqref="AK11:AK529">
      <formula1>EVAL_PERIODICIDAD</formula1>
    </dataValidation>
    <dataValidation type="list" allowBlank="1" showInputMessage="1" showErrorMessage="1" promptTitle="Periodicidad" prompt="Determine los intervalos en los cuales aplica el control._x000a__x000a_Si definio NO EXISTE EL CONTROL deje esta celda en blanco" sqref="AL11:AL529">
      <formula1>PERIODICIDAD</formula1>
    </dataValidation>
    <dataValidation type="list" allowBlank="1" showInputMessage="1" showErrorMessage="1" promptTitle="Tipo de control" prompt="Defina que tipo de control es el que se aplica._x000a__x000a_Si definio NO EXISTE EL CONTROL deje esta celda en blanco" sqref="AP11:AP529">
      <formula1>"Detectivo, Preventivo"</formula1>
    </dataValidation>
    <dataValidation allowBlank="1" showInputMessage="1" showErrorMessage="1" promptTitle="Periodicidad" prompt="Determine los intervalos en los cuales aplica el control._x000a__x000a_Si definio NO EXISTE EL CONTROL deje esta celda en blanco" sqref="AM11:AM529"/>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529">
      <formula1>NIVEL_AUTOMAT</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29"/>
    <dataValidation allowBlank="1" showErrorMessage="1" promptTitle="Tipo de control" prompt="Defina que tipo de control es el que se aplica._x000a__x000a_Si definio NO EXISTE EL CONTROL dejeesta celda en blanco" sqref="AR11:AR529"/>
    <dataValidation allowBlank="1" showInputMessage="1" promptTitle="Digitar su cargo" prompt="Digite:_x000a_Planta:  Nombre del cargo_x000a_Transitorio: Nombre de denominación_x000a_Contratista: Contrato - Orden de servicio_x000a__x000a_Si definió NO ASIGNADO, deje esta celda en blanco" sqref="AG11:AG361 AG371:AG529"/>
    <dataValidation type="list" allowBlank="1" showInputMessage="1" showErrorMessage="1" sqref="B11:B529">
      <formula1>INDIRECT($E$6)</formula1>
    </dataValidation>
    <dataValidation type="list" allowBlank="1" showInputMessage="1" showErrorMessage="1" sqref="D11:D13 D320:D322">
      <formula1>INDIRECT(B11)</formula1>
    </dataValidation>
    <dataValidation type="list" allowBlank="1" showInputMessage="1" showErrorMessage="1" sqref="H345">
      <formula1>INDIRECT($G$12)</formula1>
    </dataValidation>
    <dataValidation type="list" allowBlank="1" showInputMessage="1" showErrorMessage="1" sqref="H349">
      <formula1>INDIRECT($G$16)</formula1>
    </dataValidation>
    <dataValidation type="list" allowBlank="1" showInputMessage="1" showErrorMessage="1" sqref="H348">
      <formula1>INDIRECT($G$15)</formula1>
    </dataValidation>
    <dataValidation type="list" allowBlank="1" showInputMessage="1" showErrorMessage="1" sqref="H347">
      <formula1>INDIRECT($G$14)</formula1>
    </dataValidation>
    <dataValidation type="list" allowBlank="1" showInputMessage="1" showErrorMessage="1" prompt="De acuerdo al tipo factor seleccionado (interno o externo) seleccione el factor específico" sqref="H344">
      <formula1>INDIRECT($G$11)</formula1>
    </dataValidation>
    <dataValidation type="list" allowBlank="1" showInputMessage="1" showErrorMessage="1" sqref="H346">
      <formula1>INDIRECT($G$13)</formula1>
    </dataValidation>
    <dataValidation type="list" allowBlank="1" showInputMessage="1" showErrorMessage="1" sqref="H481">
      <formula1>INDIRECT($D$19)</formula1>
    </dataValidation>
    <dataValidation allowBlank="1" showInputMessage="1" showErrorMessage="1" promptTitle="Tipo de control" prompt="Defina que tipo de control es el que se aplica._x000a__x000a_Si definio NO EXISTE EL CONTROL dejeesta celda en blanco" sqref="AQ11:AQ529"/>
    <dataValidation type="custom" allowBlank="1" showInputMessage="1" showErrorMessage="1" errorTitle="COMPARTIR" error="Si requiere involucrar otra dependencia elija como Tipo de manejo &quot;COMPARTIR&quot;" sqref="BF11:BG525">
      <formula1>AX11="COMPARTIR"</formula1>
    </dataValidation>
    <dataValidation type="custom" allowBlank="1" showInputMessage="1" showErrorMessage="1" errorTitle="COMPARTIR" error="Si requiere involucrar otra dependencia elija como Tipo de manejo &quot;COMPARTIR&quot;" sqref="BE11:BE525">
      <formula1>AX11="COMPARTIR"</formula1>
    </dataValidation>
    <dataValidation type="custom" allowBlank="1" showInputMessage="1" showErrorMessage="1" errorTitle="COMPARTIR" error="Si requiere involucrar otra dependencia elija como Tipo de manejo &quot;COMPARTIR&quot;" sqref="BD11:BD525">
      <formula1>AX11="COMPARTIR"</formula1>
    </dataValidation>
    <dataValidation type="custom" allowBlank="1" showInputMessage="1" showErrorMessage="1" errorTitle="COMPARTIR" error="Si requiere involucrar otra dependencia elija como Tipo de manejo &quot;COMPARTIR&quot;" sqref="BC11:BC525">
      <formula1>AX11="COMPARTIR"</formula1>
    </dataValidation>
    <dataValidation type="custom" allowBlank="1" showInputMessage="1" showErrorMessage="1" errorTitle="COMPARTIR" error="Si requiere involucrar otra dependencia elija como Tipo de manejo &quot;COMPARTIR&quot;" sqref="BB11:BB525 BA11:BA529">
      <formula1>AW11="COMPARTIR"</formula1>
    </dataValidation>
    <dataValidation type="list" allowBlank="1" showInputMessage="1" showErrorMessage="1" sqref="P11:P529">
      <formula1>INDIRECT(J11)</formula1>
    </dataValidation>
    <dataValidation type="list" allowBlank="1" showInputMessage="1" showErrorMessage="1" sqref="D14:D319">
      <formula1>INDIRECT(B14:B496)</formula1>
    </dataValidation>
    <dataValidation type="list" allowBlank="1" showInputMessage="1" showErrorMessage="1" sqref="D323:D529">
      <formula1>INDIRECT(B323:B649)</formula1>
    </dataValidation>
    <dataValidation type="list" allowBlank="1" showInputMessage="1" showErrorMessage="1" sqref="AW1:AW10 AW520:AW522 AW524:AW527 AW529:AW1048576">
      <formula1>$AT$11:$AT$517</formula1>
    </dataValidation>
    <dataValidation type="list" allowBlank="1" showInputMessage="1" showErrorMessage="1" sqref="AW11:AW13 AW89:AW91 AW431:AW445 AW110:AW115 AW119:AW121 AW125:AW133 AW149:AW163 AW167:AW169 AW173:AW262 AW266:AW274 AW287:AW289 AW299:AW328 AW332:AW343 AW350:AW364 AW368:AW370 AW509:AW517 AW392:AW400 AW407:AW415 AW425:AW427 AW449:AW451 AW458:AW463 AW467:AW469 AW473:AW475 AW479:AW490 AW500:AW505 AW374:AW382 AW384:AW385">
      <formula1>INDIRECT($AT$11:$AT$517)</formula1>
    </dataValidation>
    <dataValidation type="list" allowBlank="1" showInputMessage="1" showErrorMessage="1" sqref="AW17:AW19">
      <formula1>INDIRECT(AT$17)</formula1>
    </dataValidation>
    <dataValidation type="list" allowBlank="1" showInputMessage="1" showErrorMessage="1" sqref="AW14:AW16">
      <formula1>INDIRECT(AT$14)</formula1>
    </dataValidation>
    <dataValidation type="list" allowBlank="1" showInputMessage="1" showErrorMessage="1" sqref="AW20:AW22">
      <formula1>INDIRECT(AT$20)</formula1>
    </dataValidation>
    <dataValidation type="list" allowBlank="1" showInputMessage="1" showErrorMessage="1" sqref="AW23:AW25">
      <formula1>INDIRECT(AT$20)</formula1>
    </dataValidation>
    <dataValidation type="list" allowBlank="1" showInputMessage="1" showErrorMessage="1" sqref="AW26:AW28">
      <formula1>INDIRECT(AT$26)</formula1>
    </dataValidation>
    <dataValidation type="list" allowBlank="1" showInputMessage="1" showErrorMessage="1" sqref="AW29:AW31">
      <formula1>INDIRECT(AT$29)</formula1>
    </dataValidation>
    <dataValidation type="list" allowBlank="1" showInputMessage="1" showErrorMessage="1" sqref="AW32:AW34">
      <formula1>INDIRECT(AT$32)</formula1>
    </dataValidation>
    <dataValidation type="list" allowBlank="1" showInputMessage="1" showErrorMessage="1" sqref="AW35:AW37">
      <formula1>INDIRECT(AT$35)</formula1>
    </dataValidation>
    <dataValidation type="list" allowBlank="1" showInputMessage="1" showErrorMessage="1" sqref="AW38:AW40">
      <formula1>INDIRECT(AT$38)</formula1>
    </dataValidation>
    <dataValidation type="list" allowBlank="1" showInputMessage="1" showErrorMessage="1" sqref="AW41:AW43">
      <formula1>INDIRECT(AT$41)</formula1>
    </dataValidation>
    <dataValidation type="list" allowBlank="1" showInputMessage="1" showErrorMessage="1" sqref="AW44:AW46">
      <formula1>INDIRECT(AT$44)</formula1>
    </dataValidation>
    <dataValidation type="list" allowBlank="1" showInputMessage="1" showErrorMessage="1" sqref="AW47:AW49">
      <formula1>INDIRECT(AT$47)</formula1>
    </dataValidation>
    <dataValidation type="list" allowBlank="1" showInputMessage="1" showErrorMessage="1" sqref="AW50:AW52">
      <formula1>INDIRECT(AT$50)</formula1>
    </dataValidation>
    <dataValidation type="list" allowBlank="1" showInputMessage="1" showErrorMessage="1" sqref="AW53:AW55">
      <formula1>INDIRECT(AT$53)</formula1>
    </dataValidation>
    <dataValidation type="list" allowBlank="1" showInputMessage="1" showErrorMessage="1" sqref="AW56:AW58">
      <formula1>INDIRECT(AT$56)</formula1>
    </dataValidation>
    <dataValidation type="list" allowBlank="1" showInputMessage="1" showErrorMessage="1" sqref="AW59:AW61">
      <formula1>INDIRECT(AT$59)</formula1>
    </dataValidation>
    <dataValidation type="list" allowBlank="1" showInputMessage="1" showErrorMessage="1" sqref="AW62:AW64">
      <formula1>INDIRECT(AT$62)</formula1>
    </dataValidation>
    <dataValidation type="list" allowBlank="1" showInputMessage="1" showErrorMessage="1" sqref="AW65:AW67">
      <formula1>INDIRECT(AT$65)</formula1>
    </dataValidation>
    <dataValidation type="list" allowBlank="1" showInputMessage="1" showErrorMessage="1" sqref="AW68:AW70">
      <formula1>INDIRECT(AT$68)</formula1>
    </dataValidation>
    <dataValidation type="list" allowBlank="1" showInputMessage="1" showErrorMessage="1" sqref="AW71:AW73">
      <formula1>INDIRECT(AT$71)</formula1>
    </dataValidation>
    <dataValidation type="list" allowBlank="1" showInputMessage="1" showErrorMessage="1" sqref="AW74:AW76">
      <formula1>INDIRECT(AT$74)</formula1>
    </dataValidation>
    <dataValidation type="list" allowBlank="1" showInputMessage="1" showErrorMessage="1" sqref="AW77:AW79">
      <formula1>INDIRECT(AT$77)</formula1>
    </dataValidation>
    <dataValidation type="list" allowBlank="1" showInputMessage="1" showErrorMessage="1" sqref="AW80:AW82">
      <formula1>INDIRECT(AT$80)</formula1>
    </dataValidation>
    <dataValidation type="list" allowBlank="1" showInputMessage="1" showErrorMessage="1" sqref="AW83:AW85">
      <formula1>INDIRECT(AT$83)</formula1>
    </dataValidation>
    <dataValidation type="list" allowBlank="1" showInputMessage="1" showErrorMessage="1" sqref="AW86:AW88">
      <formula1>INDIRECT(AT$86)</formula1>
    </dataValidation>
    <dataValidation type="list" allowBlank="1" showInputMessage="1" showErrorMessage="1" sqref="AW92:AW94">
      <formula1>INDIRECT(AT$92)</formula1>
    </dataValidation>
    <dataValidation type="list" allowBlank="1" showInputMessage="1" showErrorMessage="1" sqref="AW446:AW448">
      <formula1>INDIRECT(AT$446)</formula1>
    </dataValidation>
    <dataValidation type="list" allowBlank="1" showInputMessage="1" showErrorMessage="1" sqref="AW95:AW97">
      <formula1>INDIRECT(AT$95)</formula1>
    </dataValidation>
    <dataValidation type="list" allowBlank="1" showInputMessage="1" showErrorMessage="1" sqref="AW98:AW100">
      <formula1>INDIRECT(AT$98)</formula1>
    </dataValidation>
    <dataValidation type="list" allowBlank="1" showInputMessage="1" showErrorMessage="1" sqref="AW101:AW109">
      <formula1>INDIRECT(AT$101)</formula1>
    </dataValidation>
    <dataValidation type="list" allowBlank="1" showInputMessage="1" showErrorMessage="1" sqref="AW116:AW118">
      <formula1>INDIRECT(AT$116)</formula1>
    </dataValidation>
    <dataValidation type="list" allowBlank="1" showInputMessage="1" showErrorMessage="1" sqref="AW122:AW124">
      <formula1>INDIRECT(AT$122)</formula1>
    </dataValidation>
    <dataValidation type="list" allowBlank="1" showInputMessage="1" showErrorMessage="1" sqref="AW134:AW136">
      <formula1>INDIRECT(AT$134)</formula1>
    </dataValidation>
    <dataValidation type="list" allowBlank="1" showInputMessage="1" showErrorMessage="1" sqref="AW137:AW139">
      <formula1>INDIRECT(AT$137)</formula1>
    </dataValidation>
    <dataValidation type="list" allowBlank="1" showInputMessage="1" showErrorMessage="1" sqref="AW140:AW148">
      <formula1>INDIRECT(AT$140)</formula1>
    </dataValidation>
    <dataValidation type="list" allowBlank="1" showInputMessage="1" showErrorMessage="1" sqref="AW164:AW166">
      <formula1>INDIRECT(AT$164)</formula1>
    </dataValidation>
    <dataValidation type="list" allowBlank="1" showInputMessage="1" showErrorMessage="1" sqref="AW170:AW172">
      <formula1>INDIRECT(AT$170)</formula1>
    </dataValidation>
    <dataValidation type="list" allowBlank="1" showInputMessage="1" showErrorMessage="1" sqref="AW263:AW265">
      <formula1>INDIRECT(AT$263)</formula1>
    </dataValidation>
    <dataValidation type="list" allowBlank="1" showInputMessage="1" showErrorMessage="1" sqref="AW275:AW277">
      <formula1>INDIRECT(AT$275)</formula1>
    </dataValidation>
    <dataValidation type="list" allowBlank="1" showInputMessage="1" showErrorMessage="1" sqref="AW278:AW286">
      <formula1>INDIRECT(AT$278)</formula1>
    </dataValidation>
    <dataValidation type="list" allowBlank="1" showInputMessage="1" showErrorMessage="1" sqref="AW290:AW298">
      <formula1>INDIRECT(AT$290)</formula1>
    </dataValidation>
    <dataValidation type="list" allowBlank="1" showInputMessage="1" showErrorMessage="1" sqref="AW329:AW331">
      <formula1>INDIRECT(AT$329)</formula1>
    </dataValidation>
    <dataValidation type="list" allowBlank="1" showInputMessage="1" showErrorMessage="1" sqref="AW344:AW349">
      <formula1>INDIRECT(AT$344)</formula1>
    </dataValidation>
    <dataValidation type="list" allowBlank="1" showInputMessage="1" showErrorMessage="1" sqref="AW365:AW367">
      <formula1>INDIRECT(AT$365)</formula1>
    </dataValidation>
    <dataValidation type="list" allowBlank="1" showInputMessage="1" showErrorMessage="1" sqref="AW371:AW373">
      <formula1>INDIRECT(AT$371)</formula1>
    </dataValidation>
    <dataValidation type="list" allowBlank="1" showInputMessage="1" showErrorMessage="1" sqref="AW386:AW388 AW383">
      <formula1>INDIRECT(AT$386)</formula1>
    </dataValidation>
    <dataValidation type="list" allowBlank="1" showInputMessage="1" showErrorMessage="1" sqref="AW389:AW391">
      <formula1>INDIRECT(AT$389)</formula1>
    </dataValidation>
    <dataValidation type="list" allowBlank="1" showInputMessage="1" showErrorMessage="1" sqref="AW401:AW403">
      <formula1>INDIRECT(AT$401)</formula1>
    </dataValidation>
    <dataValidation type="list" allowBlank="1" showInputMessage="1" showErrorMessage="1" sqref="AW404:AW406">
      <formula1>INDIRECT(AT$404)</formula1>
    </dataValidation>
    <dataValidation type="list" allowBlank="1" showInputMessage="1" showErrorMessage="1" sqref="AW416:AW418">
      <formula1>INDIRECT(AT$416)</formula1>
    </dataValidation>
    <dataValidation type="list" allowBlank="1" showInputMessage="1" showErrorMessage="1" sqref="AW419:AW421">
      <formula1>INDIRECT(AT$419)</formula1>
    </dataValidation>
    <dataValidation type="list" allowBlank="1" showInputMessage="1" showErrorMessage="1" sqref="AW422:AW424">
      <formula1>INDIRECT(AT$422)</formula1>
    </dataValidation>
    <dataValidation type="list" allowBlank="1" showInputMessage="1" showErrorMessage="1" sqref="AW428:AW430">
      <formula1>INDIRECT(AT$428)</formula1>
    </dataValidation>
    <dataValidation type="list" allowBlank="1" showInputMessage="1" showErrorMessage="1" sqref="AW452:AW454">
      <formula1>INDIRECT(AT$452)</formula1>
    </dataValidation>
    <dataValidation type="list" allowBlank="1" showInputMessage="1" showErrorMessage="1" sqref="AW455:AW457">
      <formula1>INDIRECT(AT$455)</formula1>
    </dataValidation>
    <dataValidation type="list" allowBlank="1" showInputMessage="1" showErrorMessage="1" sqref="AW464:AW466">
      <formula1>INDIRECT(AT$464)</formula1>
    </dataValidation>
    <dataValidation type="list" allowBlank="1" showInputMessage="1" showErrorMessage="1" sqref="AW470:AW472">
      <formula1>INDIRECT(AT$470)</formula1>
    </dataValidation>
    <dataValidation type="list" allowBlank="1" showInputMessage="1" showErrorMessage="1" sqref="AW476:AW478">
      <formula1>INDIRECT(AT$476)</formula1>
    </dataValidation>
    <dataValidation type="list" allowBlank="1" showInputMessage="1" showErrorMessage="1" sqref="AW491:AW493">
      <formula1>INDIRECT(AT$491)</formula1>
    </dataValidation>
    <dataValidation type="list" allowBlank="1" showInputMessage="1" showErrorMessage="1" sqref="AW494:AW496">
      <formula1>INDIRECT(AT$494)</formula1>
    </dataValidation>
    <dataValidation type="list" allowBlank="1" showInputMessage="1" showErrorMessage="1" sqref="AW497:AW499">
      <formula1>INDIRECT(AT$497)</formula1>
    </dataValidation>
    <dataValidation type="list" allowBlank="1" showInputMessage="1" showErrorMessage="1" sqref="AW506:AW508">
      <formula1>INDIRECT(AT$506)</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filterMode="1"/>
  <dimension ref="A1:S529"/>
  <sheetViews>
    <sheetView zoomScaleNormal="100" zoomScaleSheetLayoutView="130" workbookViewId="0">
      <pane xSplit="1" ySplit="30" topLeftCell="B31" activePane="bottomRight" state="frozen"/>
      <selection pane="topRight" activeCell="B1" sqref="B1"/>
      <selection pane="bottomLeft" activeCell="A31" sqref="A31"/>
      <selection pane="bottomRight" activeCell="C34" sqref="C34:C36"/>
    </sheetView>
  </sheetViews>
  <sheetFormatPr baseColWidth="10" defaultColWidth="11.42578125" defaultRowHeight="12.75" x14ac:dyDescent="0.2"/>
  <cols>
    <col min="1" max="1" width="8" style="224" customWidth="1"/>
    <col min="2" max="2" width="24.7109375" style="224" customWidth="1"/>
    <col min="3" max="4" width="13.42578125" style="224" customWidth="1"/>
    <col min="5" max="5" width="20.7109375" style="224" customWidth="1"/>
    <col min="6" max="7" width="32.42578125" style="224" customWidth="1"/>
    <col min="8" max="8" width="24.7109375" style="224" customWidth="1"/>
    <col min="9" max="9" width="16" style="224" customWidth="1"/>
    <col min="10" max="10" width="22.140625" style="224" customWidth="1"/>
    <col min="11" max="11" width="19.5703125" style="224" customWidth="1"/>
    <col min="12" max="19" width="16.7109375" style="224" customWidth="1"/>
    <col min="20" max="16384" width="11.42578125" style="224"/>
  </cols>
  <sheetData>
    <row r="1" spans="1:19" s="220" customFormat="1" x14ac:dyDescent="0.2">
      <c r="A1" s="212"/>
      <c r="B1" s="213"/>
      <c r="C1" s="213"/>
      <c r="D1" s="213"/>
      <c r="E1" s="213"/>
      <c r="F1" s="213"/>
      <c r="G1" s="213"/>
      <c r="H1" s="213"/>
      <c r="I1" s="213"/>
      <c r="J1" s="213"/>
      <c r="K1" s="213"/>
      <c r="L1" s="213"/>
      <c r="M1" s="213"/>
      <c r="N1" s="213"/>
      <c r="O1" s="243"/>
      <c r="P1" s="243"/>
      <c r="Q1" s="243"/>
      <c r="R1" s="244" t="s">
        <v>65</v>
      </c>
      <c r="S1" s="140" t="s">
        <v>432</v>
      </c>
    </row>
    <row r="2" spans="1:19" s="220" customFormat="1" ht="26.25" x14ac:dyDescent="0.2">
      <c r="A2" s="219"/>
      <c r="E2" s="351" t="s">
        <v>67</v>
      </c>
      <c r="F2" s="351"/>
      <c r="G2" s="351"/>
      <c r="H2" s="351"/>
      <c r="I2" s="351"/>
      <c r="J2" s="351"/>
      <c r="K2" s="351"/>
      <c r="L2" s="351"/>
      <c r="M2" s="351"/>
      <c r="N2" s="351"/>
      <c r="O2" s="245"/>
      <c r="P2" s="245"/>
      <c r="Q2" s="245"/>
      <c r="R2" s="246" t="s">
        <v>426</v>
      </c>
      <c r="S2" s="136">
        <v>9</v>
      </c>
    </row>
    <row r="3" spans="1:19" s="220" customFormat="1" ht="26.25" x14ac:dyDescent="0.2">
      <c r="A3" s="219"/>
      <c r="E3" s="351" t="s">
        <v>56</v>
      </c>
      <c r="F3" s="351"/>
      <c r="G3" s="351"/>
      <c r="H3" s="351"/>
      <c r="I3" s="351"/>
      <c r="J3" s="351"/>
      <c r="K3" s="351"/>
      <c r="L3" s="351"/>
      <c r="M3" s="351"/>
      <c r="N3" s="351"/>
      <c r="O3" s="245"/>
      <c r="P3" s="245"/>
      <c r="Q3" s="245"/>
      <c r="R3" s="246" t="s">
        <v>427</v>
      </c>
      <c r="S3" s="137">
        <v>45219</v>
      </c>
    </row>
    <row r="4" spans="1:19" s="220" customFormat="1" ht="13.5" thickBot="1" x14ac:dyDescent="0.25">
      <c r="A4" s="139"/>
      <c r="B4" s="225"/>
      <c r="C4" s="225"/>
      <c r="D4" s="225"/>
      <c r="E4" s="389"/>
      <c r="F4" s="389"/>
      <c r="G4" s="389"/>
      <c r="H4" s="389"/>
      <c r="I4" s="389"/>
      <c r="J4" s="389"/>
      <c r="K4" s="389"/>
      <c r="L4" s="389"/>
      <c r="M4" s="389"/>
      <c r="N4" s="389"/>
      <c r="O4" s="247"/>
      <c r="P4" s="247"/>
      <c r="Q4" s="247"/>
      <c r="R4" s="248" t="s">
        <v>428</v>
      </c>
      <c r="S4" s="141" t="s">
        <v>430</v>
      </c>
    </row>
    <row r="5" spans="1:19" s="220" customFormat="1" ht="13.5" thickBot="1" x14ac:dyDescent="0.25">
      <c r="A5" s="386"/>
      <c r="B5" s="387"/>
      <c r="C5" s="387"/>
      <c r="D5" s="387"/>
      <c r="E5" s="387"/>
      <c r="F5" s="387"/>
      <c r="G5" s="387"/>
      <c r="H5" s="387"/>
      <c r="I5" s="387"/>
      <c r="J5" s="387"/>
      <c r="K5" s="387"/>
      <c r="L5" s="387"/>
      <c r="M5" s="387"/>
      <c r="N5" s="387"/>
      <c r="O5" s="387"/>
      <c r="P5" s="387"/>
      <c r="Q5" s="387"/>
      <c r="R5" s="387"/>
      <c r="S5" s="388"/>
    </row>
    <row r="6" spans="1:19" s="122" customFormat="1" ht="26.25" thickBot="1" x14ac:dyDescent="0.25">
      <c r="A6" s="390" t="str">
        <f>'01-Mapa de riesgo-UO'!A6:D6</f>
        <v>TIPO DE MAPA</v>
      </c>
      <c r="B6" s="391"/>
      <c r="C6" s="391"/>
      <c r="D6" s="391"/>
      <c r="E6" s="391"/>
      <c r="F6" s="394" t="str">
        <f>'01-Mapa de riesgo-UO'!E6</f>
        <v>PROCESOS</v>
      </c>
      <c r="G6" s="395"/>
      <c r="H6" s="396"/>
      <c r="I6" s="16"/>
      <c r="K6" s="249" t="s">
        <v>7</v>
      </c>
      <c r="L6" s="397">
        <v>45505</v>
      </c>
      <c r="M6" s="398"/>
      <c r="N6" s="16"/>
      <c r="O6" s="16"/>
      <c r="P6" s="16"/>
      <c r="Q6" s="16"/>
      <c r="S6" s="133"/>
    </row>
    <row r="7" spans="1:19" s="122" customFormat="1" x14ac:dyDescent="0.2">
      <c r="A7" s="392"/>
      <c r="B7" s="393"/>
      <c r="C7" s="393"/>
      <c r="D7" s="393"/>
      <c r="E7" s="393"/>
      <c r="F7" s="387"/>
      <c r="G7" s="387"/>
      <c r="H7" s="387"/>
      <c r="I7" s="387"/>
      <c r="J7" s="387"/>
      <c r="K7" s="387"/>
      <c r="L7" s="387"/>
      <c r="M7" s="387"/>
      <c r="N7" s="387"/>
      <c r="O7" s="387"/>
      <c r="P7" s="387"/>
      <c r="Q7" s="387"/>
      <c r="S7" s="133"/>
    </row>
    <row r="8" spans="1:19" s="135" customFormat="1" x14ac:dyDescent="0.2">
      <c r="A8" s="349" t="s">
        <v>54</v>
      </c>
      <c r="B8" s="349" t="s">
        <v>540</v>
      </c>
      <c r="C8" s="349" t="s">
        <v>541</v>
      </c>
      <c r="D8" s="349" t="s">
        <v>74</v>
      </c>
      <c r="E8" s="349"/>
      <c r="F8" s="349"/>
      <c r="G8" s="349"/>
      <c r="H8" s="349"/>
      <c r="I8" s="349" t="s">
        <v>72</v>
      </c>
      <c r="J8" s="349" t="s">
        <v>2</v>
      </c>
      <c r="K8" s="349" t="s">
        <v>94</v>
      </c>
      <c r="L8" s="349" t="s">
        <v>9</v>
      </c>
      <c r="M8" s="349"/>
      <c r="N8" s="349"/>
      <c r="O8" s="349" t="s">
        <v>3</v>
      </c>
      <c r="P8" s="349" t="s">
        <v>10</v>
      </c>
      <c r="Q8" s="349"/>
      <c r="R8" s="349"/>
      <c r="S8" s="349" t="s">
        <v>3</v>
      </c>
    </row>
    <row r="9" spans="1:19" s="154" customFormat="1" x14ac:dyDescent="0.2">
      <c r="A9" s="349"/>
      <c r="B9" s="349"/>
      <c r="C9" s="349"/>
      <c r="D9" s="211" t="s">
        <v>70</v>
      </c>
      <c r="E9" s="211" t="s">
        <v>4</v>
      </c>
      <c r="F9" s="211" t="s">
        <v>0</v>
      </c>
      <c r="G9" s="211" t="s">
        <v>55</v>
      </c>
      <c r="H9" s="211" t="s">
        <v>1</v>
      </c>
      <c r="I9" s="349"/>
      <c r="J9" s="349"/>
      <c r="K9" s="349"/>
      <c r="L9" s="349"/>
      <c r="M9" s="349"/>
      <c r="N9" s="349"/>
      <c r="O9" s="349"/>
      <c r="P9" s="349"/>
      <c r="Q9" s="349"/>
      <c r="R9" s="349"/>
      <c r="S9" s="349"/>
    </row>
    <row r="10" spans="1:19" ht="88.5" customHeight="1" x14ac:dyDescent="0.2">
      <c r="A10" s="324">
        <v>1</v>
      </c>
      <c r="B10" s="332" t="str">
        <f>'01-Mapa de riesgo-UO'!D11</f>
        <v>DOCENCIA</v>
      </c>
      <c r="C10" s="332" t="str">
        <f>+'01-Mapa de riesgo-UO'!F11</f>
        <v>NO</v>
      </c>
      <c r="D10" s="332" t="str">
        <f>'01-Mapa de riesgo-UO'!J11</f>
        <v>Estratégico</v>
      </c>
      <c r="E10" s="332" t="str">
        <f>'01-Mapa de riesgo-UO'!K11</f>
        <v>No renovación del registro calificado de un programa académico</v>
      </c>
      <c r="F10" s="332" t="str">
        <f>'01-Mapa de riesgo-UO'!L11</f>
        <v>Perdida del registro calificado de uno de los programas que hacen parte de la facultad</v>
      </c>
      <c r="G10" s="52" t="str">
        <f>'01-Mapa de riesgo-UO'!I11</f>
        <v>Falta de seguimiento a las fechas de vencimiento a los registros calificados</v>
      </c>
      <c r="H10" s="332" t="str">
        <f>'01-Mapa de riesgo-UO'!M11</f>
        <v>No ofrecimiento del programa académico
Perdida de imagen de la Institución</v>
      </c>
      <c r="I10" s="385" t="str">
        <f>'01-Mapa de riesgo-UO'!AT11</f>
        <v>LEVE</v>
      </c>
      <c r="J10" s="204" t="str">
        <f>'01-Mapa de riesgo-UO'!AW11</f>
        <v>ASUMIR</v>
      </c>
      <c r="K10" s="332" t="str">
        <f t="shared" ref="K10" si="0">IF(I10="GRAVE","Debe formularse",IF(I10="MODERADO", "Si el proceso lo requiere","NO"))</f>
        <v>NO</v>
      </c>
      <c r="L10" s="324" t="s">
        <v>557</v>
      </c>
      <c r="M10" s="324"/>
      <c r="N10" s="324"/>
      <c r="O10" s="324" t="s">
        <v>557</v>
      </c>
      <c r="P10" s="324" t="s">
        <v>557</v>
      </c>
      <c r="Q10" s="324"/>
      <c r="R10" s="324"/>
      <c r="S10" s="324" t="s">
        <v>557</v>
      </c>
    </row>
    <row r="11" spans="1:19" ht="88.5" hidden="1" customHeight="1" x14ac:dyDescent="0.2">
      <c r="A11" s="324"/>
      <c r="B11" s="332"/>
      <c r="C11" s="332"/>
      <c r="D11" s="332"/>
      <c r="E11" s="332"/>
      <c r="F11" s="332"/>
      <c r="G11" s="52" t="str">
        <f>'01-Mapa de riesgo-UO'!I12</f>
        <v>Cambios de las normas que rigen los procesos de renovación de registro calificado</v>
      </c>
      <c r="H11" s="332"/>
      <c r="I11" s="385"/>
      <c r="J11" s="204" t="str">
        <f>'01-Mapa de riesgo-UO'!AW12</f>
        <v>ASUMIR</v>
      </c>
      <c r="K11" s="332"/>
      <c r="L11" s="324"/>
      <c r="M11" s="324"/>
      <c r="N11" s="324"/>
      <c r="O11" s="324"/>
      <c r="P11" s="324"/>
      <c r="Q11" s="324"/>
      <c r="R11" s="324"/>
      <c r="S11" s="324"/>
    </row>
    <row r="12" spans="1:19" ht="88.5" hidden="1" customHeight="1" x14ac:dyDescent="0.2">
      <c r="A12" s="324"/>
      <c r="B12" s="332"/>
      <c r="C12" s="332"/>
      <c r="D12" s="332"/>
      <c r="E12" s="332"/>
      <c r="F12" s="332"/>
      <c r="G12" s="52">
        <f>'01-Mapa de riesgo-UO'!I13</f>
        <v>0</v>
      </c>
      <c r="H12" s="332"/>
      <c r="I12" s="385"/>
      <c r="J12" s="204" t="str">
        <f>'01-Mapa de riesgo-UO'!AW13</f>
        <v>ASUMIR</v>
      </c>
      <c r="K12" s="332"/>
      <c r="L12" s="324"/>
      <c r="M12" s="324"/>
      <c r="N12" s="324"/>
      <c r="O12" s="324"/>
      <c r="P12" s="324"/>
      <c r="Q12" s="324"/>
      <c r="R12" s="324"/>
      <c r="S12" s="324"/>
    </row>
    <row r="13" spans="1:19" ht="88.5" hidden="1" customHeight="1" x14ac:dyDescent="0.2">
      <c r="A13" s="324">
        <v>2</v>
      </c>
      <c r="B13" s="332" t="str">
        <f>'01-Mapa de riesgo-UO'!D14</f>
        <v>INVESTIGACIÓN_E_INNOVACIÓN</v>
      </c>
      <c r="C13" s="332" t="str">
        <f>+'01-Mapa de riesgo-UO'!F14</f>
        <v>NO</v>
      </c>
      <c r="D13" s="332" t="str">
        <f>'01-Mapa de riesgo-UO'!J14</f>
        <v>Estratégico</v>
      </c>
      <c r="E13" s="332" t="str">
        <f>'01-Mapa de riesgo-UO'!K14</f>
        <v>Descenso de los Grupos de investigación vinculados a la Facultad en el escalfon de Colciencias</v>
      </c>
      <c r="F13" s="332"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32" t="str">
        <f>'01-Mapa de riesgo-UO'!M14</f>
        <v>Incumplimiento con las metas trazadas en el PDI
Perdida de imagen institucional
Disminución en la producción derivada de la investigación</v>
      </c>
      <c r="I13" s="385" t="str">
        <f>'01-Mapa de riesgo-UO'!AT14</f>
        <v>MODERADO</v>
      </c>
      <c r="J13" s="204" t="str">
        <f>'01-Mapa de riesgo-UO'!AW14</f>
        <v>REDUCIR</v>
      </c>
      <c r="K13" s="332" t="str">
        <f t="shared" ref="K13:K22" si="1">IF(I13="GRAVE","Debe formularse",IF(I13="MODERADO", "Si el proceso lo requiere","NO"))</f>
        <v>Si el proceso lo requiere</v>
      </c>
      <c r="L13" s="324"/>
      <c r="M13" s="324"/>
      <c r="N13" s="324"/>
      <c r="O13" s="324"/>
      <c r="P13" s="324"/>
      <c r="Q13" s="324"/>
      <c r="R13" s="324"/>
      <c r="S13" s="324"/>
    </row>
    <row r="14" spans="1:19" ht="88.5" hidden="1" customHeight="1" x14ac:dyDescent="0.2">
      <c r="A14" s="324"/>
      <c r="B14" s="332"/>
      <c r="C14" s="332"/>
      <c r="D14" s="332"/>
      <c r="E14" s="332"/>
      <c r="F14" s="332"/>
      <c r="G14" s="52" t="str">
        <f>'01-Mapa de riesgo-UO'!I15</f>
        <v>Desactualización de la información del Grupo de Investigación en la plataforma de Colciencias</v>
      </c>
      <c r="H14" s="332"/>
      <c r="I14" s="385"/>
      <c r="J14" s="204" t="str">
        <f>'01-Mapa de riesgo-UO'!AW15</f>
        <v>REDUCIR</v>
      </c>
      <c r="K14" s="332"/>
      <c r="L14" s="324"/>
      <c r="M14" s="324"/>
      <c r="N14" s="324"/>
      <c r="O14" s="324"/>
      <c r="P14" s="324"/>
      <c r="Q14" s="324"/>
      <c r="R14" s="324"/>
      <c r="S14" s="324"/>
    </row>
    <row r="15" spans="1:19" ht="88.5" hidden="1" customHeight="1" x14ac:dyDescent="0.2">
      <c r="A15" s="324"/>
      <c r="B15" s="332"/>
      <c r="C15" s="332"/>
      <c r="D15" s="332"/>
      <c r="E15" s="332"/>
      <c r="F15" s="332"/>
      <c r="G15" s="52" t="str">
        <f>'01-Mapa de riesgo-UO'!I16</f>
        <v>Poca claridad en las lineas de investigación a ser apoyadas por la Institución para el otorgamiento de recuros que soporte el proceso de los grupos</v>
      </c>
      <c r="H15" s="332"/>
      <c r="I15" s="385"/>
      <c r="J15" s="204" t="str">
        <f>'01-Mapa de riesgo-UO'!AW16</f>
        <v>REDUCIR</v>
      </c>
      <c r="K15" s="332"/>
      <c r="L15" s="324"/>
      <c r="M15" s="324"/>
      <c r="N15" s="324"/>
      <c r="O15" s="324"/>
      <c r="P15" s="324"/>
      <c r="Q15" s="324"/>
      <c r="R15" s="324"/>
      <c r="S15" s="324"/>
    </row>
    <row r="16" spans="1:19" ht="88.5" hidden="1" customHeight="1" x14ac:dyDescent="0.2">
      <c r="A16" s="324">
        <v>3</v>
      </c>
      <c r="B16" s="332" t="str">
        <f>'01-Mapa de riesgo-UO'!D17</f>
        <v>EXTENSIÓN_PROYECCIÓN_SOCIAL</v>
      </c>
      <c r="C16" s="332" t="str">
        <f>+'01-Mapa de riesgo-UO'!F17</f>
        <v>NO</v>
      </c>
      <c r="D16" s="332" t="str">
        <f>'01-Mapa de riesgo-UO'!J17</f>
        <v>Operacional</v>
      </c>
      <c r="E16" s="332" t="str">
        <f>'01-Mapa de riesgo-UO'!K17</f>
        <v>Disminución de las actividades de extensión que la Facultad realiza</v>
      </c>
      <c r="F16" s="332" t="str">
        <f>'01-Mapa de riesgo-UO'!L17</f>
        <v>Poca actividad de extensión de la facultad</v>
      </c>
      <c r="G16" s="52" t="str">
        <f>'01-Mapa de riesgo-UO'!I17</f>
        <v>Deficiencia presupuestal para el fomento de las actividades de extensión</v>
      </c>
      <c r="H16" s="332" t="str">
        <f>'01-Mapa de riesgo-UO'!M17</f>
        <v>Indicadores de la Universidad afectados
Reducción en los recursos propios de la institución</v>
      </c>
      <c r="I16" s="385" t="str">
        <f>'01-Mapa de riesgo-UO'!AT17</f>
        <v>LEVE</v>
      </c>
      <c r="J16" s="204" t="str">
        <f>'01-Mapa de riesgo-UO'!AW17</f>
        <v>ASUMIR</v>
      </c>
      <c r="K16" s="332" t="str">
        <f t="shared" si="1"/>
        <v>NO</v>
      </c>
      <c r="L16" s="324"/>
      <c r="M16" s="324"/>
      <c r="N16" s="324"/>
      <c r="O16" s="324"/>
      <c r="P16" s="324"/>
      <c r="Q16" s="324"/>
      <c r="R16" s="324"/>
      <c r="S16" s="324"/>
    </row>
    <row r="17" spans="1:19" ht="88.5" hidden="1" customHeight="1" x14ac:dyDescent="0.2">
      <c r="A17" s="324"/>
      <c r="B17" s="332"/>
      <c r="C17" s="332"/>
      <c r="D17" s="332"/>
      <c r="E17" s="332"/>
      <c r="F17" s="332"/>
      <c r="G17" s="52" t="str">
        <f>'01-Mapa de riesgo-UO'!I18</f>
        <v>Desinteres por formular o participar en las actividades de extensión de la facultad y la universidad</v>
      </c>
      <c r="H17" s="332"/>
      <c r="I17" s="385"/>
      <c r="J17" s="204" t="str">
        <f>'01-Mapa de riesgo-UO'!AW18</f>
        <v>ASUMIR</v>
      </c>
      <c r="K17" s="332"/>
      <c r="L17" s="324"/>
      <c r="M17" s="324"/>
      <c r="N17" s="324"/>
      <c r="O17" s="324"/>
      <c r="P17" s="324"/>
      <c r="Q17" s="324"/>
      <c r="R17" s="324"/>
      <c r="S17" s="324"/>
    </row>
    <row r="18" spans="1:19" ht="88.5" hidden="1" customHeight="1" x14ac:dyDescent="0.2">
      <c r="A18" s="324"/>
      <c r="B18" s="332"/>
      <c r="C18" s="332"/>
      <c r="D18" s="332"/>
      <c r="E18" s="332"/>
      <c r="F18" s="332"/>
      <c r="G18" s="52" t="str">
        <f>'01-Mapa de riesgo-UO'!I19</f>
        <v xml:space="preserve">Falta de registro de la información de extensión que realiza la Facultad </v>
      </c>
      <c r="H18" s="332"/>
      <c r="I18" s="385"/>
      <c r="J18" s="204" t="str">
        <f>'01-Mapa de riesgo-UO'!AW19</f>
        <v>ASUMIR</v>
      </c>
      <c r="K18" s="332"/>
      <c r="L18" s="324"/>
      <c r="M18" s="324"/>
      <c r="N18" s="324"/>
      <c r="O18" s="324"/>
      <c r="P18" s="324"/>
      <c r="Q18" s="324"/>
      <c r="R18" s="324"/>
      <c r="S18" s="324"/>
    </row>
    <row r="19" spans="1:19" ht="88.5" hidden="1" customHeight="1" x14ac:dyDescent="0.2">
      <c r="A19" s="324">
        <v>4</v>
      </c>
      <c r="B19" s="332" t="str">
        <f>'01-Mapa de riesgo-UO'!D20</f>
        <v>EXTENSIÓN_PROYECCIÓN_SOCIAL</v>
      </c>
      <c r="C19" s="332" t="str">
        <f>+'01-Mapa de riesgo-UO'!F20</f>
        <v>NO</v>
      </c>
      <c r="D19" s="332" t="str">
        <f>'01-Mapa de riesgo-UO'!J20</f>
        <v>Cumplimiento</v>
      </c>
      <c r="E19" s="332" t="str">
        <f>'01-Mapa de riesgo-UO'!K20</f>
        <v>Proyectos especiales con deficit presupuestal</v>
      </c>
      <c r="F19" s="332" t="str">
        <f>'01-Mapa de riesgo-UO'!L20</f>
        <v>Proyectos especiales de la facultad que no alcanzan los puntos de equilibrio requeridos para su funcionamiento</v>
      </c>
      <c r="G19" s="52" t="str">
        <f>'01-Mapa de riesgo-UO'!I20</f>
        <v>Poca demanda de los servicios ofrecidos por la facultad</v>
      </c>
      <c r="H19" s="332" t="str">
        <f>'01-Mapa de riesgo-UO'!M20</f>
        <v>Afectación al fondo de la facultad
Incumplimiento de los compromisos pactados en el proyecto
Demandas por incumplimientos
Reducción en los recursos propios de la institución</v>
      </c>
      <c r="I19" s="385" t="str">
        <f>'01-Mapa de riesgo-UO'!AT20</f>
        <v>MODERADO</v>
      </c>
      <c r="J19" s="204" t="str">
        <f>'01-Mapa de riesgo-UO'!AW20</f>
        <v>REDUCIR</v>
      </c>
      <c r="K19" s="332" t="str">
        <f t="shared" si="1"/>
        <v>Si el proceso lo requiere</v>
      </c>
      <c r="L19" s="324"/>
      <c r="M19" s="324"/>
      <c r="N19" s="324"/>
      <c r="O19" s="324"/>
      <c r="P19" s="324"/>
      <c r="Q19" s="324"/>
      <c r="R19" s="324"/>
      <c r="S19" s="324"/>
    </row>
    <row r="20" spans="1:19" ht="88.5" hidden="1" customHeight="1" x14ac:dyDescent="0.2">
      <c r="A20" s="324"/>
      <c r="B20" s="332"/>
      <c r="C20" s="332"/>
      <c r="D20" s="332"/>
      <c r="E20" s="332"/>
      <c r="F20" s="332"/>
      <c r="G20" s="52" t="str">
        <f>'01-Mapa de riesgo-UO'!I21</f>
        <v>Presupuestos con gastos por encima del punto de equilibrio</v>
      </c>
      <c r="H20" s="332"/>
      <c r="I20" s="385"/>
      <c r="J20" s="204" t="str">
        <f>'01-Mapa de riesgo-UO'!AW21</f>
        <v>REDUCIR</v>
      </c>
      <c r="K20" s="332"/>
      <c r="L20" s="324"/>
      <c r="M20" s="324"/>
      <c r="N20" s="324"/>
      <c r="O20" s="324"/>
      <c r="P20" s="324"/>
      <c r="Q20" s="324"/>
      <c r="R20" s="324"/>
      <c r="S20" s="324"/>
    </row>
    <row r="21" spans="1:19" ht="88.5" hidden="1" customHeight="1" x14ac:dyDescent="0.2">
      <c r="A21" s="324"/>
      <c r="B21" s="332"/>
      <c r="C21" s="332"/>
      <c r="D21" s="332"/>
      <c r="E21" s="332"/>
      <c r="F21" s="332"/>
      <c r="G21" s="52" t="str">
        <f>'01-Mapa de riesgo-UO'!I22</f>
        <v>Sobrecarga de trabajo en docentes que realizan labores de coordinación y ejecución de proyectos</v>
      </c>
      <c r="H21" s="332"/>
      <c r="I21" s="385"/>
      <c r="J21" s="204" t="str">
        <f>'01-Mapa de riesgo-UO'!AW22</f>
        <v>REDUCIR</v>
      </c>
      <c r="K21" s="332"/>
      <c r="L21" s="324"/>
      <c r="M21" s="324"/>
      <c r="N21" s="324"/>
      <c r="O21" s="324"/>
      <c r="P21" s="324"/>
      <c r="Q21" s="324"/>
      <c r="R21" s="324"/>
      <c r="S21" s="324"/>
    </row>
    <row r="22" spans="1:19" ht="88.5" customHeight="1" x14ac:dyDescent="0.2">
      <c r="A22" s="324">
        <v>5</v>
      </c>
      <c r="B22" s="332" t="str">
        <f>'01-Mapa de riesgo-UO'!D23</f>
        <v>DOCENCIA</v>
      </c>
      <c r="C22" s="332" t="str">
        <f>+'01-Mapa de riesgo-UO'!F23</f>
        <v>SI</v>
      </c>
      <c r="D22" s="332" t="str">
        <f>'01-Mapa de riesgo-UO'!J23</f>
        <v>Operacional</v>
      </c>
      <c r="E22" s="332" t="str">
        <f>'01-Mapa de riesgo-UO'!K23</f>
        <v>Pérdida de docentes para la atención adecuada de los programas de la Facultad de Ciencias Ambientales</v>
      </c>
      <c r="F22" s="332"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32" t="str">
        <f>'01-Mapa de riesgo-UO'!M23</f>
        <v>Se pierde la formación académica alcanzada por estos docentes y sus experiencias para la pertiencia de las catedras que tienen a su cargo</v>
      </c>
      <c r="I22" s="385" t="str">
        <f>'01-Mapa de riesgo-UO'!AT23</f>
        <v>MODERADO</v>
      </c>
      <c r="J22" s="204" t="str">
        <f>'01-Mapa de riesgo-UO'!AW23</f>
        <v>TRANSFERIR</v>
      </c>
      <c r="K22" s="332" t="str">
        <f t="shared" si="1"/>
        <v>Si el proceso lo requiere</v>
      </c>
      <c r="L22" s="324"/>
      <c r="M22" s="324"/>
      <c r="N22" s="324"/>
      <c r="O22" s="324"/>
      <c r="P22" s="324"/>
      <c r="Q22" s="324"/>
      <c r="R22" s="324"/>
      <c r="S22" s="324"/>
    </row>
    <row r="23" spans="1:19" ht="88.5" hidden="1" customHeight="1" x14ac:dyDescent="0.2">
      <c r="A23" s="324"/>
      <c r="B23" s="332"/>
      <c r="C23" s="332"/>
      <c r="D23" s="332"/>
      <c r="E23" s="332"/>
      <c r="F23" s="332"/>
      <c r="G23" s="52" t="str">
        <f>'01-Mapa de riesgo-UO'!I24</f>
        <v>Jubilación de docentes que no han sido reemplazados</v>
      </c>
      <c r="H23" s="332"/>
      <c r="I23" s="385"/>
      <c r="J23" s="204" t="str">
        <f>'01-Mapa de riesgo-UO'!AW24</f>
        <v>TRANSFERIR</v>
      </c>
      <c r="K23" s="332"/>
      <c r="L23" s="324"/>
      <c r="M23" s="324"/>
      <c r="N23" s="324"/>
      <c r="O23" s="324"/>
      <c r="P23" s="324"/>
      <c r="Q23" s="324"/>
      <c r="R23" s="324"/>
      <c r="S23" s="324"/>
    </row>
    <row r="24" spans="1:19" ht="88.5" hidden="1" customHeight="1" x14ac:dyDescent="0.2">
      <c r="A24" s="324"/>
      <c r="B24" s="332"/>
      <c r="C24" s="332"/>
      <c r="D24" s="332"/>
      <c r="E24" s="332"/>
      <c r="F24" s="332"/>
      <c r="G24" s="52">
        <f>'01-Mapa de riesgo-UO'!I25</f>
        <v>0</v>
      </c>
      <c r="H24" s="332"/>
      <c r="I24" s="385"/>
      <c r="J24" s="204" t="str">
        <f>'01-Mapa de riesgo-UO'!AW25</f>
        <v>TRANSFERIR</v>
      </c>
      <c r="K24" s="332"/>
      <c r="L24" s="324"/>
      <c r="M24" s="324"/>
      <c r="N24" s="324"/>
      <c r="O24" s="324"/>
      <c r="P24" s="324"/>
      <c r="Q24" s="324"/>
      <c r="R24" s="324"/>
      <c r="S24" s="324"/>
    </row>
    <row r="25" spans="1:19" ht="88.5" customHeight="1" x14ac:dyDescent="0.2">
      <c r="A25" s="324">
        <v>6</v>
      </c>
      <c r="B25" s="332" t="str">
        <f>'01-Mapa de riesgo-UO'!D26</f>
        <v>DOCENCIA</v>
      </c>
      <c r="C25" s="332" t="str">
        <f>+'01-Mapa de riesgo-UO'!F26</f>
        <v>NO</v>
      </c>
      <c r="D25" s="332" t="str">
        <f>'01-Mapa de riesgo-UO'!J26</f>
        <v>Estratégico</v>
      </c>
      <c r="E25" s="332" t="str">
        <f>'01-Mapa de riesgo-UO'!K26</f>
        <v>Actualización en normativa vigente para procesos de programas académicos</v>
      </c>
      <c r="F25" s="332" t="str">
        <f>'01-Mapa de riesgo-UO'!L26</f>
        <v>La normativa nacional presenta cambios en algunos de sus procedimientos</v>
      </c>
      <c r="G25" s="52" t="str">
        <f>'01-Mapa de riesgo-UO'!I26</f>
        <v>Pérdida de registro calificado (acreditación) de programa académico</v>
      </c>
      <c r="H25" s="332" t="str">
        <f>'01-Mapa de riesgo-UO'!M26</f>
        <v>El programa académico puede ser cerrado en caso de no cumplir con los requisitos establecidos en la normativa</v>
      </c>
      <c r="I25" s="385" t="str">
        <f>'01-Mapa de riesgo-UO'!AT26</f>
        <v>MODERADO</v>
      </c>
      <c r="J25" s="204" t="str">
        <f>'01-Mapa de riesgo-UO'!AW26</f>
        <v>REDUCIR</v>
      </c>
      <c r="K25" s="332" t="str">
        <f t="shared" ref="K25" si="2">IF(I25="GRAVE","Debe formularse",IF(I25="MODERADO", "Si el proceso lo requiere","NO"))</f>
        <v>Si el proceso lo requiere</v>
      </c>
      <c r="L25" s="324"/>
      <c r="M25" s="324"/>
      <c r="N25" s="324"/>
      <c r="O25" s="324"/>
      <c r="P25" s="324"/>
      <c r="Q25" s="324"/>
      <c r="R25" s="324"/>
      <c r="S25" s="324"/>
    </row>
    <row r="26" spans="1:19" ht="88.5" hidden="1" customHeight="1" x14ac:dyDescent="0.2">
      <c r="A26" s="324"/>
      <c r="B26" s="332"/>
      <c r="C26" s="332"/>
      <c r="D26" s="332"/>
      <c r="E26" s="332"/>
      <c r="F26" s="332"/>
      <c r="G26" s="52">
        <f>'01-Mapa de riesgo-UO'!I27</f>
        <v>0</v>
      </c>
      <c r="H26" s="332"/>
      <c r="I26" s="385"/>
      <c r="J26" s="204">
        <f>'01-Mapa de riesgo-UO'!AW27</f>
        <v>0</v>
      </c>
      <c r="K26" s="332"/>
      <c r="L26" s="324"/>
      <c r="M26" s="324"/>
      <c r="N26" s="324"/>
      <c r="O26" s="324"/>
      <c r="P26" s="324"/>
      <c r="Q26" s="324"/>
      <c r="R26" s="324"/>
      <c r="S26" s="324"/>
    </row>
    <row r="27" spans="1:19" ht="88.5" hidden="1" customHeight="1" x14ac:dyDescent="0.2">
      <c r="A27" s="324"/>
      <c r="B27" s="332"/>
      <c r="C27" s="332"/>
      <c r="D27" s="332"/>
      <c r="E27" s="332"/>
      <c r="F27" s="332"/>
      <c r="G27" s="52">
        <f>'01-Mapa de riesgo-UO'!I28</f>
        <v>0</v>
      </c>
      <c r="H27" s="332"/>
      <c r="I27" s="385"/>
      <c r="J27" s="204">
        <f>'01-Mapa de riesgo-UO'!AW28</f>
        <v>0</v>
      </c>
      <c r="K27" s="332"/>
      <c r="L27" s="324"/>
      <c r="M27" s="324"/>
      <c r="N27" s="324"/>
      <c r="O27" s="324"/>
      <c r="P27" s="324"/>
      <c r="Q27" s="324"/>
      <c r="R27" s="324"/>
      <c r="S27" s="324"/>
    </row>
    <row r="28" spans="1:19" ht="88.5" hidden="1" customHeight="1" x14ac:dyDescent="0.2">
      <c r="A28" s="324">
        <v>7</v>
      </c>
      <c r="B28" s="332" t="str">
        <f>'01-Mapa de riesgo-UO'!D29</f>
        <v>INVESTIGACIÓN_E_INNOVACIÓN</v>
      </c>
      <c r="C28" s="332" t="str">
        <f>+'01-Mapa de riesgo-UO'!F29</f>
        <v>NO</v>
      </c>
      <c r="D28" s="332" t="str">
        <f>'01-Mapa de riesgo-UO'!J29</f>
        <v>Estratégico</v>
      </c>
      <c r="E28" s="332" t="str">
        <f>'01-Mapa de riesgo-UO'!K29</f>
        <v>Actualización en normativa vigente para grupos de investigación</v>
      </c>
      <c r="F28" s="332"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32" t="str">
        <f>'01-Mapa de riesgo-UO'!M29</f>
        <v>Pérdida de la categoría del grupo de investigación</v>
      </c>
      <c r="I28" s="385" t="str">
        <f>'01-Mapa de riesgo-UO'!AT29</f>
        <v>MODERADO</v>
      </c>
      <c r="J28" s="204" t="str">
        <f>'01-Mapa de riesgo-UO'!AW29</f>
        <v>REDUCIR</v>
      </c>
      <c r="K28" s="332" t="str">
        <f t="shared" ref="K28" si="3">IF(I28="GRAVE","Debe formularse",IF(I28="MODERADO", "Si el proceso lo requiere","NO"))</f>
        <v>Si el proceso lo requiere</v>
      </c>
      <c r="L28" s="324"/>
      <c r="M28" s="324"/>
      <c r="N28" s="324"/>
      <c r="O28" s="324"/>
      <c r="P28" s="324"/>
      <c r="Q28" s="324"/>
      <c r="R28" s="324"/>
      <c r="S28" s="324"/>
    </row>
    <row r="29" spans="1:19" ht="88.5" hidden="1" customHeight="1" x14ac:dyDescent="0.2">
      <c r="A29" s="324"/>
      <c r="B29" s="332"/>
      <c r="C29" s="332"/>
      <c r="D29" s="332"/>
      <c r="E29" s="332"/>
      <c r="F29" s="332"/>
      <c r="G29" s="52">
        <f>'01-Mapa de riesgo-UO'!I30</f>
        <v>0</v>
      </c>
      <c r="H29" s="332"/>
      <c r="I29" s="385"/>
      <c r="J29" s="204">
        <f>'01-Mapa de riesgo-UO'!AW30</f>
        <v>0</v>
      </c>
      <c r="K29" s="332"/>
      <c r="L29" s="324"/>
      <c r="M29" s="324"/>
      <c r="N29" s="324"/>
      <c r="O29" s="324"/>
      <c r="P29" s="324"/>
      <c r="Q29" s="324"/>
      <c r="R29" s="324"/>
      <c r="S29" s="324"/>
    </row>
    <row r="30" spans="1:19" ht="88.5" hidden="1" customHeight="1" x14ac:dyDescent="0.2">
      <c r="A30" s="324"/>
      <c r="B30" s="332"/>
      <c r="C30" s="332"/>
      <c r="D30" s="332"/>
      <c r="E30" s="332"/>
      <c r="F30" s="332"/>
      <c r="G30" s="52">
        <f>'01-Mapa de riesgo-UO'!I31</f>
        <v>0</v>
      </c>
      <c r="H30" s="332"/>
      <c r="I30" s="385"/>
      <c r="J30" s="204">
        <f>'01-Mapa de riesgo-UO'!AW31</f>
        <v>0</v>
      </c>
      <c r="K30" s="332"/>
      <c r="L30" s="324"/>
      <c r="M30" s="324"/>
      <c r="N30" s="324"/>
      <c r="O30" s="324"/>
      <c r="P30" s="324"/>
      <c r="Q30" s="324"/>
      <c r="R30" s="324"/>
      <c r="S30" s="324"/>
    </row>
    <row r="31" spans="1:19" ht="88.5" hidden="1" customHeight="1" x14ac:dyDescent="0.2">
      <c r="A31" s="324">
        <v>8</v>
      </c>
      <c r="B31" s="332" t="str">
        <f>'01-Mapa de riesgo-UO'!D32</f>
        <v>ADMINISTRACIÓN_INSTITUCIONAL</v>
      </c>
      <c r="C31" s="332" t="str">
        <f>+'01-Mapa de riesgo-UO'!F32</f>
        <v>NO</v>
      </c>
      <c r="D31" s="332" t="str">
        <f>'01-Mapa de riesgo-UO'!J32</f>
        <v>Operacional</v>
      </c>
      <c r="E31" s="332" t="str">
        <f>'01-Mapa de riesgo-UO'!K32</f>
        <v>Escasez de espacios físicos adecuados para el funcionamaiento de la Facultad de Bellas Artes y Humanidades</v>
      </c>
      <c r="F31" s="332"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32" t="str">
        <f>'01-Mapa de riesgo-UO'!M32</f>
        <v>Disminución de la calidad académica en el cumplimiento de las funciones misionales.</v>
      </c>
      <c r="I31" s="385" t="str">
        <f>'01-Mapa de riesgo-UO'!AT32</f>
        <v>MODERADO</v>
      </c>
      <c r="J31" s="204" t="str">
        <f>'01-Mapa de riesgo-UO'!AW32</f>
        <v>COMPARTIR</v>
      </c>
      <c r="K31" s="332" t="str">
        <f t="shared" ref="K31" si="4">IF(I31="GRAVE","Debe formularse",IF(I31="MODERADO", "Si el proceso lo requiere","NO"))</f>
        <v>Si el proceso lo requiere</v>
      </c>
      <c r="L31" s="324"/>
      <c r="M31" s="324"/>
      <c r="N31" s="324"/>
      <c r="O31" s="324"/>
      <c r="P31" s="324"/>
      <c r="Q31" s="324"/>
      <c r="R31" s="324"/>
      <c r="S31" s="324"/>
    </row>
    <row r="32" spans="1:19" ht="88.5" hidden="1" customHeight="1" x14ac:dyDescent="0.2">
      <c r="A32" s="324"/>
      <c r="B32" s="332"/>
      <c r="C32" s="332"/>
      <c r="D32" s="332"/>
      <c r="E32" s="332"/>
      <c r="F32" s="332"/>
      <c r="G32" s="52" t="str">
        <f>'01-Mapa de riesgo-UO'!I33</f>
        <v>Algunos espacios existentes son innadecuados para el uso de la comunidad de la Facultad de Bellas Artes y Humanidades</v>
      </c>
      <c r="H32" s="332"/>
      <c r="I32" s="385"/>
      <c r="J32" s="204" t="str">
        <f>'01-Mapa de riesgo-UO'!AW33</f>
        <v>COMPARTIR</v>
      </c>
      <c r="K32" s="332"/>
      <c r="L32" s="324"/>
      <c r="M32" s="324"/>
      <c r="N32" s="324"/>
      <c r="O32" s="324"/>
      <c r="P32" s="324"/>
      <c r="Q32" s="324"/>
      <c r="R32" s="324"/>
      <c r="S32" s="324"/>
    </row>
    <row r="33" spans="1:19" ht="88.5" hidden="1" customHeight="1" x14ac:dyDescent="0.2">
      <c r="A33" s="324"/>
      <c r="B33" s="332"/>
      <c r="C33" s="332"/>
      <c r="D33" s="332"/>
      <c r="E33" s="332"/>
      <c r="F33" s="332"/>
      <c r="G33" s="52">
        <f>'01-Mapa de riesgo-UO'!I34</f>
        <v>0</v>
      </c>
      <c r="H33" s="332"/>
      <c r="I33" s="385"/>
      <c r="J33" s="204" t="str">
        <f>'01-Mapa de riesgo-UO'!AW34</f>
        <v>COMPARTIR</v>
      </c>
      <c r="K33" s="332"/>
      <c r="L33" s="324"/>
      <c r="M33" s="324"/>
      <c r="N33" s="324"/>
      <c r="O33" s="324"/>
      <c r="P33" s="324"/>
      <c r="Q33" s="324"/>
      <c r="R33" s="324"/>
      <c r="S33" s="324"/>
    </row>
    <row r="34" spans="1:19" ht="88.5" hidden="1" customHeight="1" x14ac:dyDescent="0.2">
      <c r="A34" s="324">
        <v>9</v>
      </c>
      <c r="B34" s="332" t="str">
        <f>'01-Mapa de riesgo-UO'!D35</f>
        <v>ADMINISTRACIÓN_INSTITUCIONAL</v>
      </c>
      <c r="C34" s="332" t="str">
        <f>+'01-Mapa de riesgo-UO'!F35</f>
        <v>NO</v>
      </c>
      <c r="D34" s="332" t="str">
        <f>'01-Mapa de riesgo-UO'!J35</f>
        <v>Operacional</v>
      </c>
      <c r="E34" s="332" t="str">
        <f>'01-Mapa de riesgo-UO'!K35</f>
        <v>Alto nivel de ruido y consumo de sustancias alucinógenas al interior de la facultad por parte de los estudiantes</v>
      </c>
      <c r="F34" s="332"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32" t="str">
        <f>'01-Mapa de riesgo-UO'!M35</f>
        <v>Afectación medica para los docentes y administrativos que se eneuentran expuestos ante estos espacios.
Afectación académica porque bajo esas condiciones no es posible desarrollar actividad académica</v>
      </c>
      <c r="I34" s="385" t="str">
        <f>'01-Mapa de riesgo-UO'!AT35</f>
        <v>GRAVE</v>
      </c>
      <c r="J34" s="204">
        <f>'01-Mapa de riesgo-UO'!AW35</f>
        <v>0</v>
      </c>
      <c r="K34" s="332" t="str">
        <f t="shared" ref="K34" si="5">IF(I34="GRAVE","Debe formularse",IF(I34="MODERADO", "Si el proceso lo requiere","NO"))</f>
        <v>Debe formularse</v>
      </c>
      <c r="L34" s="324" t="s">
        <v>2660</v>
      </c>
      <c r="M34" s="324"/>
      <c r="N34" s="324"/>
      <c r="O34" s="324"/>
      <c r="P34" s="324"/>
      <c r="Q34" s="324"/>
      <c r="R34" s="324"/>
      <c r="S34" s="324"/>
    </row>
    <row r="35" spans="1:19" ht="88.5" hidden="1" customHeight="1" x14ac:dyDescent="0.2">
      <c r="A35" s="324"/>
      <c r="B35" s="332"/>
      <c r="C35" s="332"/>
      <c r="D35" s="332"/>
      <c r="E35" s="332"/>
      <c r="F35" s="332"/>
      <c r="G35" s="52">
        <f>'01-Mapa de riesgo-UO'!I36</f>
        <v>0</v>
      </c>
      <c r="H35" s="332"/>
      <c r="I35" s="385"/>
      <c r="J35" s="204">
        <f>'01-Mapa de riesgo-UO'!AW36</f>
        <v>0</v>
      </c>
      <c r="K35" s="332"/>
      <c r="L35" s="324"/>
      <c r="M35" s="324"/>
      <c r="N35" s="324"/>
      <c r="O35" s="324"/>
      <c r="P35" s="324"/>
      <c r="Q35" s="324"/>
      <c r="R35" s="324"/>
      <c r="S35" s="324"/>
    </row>
    <row r="36" spans="1:19" ht="88.5" hidden="1" customHeight="1" x14ac:dyDescent="0.2">
      <c r="A36" s="324"/>
      <c r="B36" s="332"/>
      <c r="C36" s="332"/>
      <c r="D36" s="332"/>
      <c r="E36" s="332"/>
      <c r="F36" s="332"/>
      <c r="G36" s="52">
        <f>'01-Mapa de riesgo-UO'!I37</f>
        <v>0</v>
      </c>
      <c r="H36" s="332"/>
      <c r="I36" s="385"/>
      <c r="J36" s="204">
        <f>'01-Mapa de riesgo-UO'!AW37</f>
        <v>0</v>
      </c>
      <c r="K36" s="332"/>
      <c r="L36" s="324"/>
      <c r="M36" s="324"/>
      <c r="N36" s="324"/>
      <c r="O36" s="324"/>
      <c r="P36" s="324"/>
      <c r="Q36" s="324"/>
      <c r="R36" s="324"/>
      <c r="S36" s="324"/>
    </row>
    <row r="37" spans="1:19" ht="88.5" hidden="1" customHeight="1" x14ac:dyDescent="0.2">
      <c r="A37" s="324">
        <v>10</v>
      </c>
      <c r="B37" s="332" t="str">
        <f>'01-Mapa de riesgo-UO'!D38</f>
        <v>ADMINISTRACIÓN_INSTITUCIONAL</v>
      </c>
      <c r="C37" s="332" t="str">
        <f>+'01-Mapa de riesgo-UO'!F38</f>
        <v>NO</v>
      </c>
      <c r="D37" s="332" t="str">
        <f>'01-Mapa de riesgo-UO'!J38</f>
        <v>Derechos_Humanos</v>
      </c>
      <c r="E37" s="332" t="str">
        <f>'01-Mapa de riesgo-UO'!K38</f>
        <v>Publico,psicosial, y fisico</v>
      </c>
      <c r="F37" s="332"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32" t="str">
        <f>'01-Mapa de riesgo-UO'!M38</f>
        <v xml:space="preserve">Enfermedades de origen psicosocial
Enfermedades y posibles intoxicaciones
Desersión
Afectación laboral, por dificultad en la concentración
</v>
      </c>
      <c r="I37" s="385" t="str">
        <f>'01-Mapa de riesgo-UO'!AT38</f>
        <v>GRAVE</v>
      </c>
      <c r="J37" s="204">
        <f>'01-Mapa de riesgo-UO'!AW38</f>
        <v>0</v>
      </c>
      <c r="K37" s="332" t="str">
        <f t="shared" ref="K37" si="6">IF(I37="GRAVE","Debe formularse",IF(I37="MODERADO", "Si el proceso lo requiere","NO"))</f>
        <v>Debe formularse</v>
      </c>
      <c r="L37" s="324" t="s">
        <v>2660</v>
      </c>
      <c r="M37" s="324"/>
      <c r="N37" s="324"/>
      <c r="O37" s="324"/>
      <c r="P37" s="324"/>
      <c r="Q37" s="324"/>
      <c r="R37" s="324"/>
      <c r="S37" s="324"/>
    </row>
    <row r="38" spans="1:19" ht="88.5" hidden="1" customHeight="1" x14ac:dyDescent="0.2">
      <c r="A38" s="324"/>
      <c r="B38" s="332"/>
      <c r="C38" s="332"/>
      <c r="D38" s="332"/>
      <c r="E38" s="332"/>
      <c r="F38" s="332"/>
      <c r="G38" s="52" t="str">
        <f>'01-Mapa de riesgo-UO'!I39</f>
        <v>Consumo de sustancias alucinógenas al interior de la facultad por parte de los estudiantes</v>
      </c>
      <c r="H38" s="332"/>
      <c r="I38" s="385"/>
      <c r="J38" s="204">
        <f>'01-Mapa de riesgo-UO'!AW39</f>
        <v>0</v>
      </c>
      <c r="K38" s="332"/>
      <c r="L38" s="324"/>
      <c r="M38" s="324"/>
      <c r="N38" s="324"/>
      <c r="O38" s="324"/>
      <c r="P38" s="324"/>
      <c r="Q38" s="324"/>
      <c r="R38" s="324"/>
      <c r="S38" s="324"/>
    </row>
    <row r="39" spans="1:19" ht="88.5" hidden="1" customHeight="1" x14ac:dyDescent="0.2">
      <c r="A39" s="324"/>
      <c r="B39" s="332"/>
      <c r="C39" s="332"/>
      <c r="D39" s="332"/>
      <c r="E39" s="332"/>
      <c r="F39" s="332"/>
      <c r="G39" s="52" t="str">
        <f>'01-Mapa de riesgo-UO'!I40</f>
        <v>Proliferación de olores de sustancias psicoactivas en la edificación de Besllas Artes</v>
      </c>
      <c r="H39" s="332"/>
      <c r="I39" s="385"/>
      <c r="J39" s="204">
        <f>'01-Mapa de riesgo-UO'!AW40</f>
        <v>0</v>
      </c>
      <c r="K39" s="332"/>
      <c r="L39" s="324"/>
      <c r="M39" s="324"/>
      <c r="N39" s="324"/>
      <c r="O39" s="324"/>
      <c r="P39" s="324"/>
      <c r="Q39" s="324"/>
      <c r="R39" s="324"/>
      <c r="S39" s="324"/>
    </row>
    <row r="40" spans="1:19" ht="88.5" customHeight="1" x14ac:dyDescent="0.2">
      <c r="A40" s="324">
        <v>11</v>
      </c>
      <c r="B40" s="332" t="str">
        <f>'01-Mapa de riesgo-UO'!D41</f>
        <v>DOCENCIA</v>
      </c>
      <c r="C40" s="332" t="str">
        <f>+'01-Mapa de riesgo-UO'!F41</f>
        <v>NO</v>
      </c>
      <c r="D40" s="332" t="str">
        <f>'01-Mapa de riesgo-UO'!J41</f>
        <v>Imagen</v>
      </c>
      <c r="E40" s="332" t="str">
        <f>'01-Mapa de riesgo-UO'!K41</f>
        <v>Cambios de la normatividad nacional que rige los procesos de renovación de registro calificado</v>
      </c>
      <c r="F40" s="332" t="str">
        <f>'01-Mapa de riesgo-UO'!L41</f>
        <v>Pérdida del registro calificado de uno de los programas que hacen parte de la Facultad</v>
      </c>
      <c r="G40" s="52" t="str">
        <f>'01-Mapa de riesgo-UO'!I41</f>
        <v>Falta de control y seguimiento a las fechas de vencimiento a los registros calificados</v>
      </c>
      <c r="H40" s="332" t="str">
        <f>'01-Mapa de riesgo-UO'!M41</f>
        <v>No ofrecimiento del programa académico
Pérdida de imagen Institucional</v>
      </c>
      <c r="I40" s="385" t="str">
        <f>'01-Mapa de riesgo-UO'!AT41</f>
        <v>MODERADO</v>
      </c>
      <c r="J40" s="204" t="str">
        <f>'01-Mapa de riesgo-UO'!AW41</f>
        <v>REDUCIR</v>
      </c>
      <c r="K40" s="332" t="str">
        <f t="shared" ref="K40" si="7">IF(I40="GRAVE","Debe formularse",IF(I40="MODERADO", "Si el proceso lo requiere","NO"))</f>
        <v>Si el proceso lo requiere</v>
      </c>
      <c r="L40" s="324"/>
      <c r="M40" s="324"/>
      <c r="N40" s="324"/>
      <c r="O40" s="324"/>
      <c r="P40" s="324"/>
      <c r="Q40" s="324"/>
      <c r="R40" s="324"/>
      <c r="S40" s="324"/>
    </row>
    <row r="41" spans="1:19" ht="88.5" hidden="1" customHeight="1" x14ac:dyDescent="0.2">
      <c r="A41" s="324"/>
      <c r="B41" s="332"/>
      <c r="C41" s="332"/>
      <c r="D41" s="332"/>
      <c r="E41" s="332"/>
      <c r="F41" s="332"/>
      <c r="G41" s="52" t="str">
        <f>'01-Mapa de riesgo-UO'!I42</f>
        <v>No renovación del registro calificado de un programa académico</v>
      </c>
      <c r="H41" s="332"/>
      <c r="I41" s="385"/>
      <c r="J41" s="204" t="str">
        <f>'01-Mapa de riesgo-UO'!AW42</f>
        <v>REDUCIR</v>
      </c>
      <c r="K41" s="332"/>
      <c r="L41" s="324"/>
      <c r="M41" s="324"/>
      <c r="N41" s="324"/>
      <c r="O41" s="324"/>
      <c r="P41" s="324"/>
      <c r="Q41" s="324"/>
      <c r="R41" s="324"/>
      <c r="S41" s="324"/>
    </row>
    <row r="42" spans="1:19" ht="88.5" hidden="1" customHeight="1" x14ac:dyDescent="0.2">
      <c r="A42" s="324"/>
      <c r="B42" s="332"/>
      <c r="C42" s="332"/>
      <c r="D42" s="332"/>
      <c r="E42" s="332"/>
      <c r="F42" s="332"/>
      <c r="G42" s="52">
        <f>'01-Mapa de riesgo-UO'!I43</f>
        <v>0</v>
      </c>
      <c r="H42" s="332"/>
      <c r="I42" s="385"/>
      <c r="J42" s="204">
        <f>'01-Mapa de riesgo-UO'!AW43</f>
        <v>0</v>
      </c>
      <c r="K42" s="332"/>
      <c r="L42" s="324"/>
      <c r="M42" s="324"/>
      <c r="N42" s="324"/>
      <c r="O42" s="324"/>
      <c r="P42" s="324"/>
      <c r="Q42" s="324"/>
      <c r="R42" s="324"/>
      <c r="S42" s="324"/>
    </row>
    <row r="43" spans="1:19" ht="88.5" customHeight="1" x14ac:dyDescent="0.2">
      <c r="A43" s="324">
        <v>12</v>
      </c>
      <c r="B43" s="332" t="str">
        <f>'01-Mapa de riesgo-UO'!D44</f>
        <v>DOCENCIA</v>
      </c>
      <c r="C43" s="332" t="str">
        <f>+'01-Mapa de riesgo-UO'!F44</f>
        <v>NO</v>
      </c>
      <c r="D43" s="332" t="str">
        <f>'01-Mapa de riesgo-UO'!J44</f>
        <v>Estratégico</v>
      </c>
      <c r="E43" s="332" t="str">
        <f>'01-Mapa de riesgo-UO'!K44</f>
        <v>Deserción estudiantil</v>
      </c>
      <c r="F43" s="332"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32" t="str">
        <f>'01-Mapa de riesgo-UO'!M44</f>
        <v>Indicadores de la Universidad afectados
Disminución de los recursos de la Universidad</v>
      </c>
      <c r="I43" s="385" t="str">
        <f>'01-Mapa de riesgo-UO'!AT44</f>
        <v>MODERADO</v>
      </c>
      <c r="J43" s="204" t="str">
        <f>'01-Mapa de riesgo-UO'!AW44</f>
        <v>REDUCIR</v>
      </c>
      <c r="K43" s="332" t="str">
        <f t="shared" ref="K43" si="8">IF(I43="GRAVE","Debe formularse",IF(I43="MODERADO", "Si el proceso lo requiere","NO"))</f>
        <v>Si el proceso lo requiere</v>
      </c>
      <c r="L43" s="324"/>
      <c r="M43" s="324"/>
      <c r="N43" s="324"/>
      <c r="O43" s="324"/>
      <c r="P43" s="324"/>
      <c r="Q43" s="324"/>
      <c r="R43" s="324"/>
      <c r="S43" s="324"/>
    </row>
    <row r="44" spans="1:19" ht="88.5" hidden="1" customHeight="1" x14ac:dyDescent="0.2">
      <c r="A44" s="324"/>
      <c r="B44" s="332"/>
      <c r="C44" s="332"/>
      <c r="D44" s="332"/>
      <c r="E44" s="332"/>
      <c r="F44" s="332"/>
      <c r="G44" s="52" t="str">
        <f>'01-Mapa de riesgo-UO'!I45</f>
        <v>Los currículos de las asignaturas no permiten el buen desempeño del estudiante</v>
      </c>
      <c r="H44" s="332"/>
      <c r="I44" s="385"/>
      <c r="J44" s="204">
        <f>'01-Mapa de riesgo-UO'!AW45</f>
        <v>0</v>
      </c>
      <c r="K44" s="332"/>
      <c r="L44" s="324"/>
      <c r="M44" s="324"/>
      <c r="N44" s="324"/>
      <c r="O44" s="324"/>
      <c r="P44" s="324"/>
      <c r="Q44" s="324"/>
      <c r="R44" s="324"/>
      <c r="S44" s="324"/>
    </row>
    <row r="45" spans="1:19" ht="88.5" hidden="1" customHeight="1" x14ac:dyDescent="0.2">
      <c r="A45" s="324"/>
      <c r="B45" s="332"/>
      <c r="C45" s="332"/>
      <c r="D45" s="332"/>
      <c r="E45" s="332"/>
      <c r="F45" s="332"/>
      <c r="G45" s="52">
        <f>'01-Mapa de riesgo-UO'!I46</f>
        <v>0</v>
      </c>
      <c r="H45" s="332"/>
      <c r="I45" s="385"/>
      <c r="J45" s="204">
        <f>'01-Mapa de riesgo-UO'!AW46</f>
        <v>0</v>
      </c>
      <c r="K45" s="332"/>
      <c r="L45" s="324"/>
      <c r="M45" s="324"/>
      <c r="N45" s="324"/>
      <c r="O45" s="324"/>
      <c r="P45" s="324"/>
      <c r="Q45" s="324"/>
      <c r="R45" s="324"/>
      <c r="S45" s="324"/>
    </row>
    <row r="46" spans="1:19" ht="88.5" customHeight="1" x14ac:dyDescent="0.2">
      <c r="A46" s="324">
        <v>13</v>
      </c>
      <c r="B46" s="332" t="str">
        <f>'01-Mapa de riesgo-UO'!D47</f>
        <v>DOCENCIA</v>
      </c>
      <c r="C46" s="332" t="str">
        <f>+'01-Mapa de riesgo-UO'!F47</f>
        <v>NO</v>
      </c>
      <c r="D46" s="332" t="str">
        <f>'01-Mapa de riesgo-UO'!J47</f>
        <v>Cumplimiento</v>
      </c>
      <c r="E46" s="332" t="str">
        <f>'01-Mapa de riesgo-UO'!K47</f>
        <v>Normatividad vigente asociada al diligenciamiento, control y  seguimiento al plan de trabajo docente.</v>
      </c>
      <c r="F46" s="332"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32" t="str">
        <f>'01-Mapa de riesgo-UO'!M47</f>
        <v>Procesos disciplinarios y penales
Demandas a la Universidad
Aumento de peticiones, quejas y reclamos
Resultados de las asignaturas no acorde con la programación establecida</v>
      </c>
      <c r="I46" s="385" t="str">
        <f>'01-Mapa de riesgo-UO'!AT47</f>
        <v>LEVE</v>
      </c>
      <c r="J46" s="204" t="str">
        <f>'01-Mapa de riesgo-UO'!AW47</f>
        <v>ASUMIR</v>
      </c>
      <c r="K46" s="332" t="str">
        <f t="shared" ref="K46" si="9">IF(I46="GRAVE","Debe formularse",IF(I46="MODERADO", "Si el proceso lo requiere","NO"))</f>
        <v>NO</v>
      </c>
      <c r="L46" s="324"/>
      <c r="M46" s="324"/>
      <c r="N46" s="324"/>
      <c r="O46" s="324"/>
      <c r="P46" s="324"/>
      <c r="Q46" s="324"/>
      <c r="R46" s="324"/>
      <c r="S46" s="324"/>
    </row>
    <row r="47" spans="1:19" ht="88.5" hidden="1" customHeight="1" x14ac:dyDescent="0.2">
      <c r="A47" s="324"/>
      <c r="B47" s="332"/>
      <c r="C47" s="332"/>
      <c r="D47" s="332"/>
      <c r="E47" s="332"/>
      <c r="F47" s="332"/>
      <c r="G47" s="52">
        <f>'01-Mapa de riesgo-UO'!I48</f>
        <v>0</v>
      </c>
      <c r="H47" s="332"/>
      <c r="I47" s="385"/>
      <c r="J47" s="204" t="str">
        <f>'01-Mapa de riesgo-UO'!AW48</f>
        <v>ASUMIR</v>
      </c>
      <c r="K47" s="332"/>
      <c r="L47" s="324"/>
      <c r="M47" s="324"/>
      <c r="N47" s="324"/>
      <c r="O47" s="324"/>
      <c r="P47" s="324"/>
      <c r="Q47" s="324"/>
      <c r="R47" s="324"/>
      <c r="S47" s="324"/>
    </row>
    <row r="48" spans="1:19" ht="88.5" hidden="1" customHeight="1" x14ac:dyDescent="0.2">
      <c r="A48" s="324"/>
      <c r="B48" s="332"/>
      <c r="C48" s="332"/>
      <c r="D48" s="332"/>
      <c r="E48" s="332"/>
      <c r="F48" s="332"/>
      <c r="G48" s="52">
        <f>'01-Mapa de riesgo-UO'!I49</f>
        <v>0</v>
      </c>
      <c r="H48" s="332"/>
      <c r="I48" s="385"/>
      <c r="J48" s="204" t="str">
        <f>'01-Mapa de riesgo-UO'!AW49</f>
        <v>ASUMIR</v>
      </c>
      <c r="K48" s="332"/>
      <c r="L48" s="324"/>
      <c r="M48" s="324"/>
      <c r="N48" s="324"/>
      <c r="O48" s="324"/>
      <c r="P48" s="324"/>
      <c r="Q48" s="324"/>
      <c r="R48" s="324"/>
      <c r="S48" s="324"/>
    </row>
    <row r="49" spans="1:19" ht="88.5" hidden="1" customHeight="1" x14ac:dyDescent="0.2">
      <c r="A49" s="324">
        <v>14</v>
      </c>
      <c r="B49" s="332" t="str">
        <f>'01-Mapa de riesgo-UO'!D50</f>
        <v>INVESTIGACIÓN_E_INNOVACIÓN</v>
      </c>
      <c r="C49" s="332" t="str">
        <f>+'01-Mapa de riesgo-UO'!F50</f>
        <v>NO</v>
      </c>
      <c r="D49" s="332" t="str">
        <f>'01-Mapa de riesgo-UO'!J50</f>
        <v>Estratégico</v>
      </c>
      <c r="E49" s="332" t="str">
        <f>'01-Mapa de riesgo-UO'!K50</f>
        <v>Descenso en la categoria asignada por Colciencias de los Grupos de investigación vinculados a la Facultad.</v>
      </c>
      <c r="F49" s="332"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32" t="str">
        <f>'01-Mapa de riesgo-UO'!M50</f>
        <v>Incumplimiento con las metas trazadas en el PDI
Pérdida de imagen institucional
Disminución en la investigación
Afectación de los procesos de acreditación de los programas académicos y del Institucional</v>
      </c>
      <c r="I49" s="385" t="str">
        <f>'01-Mapa de riesgo-UO'!AT50</f>
        <v>LEVE</v>
      </c>
      <c r="J49" s="204" t="str">
        <f>'01-Mapa de riesgo-UO'!AW50</f>
        <v>ASUMIR</v>
      </c>
      <c r="K49" s="332" t="str">
        <f t="shared" ref="K49" si="10">IF(I49="GRAVE","Debe formularse",IF(I49="MODERADO", "Si el proceso lo requiere","NO"))</f>
        <v>NO</v>
      </c>
      <c r="L49" s="324"/>
      <c r="M49" s="324"/>
      <c r="N49" s="324"/>
      <c r="O49" s="324"/>
      <c r="P49" s="324"/>
      <c r="Q49" s="324"/>
      <c r="R49" s="324"/>
      <c r="S49" s="324"/>
    </row>
    <row r="50" spans="1:19" ht="88.5" hidden="1" customHeight="1" x14ac:dyDescent="0.2">
      <c r="A50" s="324"/>
      <c r="B50" s="332"/>
      <c r="C50" s="332"/>
      <c r="D50" s="332"/>
      <c r="E50" s="332"/>
      <c r="F50" s="332"/>
      <c r="G50" s="52" t="str">
        <f>'01-Mapa de riesgo-UO'!I51</f>
        <v>Desactualización de la información del Grupo de Investigación en la plataforma de Colciencias  y poca vinculación de estudiantes de pregrado y posgrado</v>
      </c>
      <c r="H50" s="332"/>
      <c r="I50" s="385"/>
      <c r="J50" s="204" t="str">
        <f>'01-Mapa de riesgo-UO'!AW51</f>
        <v>ASUMIR</v>
      </c>
      <c r="K50" s="332"/>
      <c r="L50" s="324"/>
      <c r="M50" s="324"/>
      <c r="N50" s="324"/>
      <c r="O50" s="324"/>
      <c r="P50" s="324"/>
      <c r="Q50" s="324"/>
      <c r="R50" s="324"/>
      <c r="S50" s="324"/>
    </row>
    <row r="51" spans="1:19" ht="88.5" hidden="1" customHeight="1" x14ac:dyDescent="0.2">
      <c r="A51" s="324"/>
      <c r="B51" s="332"/>
      <c r="C51" s="332"/>
      <c r="D51" s="332"/>
      <c r="E51" s="332"/>
      <c r="F51" s="332"/>
      <c r="G51" s="52" t="str">
        <f>'01-Mapa de riesgo-UO'!I52</f>
        <v>Poca disponibilidad de presupuesto para el desarrollo de proyectos</v>
      </c>
      <c r="H51" s="332"/>
      <c r="I51" s="385"/>
      <c r="J51" s="204" t="str">
        <f>'01-Mapa de riesgo-UO'!AW52</f>
        <v>ASUMIR</v>
      </c>
      <c r="K51" s="332"/>
      <c r="L51" s="324"/>
      <c r="M51" s="324"/>
      <c r="N51" s="324"/>
      <c r="O51" s="324"/>
      <c r="P51" s="324"/>
      <c r="Q51" s="324"/>
      <c r="R51" s="324"/>
      <c r="S51" s="324"/>
    </row>
    <row r="52" spans="1:19" ht="88.5" hidden="1" customHeight="1" x14ac:dyDescent="0.2">
      <c r="A52" s="324">
        <v>15</v>
      </c>
      <c r="B52" s="332" t="str">
        <f>'01-Mapa de riesgo-UO'!D53</f>
        <v>INVESTIGACIÓN_E_INNOVACIÓN</v>
      </c>
      <c r="C52" s="332" t="str">
        <f>+'01-Mapa de riesgo-UO'!F53</f>
        <v>NO</v>
      </c>
      <c r="D52" s="332" t="str">
        <f>'01-Mapa de riesgo-UO'!J53</f>
        <v>Operacional</v>
      </c>
      <c r="E52" s="332" t="str">
        <f>'01-Mapa de riesgo-UO'!K53</f>
        <v>Impedimento en la prestación del servicio de laboratorios académicos y de investigación.</v>
      </c>
      <c r="F52" s="332" t="str">
        <f>'01-Mapa de riesgo-UO'!L53</f>
        <v>Daño parcial o total, en equipamientos de los laboratorios</v>
      </c>
      <c r="G52" s="52" t="str">
        <f>'01-Mapa de riesgo-UO'!I53</f>
        <v>Falta de mantenimiento de los equipos</v>
      </c>
      <c r="H52" s="332"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385" t="str">
        <f>'01-Mapa de riesgo-UO'!AT53</f>
        <v>LEVE</v>
      </c>
      <c r="J52" s="204" t="str">
        <f>'01-Mapa de riesgo-UO'!AW53</f>
        <v>ASUMIR</v>
      </c>
      <c r="K52" s="332" t="str">
        <f t="shared" ref="K52" si="11">IF(I52="GRAVE","Debe formularse",IF(I52="MODERADO", "Si el proceso lo requiere","NO"))</f>
        <v>NO</v>
      </c>
      <c r="L52" s="324"/>
      <c r="M52" s="324"/>
      <c r="N52" s="324"/>
      <c r="O52" s="324"/>
      <c r="P52" s="324"/>
      <c r="Q52" s="324"/>
      <c r="R52" s="324"/>
      <c r="S52" s="324"/>
    </row>
    <row r="53" spans="1:19" ht="88.5" hidden="1" customHeight="1" x14ac:dyDescent="0.2">
      <c r="A53" s="324"/>
      <c r="B53" s="332"/>
      <c r="C53" s="332"/>
      <c r="D53" s="332"/>
      <c r="E53" s="332"/>
      <c r="F53" s="332"/>
      <c r="G53" s="52" t="str">
        <f>'01-Mapa de riesgo-UO'!I54</f>
        <v>Manejo inadecuado de los equipos o falta de uso</v>
      </c>
      <c r="H53" s="332"/>
      <c r="I53" s="385"/>
      <c r="J53" s="204" t="str">
        <f>'01-Mapa de riesgo-UO'!AW54</f>
        <v>ASUMIR</v>
      </c>
      <c r="K53" s="332"/>
      <c r="L53" s="324"/>
      <c r="M53" s="324"/>
      <c r="N53" s="324"/>
      <c r="O53" s="324"/>
      <c r="P53" s="324"/>
      <c r="Q53" s="324"/>
      <c r="R53" s="324"/>
      <c r="S53" s="324"/>
    </row>
    <row r="54" spans="1:19" ht="88.5" hidden="1" customHeight="1" x14ac:dyDescent="0.2">
      <c r="A54" s="324"/>
      <c r="B54" s="332"/>
      <c r="C54" s="332"/>
      <c r="D54" s="332"/>
      <c r="E54" s="332"/>
      <c r="F54" s="332"/>
      <c r="G54" s="52" t="str">
        <f>'01-Mapa de riesgo-UO'!I55</f>
        <v>Falta de insumos o complementos necesarios para los equipos</v>
      </c>
      <c r="H54" s="332"/>
      <c r="I54" s="385"/>
      <c r="J54" s="204" t="str">
        <f>'01-Mapa de riesgo-UO'!AW55</f>
        <v>ASUMIR</v>
      </c>
      <c r="K54" s="332"/>
      <c r="L54" s="324"/>
      <c r="M54" s="324"/>
      <c r="N54" s="324"/>
      <c r="O54" s="324"/>
      <c r="P54" s="324"/>
      <c r="Q54" s="324"/>
      <c r="R54" s="324"/>
      <c r="S54" s="324"/>
    </row>
    <row r="55" spans="1:19" ht="88.5" hidden="1" customHeight="1" x14ac:dyDescent="0.2">
      <c r="A55" s="324">
        <v>16</v>
      </c>
      <c r="B55" s="332" t="str">
        <f>'01-Mapa de riesgo-UO'!D56</f>
        <v>ADMINISTRACIÓN_INSTITUCIONAL</v>
      </c>
      <c r="C55" s="332" t="str">
        <f>+'01-Mapa de riesgo-UO'!F56</f>
        <v>NO</v>
      </c>
      <c r="D55" s="332" t="str">
        <f>'01-Mapa de riesgo-UO'!J56</f>
        <v>Financiero</v>
      </c>
      <c r="E55" s="332" t="str">
        <f>'01-Mapa de riesgo-UO'!K56</f>
        <v>Infraestructura física dispersa para los diferentes departamentos y programas de la Facultad</v>
      </c>
      <c r="F55" s="332" t="str">
        <f>'01-Mapa de riesgo-UO'!L56</f>
        <v>No se cuenta con una infraestructura física unificada que integre al personal perteneciente a la Facultad</v>
      </c>
      <c r="G55" s="52" t="str">
        <f>'01-Mapa de riesgo-UO'!I56</f>
        <v>Recursos limitados de la Institución</v>
      </c>
      <c r="H55" s="332" t="str">
        <f>'01-Mapa de riesgo-UO'!M56</f>
        <v>Pérdida de la noción de integrabilidad en lo académico y las relaciones interpersonales de la comunidad académica. 
No se da una adecuada prestación de asesoría académica y de formación integral a los estudiantes</v>
      </c>
      <c r="I55" s="385" t="str">
        <f>'01-Mapa de riesgo-UO'!AT56</f>
        <v>MODERADO</v>
      </c>
      <c r="J55" s="204" t="str">
        <f>'01-Mapa de riesgo-UO'!AW56</f>
        <v>COMPARTIR</v>
      </c>
      <c r="K55" s="332" t="str">
        <f t="shared" ref="K55" si="12">IF(I55="GRAVE","Debe formularse",IF(I55="MODERADO", "Si el proceso lo requiere","NO"))</f>
        <v>Si el proceso lo requiere</v>
      </c>
      <c r="L55" s="324"/>
      <c r="M55" s="324"/>
      <c r="N55" s="324"/>
      <c r="O55" s="324"/>
      <c r="P55" s="324"/>
      <c r="Q55" s="324"/>
      <c r="R55" s="324"/>
      <c r="S55" s="324"/>
    </row>
    <row r="56" spans="1:19" ht="88.5" hidden="1" customHeight="1" x14ac:dyDescent="0.2">
      <c r="A56" s="324"/>
      <c r="B56" s="332"/>
      <c r="C56" s="332"/>
      <c r="D56" s="332"/>
      <c r="E56" s="332"/>
      <c r="F56" s="332"/>
      <c r="G56" s="52">
        <f>'01-Mapa de riesgo-UO'!I57</f>
        <v>0</v>
      </c>
      <c r="H56" s="332"/>
      <c r="I56" s="385"/>
      <c r="J56" s="204">
        <f>'01-Mapa de riesgo-UO'!AW57</f>
        <v>0</v>
      </c>
      <c r="K56" s="332"/>
      <c r="L56" s="324"/>
      <c r="M56" s="324"/>
      <c r="N56" s="324"/>
      <c r="O56" s="324"/>
      <c r="P56" s="324"/>
      <c r="Q56" s="324"/>
      <c r="R56" s="324"/>
      <c r="S56" s="324"/>
    </row>
    <row r="57" spans="1:19" ht="88.5" hidden="1" customHeight="1" x14ac:dyDescent="0.2">
      <c r="A57" s="324"/>
      <c r="B57" s="332"/>
      <c r="C57" s="332"/>
      <c r="D57" s="332"/>
      <c r="E57" s="332"/>
      <c r="F57" s="332"/>
      <c r="G57" s="52">
        <f>'01-Mapa de riesgo-UO'!I58</f>
        <v>0</v>
      </c>
      <c r="H57" s="332"/>
      <c r="I57" s="385"/>
      <c r="J57" s="204">
        <f>'01-Mapa de riesgo-UO'!AW58</f>
        <v>0</v>
      </c>
      <c r="K57" s="332"/>
      <c r="L57" s="324"/>
      <c r="M57" s="324"/>
      <c r="N57" s="324"/>
      <c r="O57" s="324"/>
      <c r="P57" s="324"/>
      <c r="Q57" s="324"/>
      <c r="R57" s="324"/>
      <c r="S57" s="324"/>
    </row>
    <row r="58" spans="1:19" ht="88.5" customHeight="1" x14ac:dyDescent="0.2">
      <c r="A58" s="324">
        <v>17</v>
      </c>
      <c r="B58" s="332" t="str">
        <f>'01-Mapa de riesgo-UO'!D59</f>
        <v>DOCENCIA</v>
      </c>
      <c r="C58" s="332" t="str">
        <f>+'01-Mapa de riesgo-UO'!F59</f>
        <v>NO</v>
      </c>
      <c r="D58" s="332" t="str">
        <f>'01-Mapa de riesgo-UO'!J59</f>
        <v>Cumplimiento</v>
      </c>
      <c r="E58" s="332" t="str">
        <f>'01-Mapa de riesgo-UO'!K59</f>
        <v>EJECUCIÓN INADECUADA DE LA CONTRATACIÓN</v>
      </c>
      <c r="F58" s="332"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32"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385" t="str">
        <f>'01-Mapa de riesgo-UO'!AT59</f>
        <v>MODERADO</v>
      </c>
      <c r="J58" s="204" t="str">
        <f>'01-Mapa de riesgo-UO'!AW59</f>
        <v>COMPARTIR</v>
      </c>
      <c r="K58" s="332" t="str">
        <f t="shared" ref="K58" si="13">IF(I58="GRAVE","Debe formularse",IF(I58="MODERADO", "Si el proceso lo requiere","NO"))</f>
        <v>Si el proceso lo requiere</v>
      </c>
      <c r="L58" s="324"/>
      <c r="M58" s="324"/>
      <c r="N58" s="324"/>
      <c r="O58" s="324"/>
      <c r="P58" s="324"/>
      <c r="Q58" s="324"/>
      <c r="R58" s="324"/>
      <c r="S58" s="324"/>
    </row>
    <row r="59" spans="1:19" ht="88.5" hidden="1" customHeight="1" x14ac:dyDescent="0.2">
      <c r="A59" s="324"/>
      <c r="B59" s="332"/>
      <c r="C59" s="332"/>
      <c r="D59" s="332"/>
      <c r="E59" s="332"/>
      <c r="F59" s="332"/>
      <c r="G59" s="52" t="str">
        <f>'01-Mapa de riesgo-UO'!I60</f>
        <v>Afiliación ARL de docentes con riesgo mayor a 1</v>
      </c>
      <c r="H59" s="332"/>
      <c r="I59" s="385"/>
      <c r="J59" s="204" t="str">
        <f>'01-Mapa de riesgo-UO'!AW60</f>
        <v>COMPARTIR</v>
      </c>
      <c r="K59" s="332"/>
      <c r="L59" s="324"/>
      <c r="M59" s="324"/>
      <c r="N59" s="324"/>
      <c r="O59" s="324"/>
      <c r="P59" s="324"/>
      <c r="Q59" s="324"/>
      <c r="R59" s="324"/>
      <c r="S59" s="324"/>
    </row>
    <row r="60" spans="1:19" ht="88.5" hidden="1" customHeight="1" x14ac:dyDescent="0.2">
      <c r="A60" s="324"/>
      <c r="B60" s="332"/>
      <c r="C60" s="332"/>
      <c r="D60" s="332"/>
      <c r="E60" s="332"/>
      <c r="F60" s="332"/>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32"/>
      <c r="I60" s="385"/>
      <c r="J60" s="204" t="str">
        <f>'01-Mapa de riesgo-UO'!AW61</f>
        <v>COMPARTIR</v>
      </c>
      <c r="K60" s="332"/>
      <c r="L60" s="324"/>
      <c r="M60" s="324"/>
      <c r="N60" s="324"/>
      <c r="O60" s="324"/>
      <c r="P60" s="324"/>
      <c r="Q60" s="324"/>
      <c r="R60" s="324"/>
      <c r="S60" s="324"/>
    </row>
    <row r="61" spans="1:19" ht="88.5" hidden="1" customHeight="1" x14ac:dyDescent="0.2">
      <c r="A61" s="324">
        <v>18</v>
      </c>
      <c r="B61" s="332" t="str">
        <f>'01-Mapa de riesgo-UO'!D62</f>
        <v>ADMINISTRACIÓN_INSTITUCIONAL</v>
      </c>
      <c r="C61" s="332" t="str">
        <f>+'01-Mapa de riesgo-UO'!F62</f>
        <v>NO</v>
      </c>
      <c r="D61" s="332" t="str">
        <f>'01-Mapa de riesgo-UO'!J62</f>
        <v>Operacional</v>
      </c>
      <c r="E61" s="332" t="str">
        <f>'01-Mapa de riesgo-UO'!K62</f>
        <v>INSUFICIENCIA DE EQUIPOS E INFRAESTRUCTURA PARA SUPLIR LA DEMANDA DE ESTUDIANTES EN LA PRESTACIÓN DEL SERVICIO</v>
      </c>
      <c r="F61" s="332"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32"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385" t="str">
        <f>'01-Mapa de riesgo-UO'!AT62</f>
        <v>MODERADO</v>
      </c>
      <c r="J61" s="204" t="str">
        <f>'01-Mapa de riesgo-UO'!AW62</f>
        <v>TRANSFERIR</v>
      </c>
      <c r="K61" s="332" t="str">
        <f t="shared" ref="K61" si="14">IF(I61="GRAVE","Debe formularse",IF(I61="MODERADO", "Si el proceso lo requiere","NO"))</f>
        <v>Si el proceso lo requiere</v>
      </c>
      <c r="L61" s="324"/>
      <c r="M61" s="324"/>
      <c r="N61" s="324"/>
      <c r="O61" s="324"/>
      <c r="P61" s="324"/>
      <c r="Q61" s="324"/>
      <c r="R61" s="324"/>
      <c r="S61" s="324"/>
    </row>
    <row r="62" spans="1:19" ht="88.5" hidden="1" customHeight="1" x14ac:dyDescent="0.2">
      <c r="A62" s="324"/>
      <c r="B62" s="332"/>
      <c r="C62" s="332"/>
      <c r="D62" s="332"/>
      <c r="E62" s="332"/>
      <c r="F62" s="332"/>
      <c r="G62" s="52" t="str">
        <f>'01-Mapa de riesgo-UO'!I63</f>
        <v xml:space="preserve"> No se ha alcanzado el punto de equilibrio en la población estudiantil para la financiación de la prestación de servicios</v>
      </c>
      <c r="H62" s="332"/>
      <c r="I62" s="385"/>
      <c r="J62" s="204" t="str">
        <f>'01-Mapa de riesgo-UO'!AW63</f>
        <v>COMPARTIR</v>
      </c>
      <c r="K62" s="332"/>
      <c r="L62" s="324"/>
      <c r="M62" s="324"/>
      <c r="N62" s="324"/>
      <c r="O62" s="324"/>
      <c r="P62" s="324"/>
      <c r="Q62" s="324"/>
      <c r="R62" s="324"/>
      <c r="S62" s="324"/>
    </row>
    <row r="63" spans="1:19" ht="88.5" hidden="1" customHeight="1" x14ac:dyDescent="0.2">
      <c r="A63" s="324"/>
      <c r="B63" s="332"/>
      <c r="C63" s="332"/>
      <c r="D63" s="332"/>
      <c r="E63" s="332"/>
      <c r="F63" s="332"/>
      <c r="G63" s="52">
        <f>'01-Mapa de riesgo-UO'!I64</f>
        <v>0</v>
      </c>
      <c r="H63" s="332"/>
      <c r="I63" s="385"/>
      <c r="J63" s="204" t="str">
        <f>'01-Mapa de riesgo-UO'!AW64</f>
        <v>COMPARTIR</v>
      </c>
      <c r="K63" s="332"/>
      <c r="L63" s="324"/>
      <c r="M63" s="324"/>
      <c r="N63" s="324"/>
      <c r="O63" s="324"/>
      <c r="P63" s="324"/>
      <c r="Q63" s="324"/>
      <c r="R63" s="324"/>
      <c r="S63" s="324"/>
    </row>
    <row r="64" spans="1:19" ht="88.5" hidden="1" customHeight="1" x14ac:dyDescent="0.2">
      <c r="A64" s="324">
        <v>19</v>
      </c>
      <c r="B64" s="332" t="str">
        <f>'01-Mapa de riesgo-UO'!D65</f>
        <v>ADMINISTRACIÓN_INSTITUCIONAL</v>
      </c>
      <c r="C64" s="332" t="str">
        <f>+'01-Mapa de riesgo-UO'!F65</f>
        <v>NO</v>
      </c>
      <c r="D64" s="332" t="str">
        <f>'01-Mapa de riesgo-UO'!J65</f>
        <v>Estratégico</v>
      </c>
      <c r="E64" s="332" t="str">
        <f>'01-Mapa de riesgo-UO'!K65</f>
        <v>DESERCIÓN ACADEMICA</v>
      </c>
      <c r="F64" s="332" t="str">
        <f>'01-Mapa de riesgo-UO'!L65</f>
        <v>Deserción academica en los programas de la FCAA</v>
      </c>
      <c r="G64" s="52" t="str">
        <f>'01-Mapa de riesgo-UO'!I65</f>
        <v>Problemas socio-economicos</v>
      </c>
      <c r="H64" s="332" t="str">
        <f>'01-Mapa de riesgo-UO'!M65</f>
        <v>Mala imagen de los programas
Desmotivación de parte de otros estudiantes
Afectación de los ingresos en los presupuestos proyectados</v>
      </c>
      <c r="I64" s="385" t="str">
        <f>'01-Mapa de riesgo-UO'!AT65</f>
        <v>LEVE</v>
      </c>
      <c r="J64" s="204" t="str">
        <f>'01-Mapa de riesgo-UO'!AW65</f>
        <v>ASUMIR</v>
      </c>
      <c r="K64" s="332" t="str">
        <f t="shared" ref="K64" si="15">IF(I64="GRAVE","Debe formularse",IF(I64="MODERADO", "Si el proceso lo requiere","NO"))</f>
        <v>NO</v>
      </c>
      <c r="L64" s="324"/>
      <c r="M64" s="324"/>
      <c r="N64" s="324"/>
      <c r="O64" s="324"/>
      <c r="P64" s="324"/>
      <c r="Q64" s="324"/>
      <c r="R64" s="324"/>
      <c r="S64" s="324"/>
    </row>
    <row r="65" spans="1:19" ht="88.5" hidden="1" customHeight="1" x14ac:dyDescent="0.2">
      <c r="A65" s="324"/>
      <c r="B65" s="332"/>
      <c r="C65" s="332"/>
      <c r="D65" s="332"/>
      <c r="E65" s="332"/>
      <c r="F65" s="332"/>
      <c r="G65" s="52" t="str">
        <f>'01-Mapa de riesgo-UO'!I66</f>
        <v>El estudiante no se sintió interesado por el programa en el cual se matriculó y vienen mal preparados de conocimientos básicos para afrontar la vida universitaria</v>
      </c>
      <c r="H65" s="332"/>
      <c r="I65" s="385"/>
      <c r="J65" s="204" t="str">
        <f>'01-Mapa de riesgo-UO'!AW66</f>
        <v>ASUMIR</v>
      </c>
      <c r="K65" s="332"/>
      <c r="L65" s="324"/>
      <c r="M65" s="324"/>
      <c r="N65" s="324"/>
      <c r="O65" s="324"/>
      <c r="P65" s="324"/>
      <c r="Q65" s="324"/>
      <c r="R65" s="324"/>
      <c r="S65" s="324"/>
    </row>
    <row r="66" spans="1:19" ht="88.5" hidden="1" customHeight="1" x14ac:dyDescent="0.2">
      <c r="A66" s="324"/>
      <c r="B66" s="332"/>
      <c r="C66" s="332"/>
      <c r="D66" s="332"/>
      <c r="E66" s="332"/>
      <c r="F66" s="332"/>
      <c r="G66" s="52" t="str">
        <f>'01-Mapa de riesgo-UO'!I67</f>
        <v>El estudiante perdió interés por el enfoque que se le dio al programa</v>
      </c>
      <c r="H66" s="332"/>
      <c r="I66" s="385"/>
      <c r="J66" s="204" t="str">
        <f>'01-Mapa de riesgo-UO'!AW67</f>
        <v>ASUMIR</v>
      </c>
      <c r="K66" s="332"/>
      <c r="L66" s="324"/>
      <c r="M66" s="324"/>
      <c r="N66" s="324"/>
      <c r="O66" s="324"/>
      <c r="P66" s="324"/>
      <c r="Q66" s="324"/>
      <c r="R66" s="324"/>
      <c r="S66" s="324"/>
    </row>
    <row r="67" spans="1:19" ht="88.5" hidden="1" customHeight="1" x14ac:dyDescent="0.2">
      <c r="A67" s="324">
        <v>20</v>
      </c>
      <c r="B67" s="332" t="str">
        <f>'01-Mapa de riesgo-UO'!D68</f>
        <v>EXTENSIÓN_PROYECCIÓN_SOCIAL</v>
      </c>
      <c r="C67" s="332" t="str">
        <f>+'01-Mapa de riesgo-UO'!F68</f>
        <v>NO</v>
      </c>
      <c r="D67" s="332" t="str">
        <f>'01-Mapa de riesgo-UO'!J68</f>
        <v>Financiero</v>
      </c>
      <c r="E67" s="332" t="str">
        <f>'01-Mapa de riesgo-UO'!K68</f>
        <v>FALTA DE RECURSOS EN FONDO DE FACULTAD</v>
      </c>
      <c r="F67" s="332"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32" t="str">
        <f>'01-Mapa de riesgo-UO'!M68</f>
        <v xml:space="preserve">No se pueden realizar algunos proyectos
No se pueden apalancar algunas iniciativas en la FCAA 
No dejan excedentes los proyectos de extensión realizados </v>
      </c>
      <c r="I67" s="385" t="str">
        <f>'01-Mapa de riesgo-UO'!AT68</f>
        <v>MODERADO</v>
      </c>
      <c r="J67" s="204" t="str">
        <f>'01-Mapa de riesgo-UO'!AW68</f>
        <v>COMPARTIR</v>
      </c>
      <c r="K67" s="332" t="str">
        <f t="shared" ref="K67" si="16">IF(I67="GRAVE","Debe formularse",IF(I67="MODERADO", "Si el proceso lo requiere","NO"))</f>
        <v>Si el proceso lo requiere</v>
      </c>
      <c r="L67" s="324"/>
      <c r="M67" s="324"/>
      <c r="N67" s="324"/>
      <c r="O67" s="324"/>
      <c r="P67" s="324"/>
      <c r="Q67" s="324"/>
      <c r="R67" s="324"/>
      <c r="S67" s="324"/>
    </row>
    <row r="68" spans="1:19" ht="88.5" hidden="1" customHeight="1" x14ac:dyDescent="0.2">
      <c r="A68" s="324"/>
      <c r="B68" s="332"/>
      <c r="C68" s="332"/>
      <c r="D68" s="332"/>
      <c r="E68" s="332"/>
      <c r="F68" s="332"/>
      <c r="G68" s="52" t="str">
        <f>'01-Mapa de riesgo-UO'!I69</f>
        <v>Falta de divulgación de la FCAA y los servicios de extensión que ofrece al medio</v>
      </c>
      <c r="H68" s="332"/>
      <c r="I68" s="385"/>
      <c r="J68" s="204" t="str">
        <f>'01-Mapa de riesgo-UO'!AW69</f>
        <v>COMPARTIR</v>
      </c>
      <c r="K68" s="332"/>
      <c r="L68" s="324"/>
      <c r="M68" s="324"/>
      <c r="N68" s="324"/>
      <c r="O68" s="324"/>
      <c r="P68" s="324"/>
      <c r="Q68" s="324"/>
      <c r="R68" s="324"/>
      <c r="S68" s="324"/>
    </row>
    <row r="69" spans="1:19" ht="88.5" hidden="1" customHeight="1" x14ac:dyDescent="0.2">
      <c r="A69" s="324"/>
      <c r="B69" s="332"/>
      <c r="C69" s="332"/>
      <c r="D69" s="332"/>
      <c r="E69" s="332"/>
      <c r="F69" s="332"/>
      <c r="G69" s="52" t="str">
        <f>'01-Mapa de riesgo-UO'!I70</f>
        <v xml:space="preserve">No contamos con laboratorios acreditados para prestar servicios de laboratorios
</v>
      </c>
      <c r="H69" s="332"/>
      <c r="I69" s="385"/>
      <c r="J69" s="204" t="str">
        <f>'01-Mapa de riesgo-UO'!AW70</f>
        <v>COMPARTIR</v>
      </c>
      <c r="K69" s="332"/>
      <c r="L69" s="324"/>
      <c r="M69" s="324"/>
      <c r="N69" s="324"/>
      <c r="O69" s="324"/>
      <c r="P69" s="324"/>
      <c r="Q69" s="324"/>
      <c r="R69" s="324"/>
      <c r="S69" s="324"/>
    </row>
    <row r="70" spans="1:19" ht="88.5" hidden="1" customHeight="1" x14ac:dyDescent="0.2">
      <c r="A70" s="324">
        <v>21</v>
      </c>
      <c r="B70" s="332" t="str">
        <f>'01-Mapa de riesgo-UO'!D71</f>
        <v>ADMINISTRACIÓN_INSTITUCIONAL</v>
      </c>
      <c r="C70" s="332" t="str">
        <f>+'01-Mapa de riesgo-UO'!F71</f>
        <v>NO</v>
      </c>
      <c r="D70" s="332" t="str">
        <f>'01-Mapa de riesgo-UO'!J71</f>
        <v>Operacional</v>
      </c>
      <c r="E70" s="332" t="str">
        <f>'01-Mapa de riesgo-UO'!K71</f>
        <v>INSEGURIDAD JURIDICA EN CIERTOS PROCEDIMIENTOS Y DEMORAS EN REVISIÓN DE CONVENIOS</v>
      </c>
      <c r="F70" s="332"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32" t="str">
        <f>'01-Mapa de riesgo-UO'!M71</f>
        <v>Reprocesos
Toma de decisiones que pueden acarrear riesgos juridicos para el personal, la facultad o la institución
Perdida de firma de convenios por el ertraso en el proceso de revisión</v>
      </c>
      <c r="I70" s="385" t="str">
        <f>'01-Mapa de riesgo-UO'!AT71</f>
        <v>GRAVE</v>
      </c>
      <c r="J70" s="204" t="str">
        <f>'01-Mapa de riesgo-UO'!AW71</f>
        <v>COMPARTIR</v>
      </c>
      <c r="K70" s="332" t="str">
        <f t="shared" ref="K70" si="17">IF(I70="GRAVE","Debe formularse",IF(I70="MODERADO", "Si el proceso lo requiere","NO"))</f>
        <v>Debe formularse</v>
      </c>
      <c r="L70" s="324" t="s">
        <v>2660</v>
      </c>
      <c r="M70" s="324"/>
      <c r="N70" s="324"/>
      <c r="O70" s="324"/>
      <c r="P70" s="324"/>
      <c r="Q70" s="324"/>
      <c r="R70" s="324"/>
      <c r="S70" s="324"/>
    </row>
    <row r="71" spans="1:19" ht="88.5" hidden="1" customHeight="1" x14ac:dyDescent="0.2">
      <c r="A71" s="324"/>
      <c r="B71" s="332"/>
      <c r="C71" s="332"/>
      <c r="D71" s="332"/>
      <c r="E71" s="332"/>
      <c r="F71" s="332"/>
      <c r="G71" s="52" t="str">
        <f>'01-Mapa de riesgo-UO'!I72</f>
        <v xml:space="preserve">CONTRATACIÓN </v>
      </c>
      <c r="H71" s="332"/>
      <c r="I71" s="385"/>
      <c r="J71" s="204" t="str">
        <f>'01-Mapa de riesgo-UO'!AW72</f>
        <v>COMPARTIR</v>
      </c>
      <c r="K71" s="332"/>
      <c r="L71" s="324"/>
      <c r="M71" s="324"/>
      <c r="N71" s="324"/>
      <c r="O71" s="324"/>
      <c r="P71" s="324"/>
      <c r="Q71" s="324"/>
      <c r="R71" s="324"/>
      <c r="S71" s="324"/>
    </row>
    <row r="72" spans="1:19" ht="88.5" hidden="1" customHeight="1" x14ac:dyDescent="0.2">
      <c r="A72" s="324"/>
      <c r="B72" s="332"/>
      <c r="C72" s="332"/>
      <c r="D72" s="332"/>
      <c r="E72" s="332"/>
      <c r="F72" s="332"/>
      <c r="G72" s="52">
        <f>'01-Mapa de riesgo-UO'!I73</f>
        <v>0</v>
      </c>
      <c r="H72" s="332"/>
      <c r="I72" s="385"/>
      <c r="J72" s="204">
        <f>'01-Mapa de riesgo-UO'!AW73</f>
        <v>0</v>
      </c>
      <c r="K72" s="332"/>
      <c r="L72" s="324"/>
      <c r="M72" s="324"/>
      <c r="N72" s="324"/>
      <c r="O72" s="324"/>
      <c r="P72" s="324"/>
      <c r="Q72" s="324"/>
      <c r="R72" s="324"/>
      <c r="S72" s="324"/>
    </row>
    <row r="73" spans="1:19" ht="88.5" hidden="1" customHeight="1" x14ac:dyDescent="0.2">
      <c r="A73" s="324">
        <v>22</v>
      </c>
      <c r="B73" s="332" t="str">
        <f>'01-Mapa de riesgo-UO'!D74</f>
        <v>ADMINISTRACIÓN_INSTITUCIONAL</v>
      </c>
      <c r="C73" s="332" t="str">
        <f>+'01-Mapa de riesgo-UO'!F74</f>
        <v>NO</v>
      </c>
      <c r="D73" s="332" t="str">
        <f>'01-Mapa de riesgo-UO'!J74</f>
        <v>Estratégico</v>
      </c>
      <c r="E73" s="332" t="str">
        <f>'01-Mapa de riesgo-UO'!K74</f>
        <v>PÉRDIDA DE LOS ACTIVOS DE INFORMACIÓN</v>
      </c>
      <c r="F73" s="332"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32" t="str">
        <f>'01-Mapa de riesgo-UO'!M74</f>
        <v>Reprocesos
Pérdida de registros y seguimientos realizados
Incumplimientos por falta de información
Falta de información para la toma de desiciones</v>
      </c>
      <c r="I73" s="385" t="str">
        <f>'01-Mapa de riesgo-UO'!AT74</f>
        <v>MODERADO</v>
      </c>
      <c r="J73" s="204" t="str">
        <f>'01-Mapa de riesgo-UO'!AW74</f>
        <v>REDUCIR</v>
      </c>
      <c r="K73" s="332" t="str">
        <f t="shared" ref="K73" si="18">IF(I73="GRAVE","Debe formularse",IF(I73="MODERADO", "Si el proceso lo requiere","NO"))</f>
        <v>Si el proceso lo requiere</v>
      </c>
      <c r="L73" s="324"/>
      <c r="M73" s="324"/>
      <c r="N73" s="324"/>
      <c r="O73" s="324"/>
      <c r="P73" s="324"/>
      <c r="Q73" s="324"/>
      <c r="R73" s="324"/>
      <c r="S73" s="324"/>
    </row>
    <row r="74" spans="1:19" ht="88.5" hidden="1" customHeight="1" x14ac:dyDescent="0.2">
      <c r="A74" s="324"/>
      <c r="B74" s="332"/>
      <c r="C74" s="332"/>
      <c r="D74" s="332"/>
      <c r="E74" s="332"/>
      <c r="F74" s="332"/>
      <c r="G74" s="52" t="str">
        <f>'01-Mapa de riesgo-UO'!I75</f>
        <v>Daños en equipos de cómputo de la UTP</v>
      </c>
      <c r="H74" s="332"/>
      <c r="I74" s="385"/>
      <c r="J74" s="204" t="str">
        <f>'01-Mapa de riesgo-UO'!AW75</f>
        <v>COMPARTIR</v>
      </c>
      <c r="K74" s="332"/>
      <c r="L74" s="324"/>
      <c r="M74" s="324"/>
      <c r="N74" s="324"/>
      <c r="O74" s="324"/>
      <c r="P74" s="324"/>
      <c r="Q74" s="324"/>
      <c r="R74" s="324"/>
      <c r="S74" s="324"/>
    </row>
    <row r="75" spans="1:19" ht="88.5" hidden="1" customHeight="1" x14ac:dyDescent="0.2">
      <c r="A75" s="324"/>
      <c r="B75" s="332"/>
      <c r="C75" s="332"/>
      <c r="D75" s="332"/>
      <c r="E75" s="332"/>
      <c r="F75" s="332"/>
      <c r="G75" s="52" t="str">
        <f>'01-Mapa de riesgo-UO'!I76</f>
        <v>Falta de acceso a la información por el no funcionamiento de los aplicativos de la UTP</v>
      </c>
      <c r="H75" s="332"/>
      <c r="I75" s="385"/>
      <c r="J75" s="204" t="str">
        <f>'01-Mapa de riesgo-UO'!AW76</f>
        <v>COMPARTIR</v>
      </c>
      <c r="K75" s="332"/>
      <c r="L75" s="324"/>
      <c r="M75" s="324"/>
      <c r="N75" s="324"/>
      <c r="O75" s="324"/>
      <c r="P75" s="324"/>
      <c r="Q75" s="324"/>
      <c r="R75" s="324"/>
      <c r="S75" s="324"/>
    </row>
    <row r="76" spans="1:19" s="138" customFormat="1" ht="88.5" hidden="1" customHeight="1" x14ac:dyDescent="0.2">
      <c r="A76" s="324">
        <v>23</v>
      </c>
      <c r="B76" s="332" t="str">
        <f>'01-Mapa de riesgo-UO'!D77</f>
        <v>ADMINISTRACIÓN_INSTITUCIONAL</v>
      </c>
      <c r="C76" s="332" t="str">
        <f>+'01-Mapa de riesgo-UO'!F77</f>
        <v>NO</v>
      </c>
      <c r="D76" s="332" t="str">
        <f>'01-Mapa de riesgo-UO'!J77</f>
        <v>Estratégico</v>
      </c>
      <c r="E76" s="332" t="str">
        <f>'01-Mapa de riesgo-UO'!K77</f>
        <v>FALTA DE CAPACITACIÓN A NUEVOS FUNCIONAROS</v>
      </c>
      <c r="F76" s="332" t="str">
        <f>'01-Mapa de riesgo-UO'!L77</f>
        <v>Los funcionarios que se vinculan a la UTP, no reciben una capacitación basada en el manual de funciones</v>
      </c>
      <c r="G76" s="52" t="str">
        <f>'01-Mapa de riesgo-UO'!I77</f>
        <v>Falta de divulgación del nuevo personal que ingresa a cada dependencia</v>
      </c>
      <c r="H76" s="332" t="str">
        <f>'01-Mapa de riesgo-UO'!M77</f>
        <v>Reprocesos
Demoras en la realización de las funciones por desconocimiento</v>
      </c>
      <c r="I76" s="385" t="str">
        <f>'01-Mapa de riesgo-UO'!AT77</f>
        <v>MODERADO</v>
      </c>
      <c r="J76" s="204" t="str">
        <f>'01-Mapa de riesgo-UO'!AW77</f>
        <v>COMPARTIR</v>
      </c>
      <c r="K76" s="332" t="str">
        <f t="shared" ref="K76:K139" si="19">IF(I76="GRAVE","Debe formularse",IF(I76="MODERADO", "Si el proceso lo requiere","NO"))</f>
        <v>Si el proceso lo requiere</v>
      </c>
      <c r="L76" s="324"/>
      <c r="M76" s="324"/>
      <c r="N76" s="324"/>
      <c r="O76" s="324"/>
      <c r="P76" s="324"/>
      <c r="Q76" s="324"/>
      <c r="R76" s="324"/>
      <c r="S76" s="324"/>
    </row>
    <row r="77" spans="1:19" s="138" customFormat="1" ht="88.5" hidden="1" customHeight="1" x14ac:dyDescent="0.2">
      <c r="A77" s="324"/>
      <c r="B77" s="332"/>
      <c r="C77" s="332"/>
      <c r="D77" s="332"/>
      <c r="E77" s="332"/>
      <c r="F77" s="332"/>
      <c r="G77" s="52" t="str">
        <f>'01-Mapa de riesgo-UO'!I78</f>
        <v>No hay un procedimiento definido para inducción del personal administrativo y docente</v>
      </c>
      <c r="H77" s="332"/>
      <c r="I77" s="385"/>
      <c r="J77" s="204" t="str">
        <f>'01-Mapa de riesgo-UO'!AW78</f>
        <v>COMPARTIR</v>
      </c>
      <c r="K77" s="332"/>
      <c r="L77" s="324"/>
      <c r="M77" s="324"/>
      <c r="N77" s="324"/>
      <c r="O77" s="324"/>
      <c r="P77" s="324"/>
      <c r="Q77" s="324"/>
      <c r="R77" s="324"/>
      <c r="S77" s="324"/>
    </row>
    <row r="78" spans="1:19" ht="88.5" hidden="1" customHeight="1" x14ac:dyDescent="0.2">
      <c r="A78" s="324"/>
      <c r="B78" s="332"/>
      <c r="C78" s="332"/>
      <c r="D78" s="332"/>
      <c r="E78" s="332"/>
      <c r="F78" s="332"/>
      <c r="G78" s="52">
        <f>'01-Mapa de riesgo-UO'!I79</f>
        <v>0</v>
      </c>
      <c r="H78" s="332"/>
      <c r="I78" s="385"/>
      <c r="J78" s="204" t="str">
        <f>'01-Mapa de riesgo-UO'!AW79</f>
        <v>COMPARTIR</v>
      </c>
      <c r="K78" s="332"/>
      <c r="L78" s="324"/>
      <c r="M78" s="324"/>
      <c r="N78" s="324"/>
      <c r="O78" s="324"/>
      <c r="P78" s="324"/>
      <c r="Q78" s="324"/>
      <c r="R78" s="324"/>
      <c r="S78" s="324"/>
    </row>
    <row r="79" spans="1:19" ht="88.5" hidden="1" customHeight="1" x14ac:dyDescent="0.2">
      <c r="A79" s="324">
        <v>24</v>
      </c>
      <c r="B79" s="332" t="str">
        <f>'01-Mapa de riesgo-UO'!D80</f>
        <v>ADMINISTRACIÓN_INSTITUCIONAL</v>
      </c>
      <c r="C79" s="332" t="str">
        <f>+'01-Mapa de riesgo-UO'!F80</f>
        <v>NO</v>
      </c>
      <c r="D79" s="332" t="str">
        <f>'01-Mapa de riesgo-UO'!J80</f>
        <v>Tecnología</v>
      </c>
      <c r="E79" s="332" t="str">
        <f>'01-Mapa de riesgo-UO'!K80</f>
        <v>FALTA DE RED PARA EL FUNCIONAMIENTO ADECUADO DE LOS PROCESOS ADMINISTRATIVOS Y EDUCATIVOS DE LA FCAA</v>
      </c>
      <c r="F79" s="332"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32" t="str">
        <f>'01-Mapa de riesgo-UO'!M80</f>
        <v>Reprocesos , desplazamientos a lugares que si cuenten con Red</v>
      </c>
      <c r="I79" s="385" t="str">
        <f>'01-Mapa de riesgo-UO'!AT80</f>
        <v>MODERADO</v>
      </c>
      <c r="J79" s="204" t="str">
        <f>'01-Mapa de riesgo-UO'!AW80</f>
        <v>COMPARTIR</v>
      </c>
      <c r="K79" s="332" t="str">
        <f t="shared" si="19"/>
        <v>Si el proceso lo requiere</v>
      </c>
      <c r="L79" s="324"/>
      <c r="M79" s="324"/>
      <c r="N79" s="324"/>
      <c r="O79" s="324"/>
      <c r="P79" s="324"/>
      <c r="Q79" s="324"/>
      <c r="R79" s="324"/>
      <c r="S79" s="324"/>
    </row>
    <row r="80" spans="1:19" ht="88.5" hidden="1" customHeight="1" x14ac:dyDescent="0.2">
      <c r="A80" s="324"/>
      <c r="B80" s="332"/>
      <c r="C80" s="332"/>
      <c r="D80" s="332"/>
      <c r="E80" s="332"/>
      <c r="F80" s="332"/>
      <c r="G80" s="52">
        <f>'01-Mapa de riesgo-UO'!I81</f>
        <v>0</v>
      </c>
      <c r="H80" s="332"/>
      <c r="I80" s="385"/>
      <c r="J80" s="204">
        <f>'01-Mapa de riesgo-UO'!AW81</f>
        <v>0</v>
      </c>
      <c r="K80" s="332"/>
      <c r="L80" s="324"/>
      <c r="M80" s="324"/>
      <c r="N80" s="324"/>
      <c r="O80" s="324"/>
      <c r="P80" s="324"/>
      <c r="Q80" s="324"/>
      <c r="R80" s="324"/>
      <c r="S80" s="324"/>
    </row>
    <row r="81" spans="1:19" ht="88.5" hidden="1" customHeight="1" x14ac:dyDescent="0.2">
      <c r="A81" s="324"/>
      <c r="B81" s="332"/>
      <c r="C81" s="332"/>
      <c r="D81" s="332"/>
      <c r="E81" s="332"/>
      <c r="F81" s="332"/>
      <c r="G81" s="52">
        <f>'01-Mapa de riesgo-UO'!I82</f>
        <v>0</v>
      </c>
      <c r="H81" s="332"/>
      <c r="I81" s="385"/>
      <c r="J81" s="204">
        <f>'01-Mapa de riesgo-UO'!AW82</f>
        <v>0</v>
      </c>
      <c r="K81" s="332"/>
      <c r="L81" s="324"/>
      <c r="M81" s="324"/>
      <c r="N81" s="324"/>
      <c r="O81" s="324"/>
      <c r="P81" s="324"/>
      <c r="Q81" s="324"/>
      <c r="R81" s="324"/>
      <c r="S81" s="324"/>
    </row>
    <row r="82" spans="1:19" ht="88.5" customHeight="1" x14ac:dyDescent="0.2">
      <c r="A82" s="324">
        <v>25</v>
      </c>
      <c r="B82" s="332" t="str">
        <f>'01-Mapa de riesgo-UO'!D83</f>
        <v>DOCENCIA</v>
      </c>
      <c r="C82" s="332" t="str">
        <f>+'01-Mapa de riesgo-UO'!F83</f>
        <v>NO</v>
      </c>
      <c r="D82" s="332" t="str">
        <f>'01-Mapa de riesgo-UO'!J83</f>
        <v>Estratégico</v>
      </c>
      <c r="E82" s="332" t="str">
        <f>'01-Mapa de riesgo-UO'!K83</f>
        <v>Perdida del Registro Calificado de los programas académicos de la Facultad.</v>
      </c>
      <c r="F82" s="332"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32" t="str">
        <f>'01-Mapa de riesgo-UO'!M83</f>
        <v xml:space="preserve">1. El programa académico entra en un estado de inhabilidades. 
2. El programa no puede inscribir nuevos estudiantes. 
3. Disminución en los indicadores de Gestión Curricular de la Facultad. </v>
      </c>
      <c r="I82" s="385" t="str">
        <f>'01-Mapa de riesgo-UO'!AT83</f>
        <v>LEVE</v>
      </c>
      <c r="J82" s="204" t="str">
        <f>'01-Mapa de riesgo-UO'!AW83</f>
        <v>ASUMIR</v>
      </c>
      <c r="K82" s="332" t="str">
        <f t="shared" si="19"/>
        <v>NO</v>
      </c>
      <c r="L82" s="324"/>
      <c r="M82" s="324"/>
      <c r="N82" s="324"/>
      <c r="O82" s="324"/>
      <c r="P82" s="324"/>
      <c r="Q82" s="324"/>
      <c r="R82" s="324"/>
      <c r="S82" s="324"/>
    </row>
    <row r="83" spans="1:19" ht="88.5" hidden="1" customHeight="1" x14ac:dyDescent="0.2">
      <c r="A83" s="324"/>
      <c r="B83" s="332"/>
      <c r="C83" s="332"/>
      <c r="D83" s="332"/>
      <c r="E83" s="332"/>
      <c r="F83" s="332"/>
      <c r="G83" s="52" t="str">
        <f>'01-Mapa de riesgo-UO'!I84</f>
        <v xml:space="preserve">Demora en el proceso del informe de Registro Calificado y la solicitud ante el MEN por parte de los programas académicos. </v>
      </c>
      <c r="H83" s="332"/>
      <c r="I83" s="385"/>
      <c r="J83" s="204" t="str">
        <f>'01-Mapa de riesgo-UO'!AW84</f>
        <v>ASUMIR</v>
      </c>
      <c r="K83" s="332"/>
      <c r="L83" s="324"/>
      <c r="M83" s="324"/>
      <c r="N83" s="324"/>
      <c r="O83" s="324"/>
      <c r="P83" s="324"/>
      <c r="Q83" s="324"/>
      <c r="R83" s="324"/>
      <c r="S83" s="324"/>
    </row>
    <row r="84" spans="1:19" ht="88.5" hidden="1" customHeight="1" x14ac:dyDescent="0.2">
      <c r="A84" s="324"/>
      <c r="B84" s="332"/>
      <c r="C84" s="332"/>
      <c r="D84" s="332"/>
      <c r="E84" s="332"/>
      <c r="F84" s="332"/>
      <c r="G84" s="52">
        <f>'01-Mapa de riesgo-UO'!I85</f>
        <v>0</v>
      </c>
      <c r="H84" s="332"/>
      <c r="I84" s="385"/>
      <c r="J84" s="204" t="str">
        <f>'01-Mapa de riesgo-UO'!AW85</f>
        <v>ASUMIR</v>
      </c>
      <c r="K84" s="332"/>
      <c r="L84" s="324"/>
      <c r="M84" s="324"/>
      <c r="N84" s="324"/>
      <c r="O84" s="324"/>
      <c r="P84" s="324"/>
      <c r="Q84" s="324"/>
      <c r="R84" s="324"/>
      <c r="S84" s="324"/>
    </row>
    <row r="85" spans="1:19" ht="88.5" customHeight="1" x14ac:dyDescent="0.2">
      <c r="A85" s="324">
        <v>26</v>
      </c>
      <c r="B85" s="332" t="str">
        <f>'01-Mapa de riesgo-UO'!D86</f>
        <v>DOCENCIA</v>
      </c>
      <c r="C85" s="332" t="str">
        <f>+'01-Mapa de riesgo-UO'!F86</f>
        <v>NO</v>
      </c>
      <c r="D85" s="332" t="str">
        <f>'01-Mapa de riesgo-UO'!J86</f>
        <v>Estratégico</v>
      </c>
      <c r="E85" s="332" t="str">
        <f>'01-Mapa de riesgo-UO'!K86</f>
        <v>Perdida de la Acreditación en Alta Calidad de los programas académicos de la Facultad</v>
      </c>
      <c r="F85" s="332"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32"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385" t="str">
        <f>'01-Mapa de riesgo-UO'!AT86</f>
        <v>LEVE</v>
      </c>
      <c r="J85" s="204" t="str">
        <f>'01-Mapa de riesgo-UO'!AW86</f>
        <v>ASUMIR</v>
      </c>
      <c r="K85" s="332" t="str">
        <f t="shared" si="19"/>
        <v>NO</v>
      </c>
      <c r="L85" s="324"/>
      <c r="M85" s="324"/>
      <c r="N85" s="324"/>
      <c r="O85" s="324"/>
      <c r="P85" s="324"/>
      <c r="Q85" s="324"/>
      <c r="R85" s="324"/>
      <c r="S85" s="324"/>
    </row>
    <row r="86" spans="1:19" ht="88.5" hidden="1" customHeight="1" x14ac:dyDescent="0.2">
      <c r="A86" s="324"/>
      <c r="B86" s="332"/>
      <c r="C86" s="332"/>
      <c r="D86" s="332"/>
      <c r="E86" s="332"/>
      <c r="F86" s="332"/>
      <c r="G86" s="52" t="str">
        <f>'01-Mapa de riesgo-UO'!I87</f>
        <v xml:space="preserve">Demora en el proceso del informe de autoevaluación con fines de acreditación o reacreditación de Alta Calidad  por parte de los programas académicos. </v>
      </c>
      <c r="H86" s="332"/>
      <c r="I86" s="385"/>
      <c r="J86" s="204" t="str">
        <f>'01-Mapa de riesgo-UO'!AW87</f>
        <v>ASUMIR</v>
      </c>
      <c r="K86" s="332"/>
      <c r="L86" s="324"/>
      <c r="M86" s="324"/>
      <c r="N86" s="324"/>
      <c r="O86" s="324"/>
      <c r="P86" s="324"/>
      <c r="Q86" s="324"/>
      <c r="R86" s="324"/>
      <c r="S86" s="324"/>
    </row>
    <row r="87" spans="1:19" ht="88.5" hidden="1" customHeight="1" x14ac:dyDescent="0.2">
      <c r="A87" s="324"/>
      <c r="B87" s="332"/>
      <c r="C87" s="332"/>
      <c r="D87" s="332"/>
      <c r="E87" s="332"/>
      <c r="F87" s="332"/>
      <c r="G87" s="52">
        <f>'01-Mapa de riesgo-UO'!I88</f>
        <v>0</v>
      </c>
      <c r="H87" s="332"/>
      <c r="I87" s="385"/>
      <c r="J87" s="204" t="str">
        <f>'01-Mapa de riesgo-UO'!AW88</f>
        <v>ASUMIR</v>
      </c>
      <c r="K87" s="332"/>
      <c r="L87" s="324"/>
      <c r="M87" s="324"/>
      <c r="N87" s="324"/>
      <c r="O87" s="324"/>
      <c r="P87" s="324"/>
      <c r="Q87" s="324"/>
      <c r="R87" s="324"/>
      <c r="S87" s="324"/>
    </row>
    <row r="88" spans="1:19" ht="88.5" hidden="1" customHeight="1" x14ac:dyDescent="0.2">
      <c r="A88" s="324">
        <v>27</v>
      </c>
      <c r="B88" s="332" t="str">
        <f>'01-Mapa de riesgo-UO'!D89</f>
        <v>INVESTIGACIÓN_E_INNOVACIÓN</v>
      </c>
      <c r="C88" s="332" t="str">
        <f>+'01-Mapa de riesgo-UO'!F89</f>
        <v>NO</v>
      </c>
      <c r="D88" s="332" t="str">
        <f>'01-Mapa de riesgo-UO'!J89</f>
        <v>Imagen</v>
      </c>
      <c r="E88" s="332" t="str">
        <f>'01-Mapa de riesgo-UO'!K89</f>
        <v>Disminución del número de Grupos de Investigación reconocidos en el Modelo de medición de MinCiencias.</v>
      </c>
      <c r="F88" s="332"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32"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385" t="str">
        <f>'01-Mapa de riesgo-UO'!AT89</f>
        <v>LEVE</v>
      </c>
      <c r="J88" s="204" t="str">
        <f>'01-Mapa de riesgo-UO'!AW89</f>
        <v>ASUMIR</v>
      </c>
      <c r="K88" s="332" t="str">
        <f t="shared" si="19"/>
        <v>NO</v>
      </c>
      <c r="L88" s="324"/>
      <c r="M88" s="324"/>
      <c r="N88" s="324"/>
      <c r="O88" s="324"/>
      <c r="P88" s="324"/>
      <c r="Q88" s="324"/>
      <c r="R88" s="324"/>
      <c r="S88" s="324"/>
    </row>
    <row r="89" spans="1:19" ht="88.5" hidden="1" customHeight="1" x14ac:dyDescent="0.2">
      <c r="A89" s="324"/>
      <c r="B89" s="332"/>
      <c r="C89" s="332"/>
      <c r="D89" s="332"/>
      <c r="E89" s="332"/>
      <c r="F89" s="332"/>
      <c r="G89" s="52" t="str">
        <f>'01-Mapa de riesgo-UO'!I90</f>
        <v>Falencias en  la actualización de los  GrupLAC de la Plataforma ScienTI - Colombia, por parte de los Grupos de Investigación de la Facultad.</v>
      </c>
      <c r="H89" s="332"/>
      <c r="I89" s="385"/>
      <c r="J89" s="204" t="str">
        <f>'01-Mapa de riesgo-UO'!AW90</f>
        <v>ASUMIR</v>
      </c>
      <c r="K89" s="332"/>
      <c r="L89" s="324"/>
      <c r="M89" s="324"/>
      <c r="N89" s="324"/>
      <c r="O89" s="324"/>
      <c r="P89" s="324"/>
      <c r="Q89" s="324"/>
      <c r="R89" s="324"/>
      <c r="S89" s="324"/>
    </row>
    <row r="90" spans="1:19" ht="88.5" hidden="1" customHeight="1" x14ac:dyDescent="0.2">
      <c r="A90" s="324"/>
      <c r="B90" s="332"/>
      <c r="C90" s="332"/>
      <c r="D90" s="332"/>
      <c r="E90" s="332"/>
      <c r="F90" s="332"/>
      <c r="G90" s="52">
        <f>'01-Mapa de riesgo-UO'!I91</f>
        <v>0</v>
      </c>
      <c r="H90" s="332"/>
      <c r="I90" s="385"/>
      <c r="J90" s="204" t="str">
        <f>'01-Mapa de riesgo-UO'!AW91</f>
        <v>ASUMIR</v>
      </c>
      <c r="K90" s="332"/>
      <c r="L90" s="324"/>
      <c r="M90" s="324"/>
      <c r="N90" s="324"/>
      <c r="O90" s="324"/>
      <c r="P90" s="324"/>
      <c r="Q90" s="324"/>
      <c r="R90" s="324"/>
      <c r="S90" s="324"/>
    </row>
    <row r="91" spans="1:19" ht="88.5" customHeight="1" x14ac:dyDescent="0.2">
      <c r="A91" s="324">
        <v>28</v>
      </c>
      <c r="B91" s="332" t="str">
        <f>'01-Mapa de riesgo-UO'!D92</f>
        <v>DOCENCIA</v>
      </c>
      <c r="C91" s="332" t="str">
        <f>+'01-Mapa de riesgo-UO'!F92</f>
        <v>NO</v>
      </c>
      <c r="D91" s="332" t="str">
        <f>'01-Mapa de riesgo-UO'!J92</f>
        <v>Estratégico</v>
      </c>
      <c r="E91" s="332" t="str">
        <f>'01-Mapa de riesgo-UO'!K92</f>
        <v>Negación de la resolución del ministerio de educación del registro calificado de un programa académico</v>
      </c>
      <c r="F91" s="332" t="str">
        <f>'01-Mapa de riesgo-UO'!L92</f>
        <v>Pérdida o no asignación del registro calificado de prorama de pregrado o posgrado.</v>
      </c>
      <c r="G91" s="52" t="str">
        <f>'01-Mapa de riesgo-UO'!I92</f>
        <v>Falta de claridad de las caracteristicas de calidad en el  documento maestro</v>
      </c>
      <c r="H91" s="332" t="str">
        <f>'01-Mapa de riesgo-UO'!M92</f>
        <v xml:space="preserve">No tener apertura de nuevos programas.
No abrir nuevas cohortes  de los programas académicos
Impacto negativo en la imagen de la facultad y la  Institución.   
      La perdida de la continuidad de los convenios 
</v>
      </c>
      <c r="I91" s="385" t="str">
        <f>'01-Mapa de riesgo-UO'!AT92</f>
        <v>MODERADO</v>
      </c>
      <c r="J91" s="204" t="str">
        <f>'01-Mapa de riesgo-UO'!AW92</f>
        <v>COMPARTIR</v>
      </c>
      <c r="K91" s="332" t="str">
        <f t="shared" si="19"/>
        <v>Si el proceso lo requiere</v>
      </c>
      <c r="L91" s="324"/>
      <c r="M91" s="324"/>
      <c r="N91" s="324"/>
      <c r="O91" s="324"/>
      <c r="P91" s="324"/>
      <c r="Q91" s="324"/>
      <c r="R91" s="324"/>
      <c r="S91" s="324"/>
    </row>
    <row r="92" spans="1:19" ht="88.5" hidden="1" customHeight="1" x14ac:dyDescent="0.2">
      <c r="A92" s="324"/>
      <c r="B92" s="332"/>
      <c r="C92" s="332"/>
      <c r="D92" s="332"/>
      <c r="E92" s="332"/>
      <c r="F92" s="332"/>
      <c r="G92" s="52" t="str">
        <f>'01-Mapa de riesgo-UO'!I93</f>
        <v>Documentación insuficiente para dar soporte a las caracteristicas de calidad</v>
      </c>
      <c r="H92" s="332"/>
      <c r="I92" s="385"/>
      <c r="J92" s="204" t="str">
        <f>'01-Mapa de riesgo-UO'!AW93</f>
        <v>REDUCIR</v>
      </c>
      <c r="K92" s="332"/>
      <c r="L92" s="324"/>
      <c r="M92" s="324"/>
      <c r="N92" s="324"/>
      <c r="O92" s="324"/>
      <c r="P92" s="324"/>
      <c r="Q92" s="324"/>
      <c r="R92" s="324"/>
      <c r="S92" s="324"/>
    </row>
    <row r="93" spans="1:19" ht="88.5" hidden="1" customHeight="1" x14ac:dyDescent="0.2">
      <c r="A93" s="324"/>
      <c r="B93" s="332"/>
      <c r="C93" s="332"/>
      <c r="D93" s="332"/>
      <c r="E93" s="332"/>
      <c r="F93" s="332"/>
      <c r="G93" s="52" t="str">
        <f>'01-Mapa de riesgo-UO'!I94</f>
        <v>Falta de soporte en la pertinencia del perfil para la continuidad o apertura de un nuevo programa.</v>
      </c>
      <c r="H93" s="332"/>
      <c r="I93" s="385"/>
      <c r="J93" s="204">
        <f>'01-Mapa de riesgo-UO'!AW94</f>
        <v>0</v>
      </c>
      <c r="K93" s="332"/>
      <c r="L93" s="324"/>
      <c r="M93" s="324"/>
      <c r="N93" s="324"/>
      <c r="O93" s="324"/>
      <c r="P93" s="324"/>
      <c r="Q93" s="324"/>
      <c r="R93" s="324"/>
      <c r="S93" s="324"/>
    </row>
    <row r="94" spans="1:19" ht="88.5" customHeight="1" x14ac:dyDescent="0.2">
      <c r="A94" s="324">
        <v>29</v>
      </c>
      <c r="B94" s="332" t="str">
        <f>'01-Mapa de riesgo-UO'!D95</f>
        <v>DOCENCIA</v>
      </c>
      <c r="C94" s="332" t="str">
        <f>+'01-Mapa de riesgo-UO'!F95</f>
        <v>NO</v>
      </c>
      <c r="D94" s="332" t="str">
        <f>'01-Mapa de riesgo-UO'!J95</f>
        <v>Estratégico</v>
      </c>
      <c r="E94" s="332" t="str">
        <f>'01-Mapa de riesgo-UO'!K95</f>
        <v>Incremento de la deserción estudiantil</v>
      </c>
      <c r="F94" s="332"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32" t="str">
        <f>'01-Mapa de riesgo-UO'!M95</f>
        <v>Disminución de la oferta de programas.
Decrecimiento de los recursos de la Universidad    
Disminución de la eficiencia en el uso de los recursos</v>
      </c>
      <c r="I94" s="385" t="str">
        <f>'01-Mapa de riesgo-UO'!AT95</f>
        <v>MODERADO</v>
      </c>
      <c r="J94" s="204" t="str">
        <f>'01-Mapa de riesgo-UO'!AW95</f>
        <v>TRANSFERIR</v>
      </c>
      <c r="K94" s="332" t="str">
        <f t="shared" si="19"/>
        <v>Si el proceso lo requiere</v>
      </c>
      <c r="L94" s="324"/>
      <c r="M94" s="324"/>
      <c r="N94" s="324"/>
      <c r="O94" s="324"/>
      <c r="P94" s="324"/>
      <c r="Q94" s="324"/>
      <c r="R94" s="324"/>
      <c r="S94" s="324"/>
    </row>
    <row r="95" spans="1:19" ht="88.5" hidden="1" customHeight="1" x14ac:dyDescent="0.2">
      <c r="A95" s="324"/>
      <c r="B95" s="332"/>
      <c r="C95" s="332"/>
      <c r="D95" s="332"/>
      <c r="E95" s="332"/>
      <c r="F95" s="332"/>
      <c r="G95" s="52" t="str">
        <f>'01-Mapa de riesgo-UO'!I96</f>
        <v>Baja coherencia entre la elección  del programa y las expectativas profesionales</v>
      </c>
      <c r="H95" s="332"/>
      <c r="I95" s="385"/>
      <c r="J95" s="204" t="str">
        <f>'01-Mapa de riesgo-UO'!AW96</f>
        <v>REDUCIR</v>
      </c>
      <c r="K95" s="332"/>
      <c r="L95" s="324"/>
      <c r="M95" s="324"/>
      <c r="N95" s="324"/>
      <c r="O95" s="324"/>
      <c r="P95" s="324"/>
      <c r="Q95" s="324"/>
      <c r="R95" s="324"/>
      <c r="S95" s="324"/>
    </row>
    <row r="96" spans="1:19" ht="88.5" hidden="1" customHeight="1" x14ac:dyDescent="0.2">
      <c r="A96" s="324"/>
      <c r="B96" s="332"/>
      <c r="C96" s="332"/>
      <c r="D96" s="332"/>
      <c r="E96" s="332"/>
      <c r="F96" s="332"/>
      <c r="G96" s="52" t="str">
        <f>'01-Mapa de riesgo-UO'!I97</f>
        <v>Largos periodos de cese de actividades por factores ajenos a la programación academica</v>
      </c>
      <c r="H96" s="332"/>
      <c r="I96" s="385"/>
      <c r="J96" s="204">
        <f>'01-Mapa de riesgo-UO'!AW97</f>
        <v>0</v>
      </c>
      <c r="K96" s="332"/>
      <c r="L96" s="324"/>
      <c r="M96" s="324"/>
      <c r="N96" s="324"/>
      <c r="O96" s="324"/>
      <c r="P96" s="324"/>
      <c r="Q96" s="324"/>
      <c r="R96" s="324"/>
      <c r="S96" s="324"/>
    </row>
    <row r="97" spans="1:19" ht="88.5" customHeight="1" x14ac:dyDescent="0.2">
      <c r="A97" s="324">
        <v>30</v>
      </c>
      <c r="B97" s="332" t="str">
        <f>'01-Mapa de riesgo-UO'!D98</f>
        <v>DOCENCIA</v>
      </c>
      <c r="C97" s="332" t="str">
        <f>+'01-Mapa de riesgo-UO'!F98</f>
        <v>NO</v>
      </c>
      <c r="D97" s="332" t="str">
        <f>'01-Mapa de riesgo-UO'!J98</f>
        <v>Imagen</v>
      </c>
      <c r="E97" s="332" t="str">
        <f>'01-Mapa de riesgo-UO'!K98</f>
        <v>Bajo desempeño de los estudiantes en las pruebas Saber PRO y Saber TYT</v>
      </c>
      <c r="F97" s="332"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32" t="str">
        <f>'01-Mapa de riesgo-UO'!M98</f>
        <v>Descenso de los Indicadores de la Universidad
Disminución de la imagen institucional
Afectación en la calidad de los programas</v>
      </c>
      <c r="I97" s="385" t="str">
        <f>'01-Mapa de riesgo-UO'!AT98</f>
        <v>MODERADO</v>
      </c>
      <c r="J97" s="204" t="str">
        <f>'01-Mapa de riesgo-UO'!AW98</f>
        <v>REDUCIR</v>
      </c>
      <c r="K97" s="332" t="str">
        <f t="shared" si="19"/>
        <v>Si el proceso lo requiere</v>
      </c>
      <c r="L97" s="324"/>
      <c r="M97" s="324"/>
      <c r="N97" s="324"/>
      <c r="O97" s="324"/>
      <c r="P97" s="324"/>
      <c r="Q97" s="324"/>
      <c r="R97" s="324"/>
      <c r="S97" s="324"/>
    </row>
    <row r="98" spans="1:19" ht="88.5" hidden="1" customHeight="1" x14ac:dyDescent="0.2">
      <c r="A98" s="324"/>
      <c r="B98" s="332"/>
      <c r="C98" s="332"/>
      <c r="D98" s="332"/>
      <c r="E98" s="332"/>
      <c r="F98" s="332"/>
      <c r="G98" s="52" t="str">
        <f>'01-Mapa de riesgo-UO'!I99</f>
        <v>Desmotivación por parte de los estudiantes que presentan las pruebas.</v>
      </c>
      <c r="H98" s="332"/>
      <c r="I98" s="385"/>
      <c r="J98" s="204" t="str">
        <f>'01-Mapa de riesgo-UO'!AW99</f>
        <v>TRANSFERIR</v>
      </c>
      <c r="K98" s="332"/>
      <c r="L98" s="324"/>
      <c r="M98" s="324"/>
      <c r="N98" s="324"/>
      <c r="O98" s="324"/>
      <c r="P98" s="324"/>
      <c r="Q98" s="324"/>
      <c r="R98" s="324"/>
      <c r="S98" s="324"/>
    </row>
    <row r="99" spans="1:19" ht="88.5" hidden="1" customHeight="1" x14ac:dyDescent="0.2">
      <c r="A99" s="324"/>
      <c r="B99" s="332"/>
      <c r="C99" s="332"/>
      <c r="D99" s="332"/>
      <c r="E99" s="332"/>
      <c r="F99" s="332"/>
      <c r="G99" s="52">
        <f>'01-Mapa de riesgo-UO'!I100</f>
        <v>0</v>
      </c>
      <c r="H99" s="332"/>
      <c r="I99" s="385"/>
      <c r="J99" s="204">
        <f>'01-Mapa de riesgo-UO'!AW100</f>
        <v>0</v>
      </c>
      <c r="K99" s="332"/>
      <c r="L99" s="324"/>
      <c r="M99" s="324"/>
      <c r="N99" s="324"/>
      <c r="O99" s="324"/>
      <c r="P99" s="324"/>
      <c r="Q99" s="324"/>
      <c r="R99" s="324"/>
      <c r="S99" s="324"/>
    </row>
    <row r="100" spans="1:19" ht="88.5" customHeight="1" x14ac:dyDescent="0.2">
      <c r="A100" s="324">
        <v>31</v>
      </c>
      <c r="B100" s="332" t="str">
        <f>'01-Mapa de riesgo-UO'!D101</f>
        <v>DOCENCIA</v>
      </c>
      <c r="C100" s="332" t="str">
        <f>+'01-Mapa de riesgo-UO'!F101</f>
        <v>NO</v>
      </c>
      <c r="D100" s="332" t="str">
        <f>'01-Mapa de riesgo-UO'!J101</f>
        <v>Estratégico</v>
      </c>
      <c r="E100" s="332" t="str">
        <f>'01-Mapa de riesgo-UO'!K101</f>
        <v>Curriculos no adaptados a las necesidades y exigencias del contextos</v>
      </c>
      <c r="F100" s="332"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32" t="str">
        <f>'01-Mapa de riesgo-UO'!M101</f>
        <v>Egresados de los programas sin las competencias requeridas por el medio
Pérdida de la competitividad del programa frente a otros que ofrecen otras Universidades</v>
      </c>
      <c r="I100" s="385" t="str">
        <f>'01-Mapa de riesgo-UO'!AT101</f>
        <v>MODERADO</v>
      </c>
      <c r="J100" s="204" t="str">
        <f>'01-Mapa de riesgo-UO'!AW101</f>
        <v>REDUCIR</v>
      </c>
      <c r="K100" s="332" t="str">
        <f t="shared" si="19"/>
        <v>Si el proceso lo requiere</v>
      </c>
      <c r="L100" s="324"/>
      <c r="M100" s="324"/>
      <c r="N100" s="324"/>
      <c r="O100" s="324"/>
      <c r="P100" s="324"/>
      <c r="Q100" s="324"/>
      <c r="R100" s="324"/>
      <c r="S100" s="324"/>
    </row>
    <row r="101" spans="1:19" ht="88.5" hidden="1" customHeight="1" x14ac:dyDescent="0.2">
      <c r="A101" s="324"/>
      <c r="B101" s="332"/>
      <c r="C101" s="332"/>
      <c r="D101" s="332"/>
      <c r="E101" s="332"/>
      <c r="F101" s="332"/>
      <c r="G101" s="52" t="str">
        <f>'01-Mapa de riesgo-UO'!I102</f>
        <v>Poca formación de los comites en renovación curricular, así como sobre los tramites y estrategias de apoyos institucionales</v>
      </c>
      <c r="H101" s="332"/>
      <c r="I101" s="385"/>
      <c r="J101" s="204" t="str">
        <f>'01-Mapa de riesgo-UO'!AW102</f>
        <v>COMPARTIR</v>
      </c>
      <c r="K101" s="332"/>
      <c r="L101" s="324"/>
      <c r="M101" s="324"/>
      <c r="N101" s="324"/>
      <c r="O101" s="324"/>
      <c r="P101" s="324"/>
      <c r="Q101" s="324"/>
      <c r="R101" s="324"/>
      <c r="S101" s="324"/>
    </row>
    <row r="102" spans="1:19" ht="88.5" hidden="1" customHeight="1" x14ac:dyDescent="0.2">
      <c r="A102" s="324"/>
      <c r="B102" s="332"/>
      <c r="C102" s="332"/>
      <c r="D102" s="332"/>
      <c r="E102" s="332"/>
      <c r="F102" s="332"/>
      <c r="G102" s="52" t="str">
        <f>'01-Mapa de riesgo-UO'!I103</f>
        <v>Debilidad en los procesos de apropiación de los  lineamientos institucionales para la renovación curricular</v>
      </c>
      <c r="H102" s="332"/>
      <c r="I102" s="385"/>
      <c r="J102" s="204" t="str">
        <f>'01-Mapa de riesgo-UO'!AW103</f>
        <v>REDUCIR</v>
      </c>
      <c r="K102" s="332"/>
      <c r="L102" s="324"/>
      <c r="M102" s="324"/>
      <c r="N102" s="324"/>
      <c r="O102" s="324"/>
      <c r="P102" s="324"/>
      <c r="Q102" s="324"/>
      <c r="R102" s="324"/>
      <c r="S102" s="324"/>
    </row>
    <row r="103" spans="1:19" ht="88.5" hidden="1" customHeight="1" x14ac:dyDescent="0.2">
      <c r="A103" s="324">
        <v>32</v>
      </c>
      <c r="B103" s="332" t="str">
        <f>'01-Mapa de riesgo-UO'!D104</f>
        <v>INVESTIGACIÓN_E_INNOVACIÓN</v>
      </c>
      <c r="C103" s="332" t="str">
        <f>+'01-Mapa de riesgo-UO'!F104</f>
        <v>NO</v>
      </c>
      <c r="D103" s="332" t="str">
        <f>'01-Mapa de riesgo-UO'!J104</f>
        <v>Estratégico</v>
      </c>
      <c r="E103" s="332" t="str">
        <f>'01-Mapa de riesgo-UO'!K104</f>
        <v xml:space="preserve">No ajustarse a los terminos de referencia de las convocatorias del ministerio de ciencia, tecnologia e  innovación. </v>
      </c>
      <c r="F103" s="332"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32" t="str">
        <f>'01-Mapa de riesgo-UO'!M104</f>
        <v>Incumplimiento con las metas trazadas en el PDI
Decrecimiento de imagen institucional
Disminuir la categoria del grupo de investigación o quedar sin categoria 
Bajar la categoria del docente investigador</v>
      </c>
      <c r="I103" s="385" t="str">
        <f>'01-Mapa de riesgo-UO'!AT104</f>
        <v>MODERADO</v>
      </c>
      <c r="J103" s="204" t="str">
        <f>'01-Mapa de riesgo-UO'!AW104</f>
        <v>COMPARTIR</v>
      </c>
      <c r="K103" s="332" t="str">
        <f t="shared" si="19"/>
        <v>Si el proceso lo requiere</v>
      </c>
      <c r="L103" s="324"/>
      <c r="M103" s="324"/>
      <c r="N103" s="324"/>
      <c r="O103" s="324"/>
      <c r="P103" s="324"/>
      <c r="Q103" s="324"/>
      <c r="R103" s="324"/>
      <c r="S103" s="324"/>
    </row>
    <row r="104" spans="1:19" ht="88.5" hidden="1" customHeight="1" x14ac:dyDescent="0.2">
      <c r="A104" s="324"/>
      <c r="B104" s="332"/>
      <c r="C104" s="332"/>
      <c r="D104" s="332"/>
      <c r="E104" s="332"/>
      <c r="F104" s="332"/>
      <c r="G104" s="52" t="str">
        <f>'01-Mapa de riesgo-UO'!I105</f>
        <v>Desactualización de la información del Grupo de Investigación en la plataforma de Minciencias</v>
      </c>
      <c r="H104" s="332"/>
      <c r="I104" s="385"/>
      <c r="J104" s="204" t="str">
        <f>'01-Mapa de riesgo-UO'!AW105</f>
        <v>COMPARTIR</v>
      </c>
      <c r="K104" s="332"/>
      <c r="L104" s="324"/>
      <c r="M104" s="324"/>
      <c r="N104" s="324"/>
      <c r="O104" s="324"/>
      <c r="P104" s="324"/>
      <c r="Q104" s="324"/>
      <c r="R104" s="324"/>
      <c r="S104" s="324"/>
    </row>
    <row r="105" spans="1:19" ht="88.5" hidden="1" customHeight="1" x14ac:dyDescent="0.2">
      <c r="A105" s="324"/>
      <c r="B105" s="332"/>
      <c r="C105" s="332"/>
      <c r="D105" s="332"/>
      <c r="E105" s="332"/>
      <c r="F105" s="332"/>
      <c r="G105" s="52" t="str">
        <f>'01-Mapa de riesgo-UO'!I106</f>
        <v>No presentar nuevos productos durante los años anteriores a la convocatoria ni actualizar estudios de los participantes del grupo.</v>
      </c>
      <c r="H105" s="332"/>
      <c r="I105" s="385"/>
      <c r="J105" s="204" t="str">
        <f>'01-Mapa de riesgo-UO'!AW106</f>
        <v>REDUCIR</v>
      </c>
      <c r="K105" s="332"/>
      <c r="L105" s="324"/>
      <c r="M105" s="324"/>
      <c r="N105" s="324"/>
      <c r="O105" s="324"/>
      <c r="P105" s="324"/>
      <c r="Q105" s="324"/>
      <c r="R105" s="324"/>
      <c r="S105" s="324"/>
    </row>
    <row r="106" spans="1:19" ht="88.5" customHeight="1" x14ac:dyDescent="0.2">
      <c r="A106" s="324">
        <v>33</v>
      </c>
      <c r="B106" s="332" t="str">
        <f>'01-Mapa de riesgo-UO'!D107</f>
        <v>DOCENCIA</v>
      </c>
      <c r="C106" s="332" t="str">
        <f>+'01-Mapa de riesgo-UO'!F107</f>
        <v>NO</v>
      </c>
      <c r="D106" s="332" t="str">
        <f>'01-Mapa de riesgo-UO'!J107</f>
        <v>Estratégico</v>
      </c>
      <c r="E106" s="332" t="str">
        <f>'01-Mapa de riesgo-UO'!K107</f>
        <v>No renovación del registro calificado o la acreditación de alta calidad de un programa académico</v>
      </c>
      <c r="F106" s="332"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32" t="str">
        <f>'01-Mapa de riesgo-UO'!M107</f>
        <v>No ofrecimiento del programa académico
Pérdida de imagen de la Institución</v>
      </c>
      <c r="I106" s="385" t="str">
        <f>'01-Mapa de riesgo-UO'!AT107</f>
        <v>MODERADO</v>
      </c>
      <c r="J106" s="204" t="str">
        <f>'01-Mapa de riesgo-UO'!AW107</f>
        <v>REDUCIR</v>
      </c>
      <c r="K106" s="332" t="str">
        <f t="shared" si="19"/>
        <v>Si el proceso lo requiere</v>
      </c>
      <c r="L106" s="324"/>
      <c r="M106" s="324"/>
      <c r="N106" s="324"/>
      <c r="O106" s="324"/>
      <c r="P106" s="324"/>
      <c r="Q106" s="324"/>
      <c r="R106" s="324"/>
      <c r="S106" s="324"/>
    </row>
    <row r="107" spans="1:19" ht="88.5" hidden="1" customHeight="1" x14ac:dyDescent="0.2">
      <c r="A107" s="324"/>
      <c r="B107" s="332"/>
      <c r="C107" s="332"/>
      <c r="D107" s="332"/>
      <c r="E107" s="332"/>
      <c r="F107" s="332"/>
      <c r="G107" s="52" t="str">
        <f>'01-Mapa de riesgo-UO'!I108</f>
        <v>Cambios en las normas o estándares de calidad</v>
      </c>
      <c r="H107" s="332"/>
      <c r="I107" s="385"/>
      <c r="J107" s="204">
        <f>'01-Mapa de riesgo-UO'!AW108</f>
        <v>0</v>
      </c>
      <c r="K107" s="332"/>
      <c r="L107" s="324"/>
      <c r="M107" s="324"/>
      <c r="N107" s="324"/>
      <c r="O107" s="324"/>
      <c r="P107" s="324"/>
      <c r="Q107" s="324"/>
      <c r="R107" s="324"/>
      <c r="S107" s="324"/>
    </row>
    <row r="108" spans="1:19" ht="88.5" hidden="1" customHeight="1" x14ac:dyDescent="0.2">
      <c r="A108" s="324"/>
      <c r="B108" s="332"/>
      <c r="C108" s="332"/>
      <c r="D108" s="332"/>
      <c r="E108" s="332"/>
      <c r="F108" s="332"/>
      <c r="G108" s="52">
        <f>'01-Mapa de riesgo-UO'!I109</f>
        <v>0</v>
      </c>
      <c r="H108" s="332"/>
      <c r="I108" s="385"/>
      <c r="J108" s="204">
        <f>'01-Mapa de riesgo-UO'!AW109</f>
        <v>0</v>
      </c>
      <c r="K108" s="332"/>
      <c r="L108" s="324"/>
      <c r="M108" s="324"/>
      <c r="N108" s="324"/>
      <c r="O108" s="324"/>
      <c r="P108" s="324"/>
      <c r="Q108" s="324"/>
      <c r="R108" s="324"/>
      <c r="S108" s="324"/>
    </row>
    <row r="109" spans="1:19" ht="88.5" customHeight="1" x14ac:dyDescent="0.2">
      <c r="A109" s="324">
        <v>34</v>
      </c>
      <c r="B109" s="332" t="str">
        <f>'01-Mapa de riesgo-UO'!D110</f>
        <v>DOCENCIA</v>
      </c>
      <c r="C109" s="332" t="str">
        <f>+'01-Mapa de riesgo-UO'!F110</f>
        <v>NO</v>
      </c>
      <c r="D109" s="332" t="str">
        <f>'01-Mapa de riesgo-UO'!J110</f>
        <v>Estratégico</v>
      </c>
      <c r="E109" s="332" t="str">
        <f>'01-Mapa de riesgo-UO'!K110</f>
        <v>Incremento de la deserción estudiantil</v>
      </c>
      <c r="F109" s="332"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32" t="str">
        <f>'01-Mapa de riesgo-UO'!M110</f>
        <v>Indicadores de la Universidad afectados
Disminución de los recursos de la Universidad</v>
      </c>
      <c r="I109" s="385" t="str">
        <f>'01-Mapa de riesgo-UO'!AT110</f>
        <v>LEVE</v>
      </c>
      <c r="J109" s="204" t="str">
        <f>'01-Mapa de riesgo-UO'!AW110</f>
        <v>ASUMIR</v>
      </c>
      <c r="K109" s="332" t="str">
        <f t="shared" si="19"/>
        <v>NO</v>
      </c>
      <c r="L109" s="324"/>
      <c r="M109" s="324"/>
      <c r="N109" s="324"/>
      <c r="O109" s="324"/>
      <c r="P109" s="324"/>
      <c r="Q109" s="324"/>
      <c r="R109" s="324"/>
      <c r="S109" s="324"/>
    </row>
    <row r="110" spans="1:19" ht="88.5" hidden="1" customHeight="1" x14ac:dyDescent="0.2">
      <c r="A110" s="324"/>
      <c r="B110" s="332"/>
      <c r="C110" s="332"/>
      <c r="D110" s="332"/>
      <c r="E110" s="332"/>
      <c r="F110" s="332"/>
      <c r="G110" s="52" t="str">
        <f>'01-Mapa de riesgo-UO'!I111</f>
        <v>Los currículos de las asignaturas no permiten el buen desempeño del estudiante</v>
      </c>
      <c r="H110" s="332"/>
      <c r="I110" s="385"/>
      <c r="J110" s="204" t="str">
        <f>'01-Mapa de riesgo-UO'!AW111</f>
        <v>ASUMIR</v>
      </c>
      <c r="K110" s="332"/>
      <c r="L110" s="324"/>
      <c r="M110" s="324"/>
      <c r="N110" s="324"/>
      <c r="O110" s="324"/>
      <c r="P110" s="324"/>
      <c r="Q110" s="324"/>
      <c r="R110" s="324"/>
      <c r="S110" s="324"/>
    </row>
    <row r="111" spans="1:19" ht="88.5" hidden="1" customHeight="1" x14ac:dyDescent="0.2">
      <c r="A111" s="324"/>
      <c r="B111" s="332"/>
      <c r="C111" s="332"/>
      <c r="D111" s="332"/>
      <c r="E111" s="332"/>
      <c r="F111" s="332"/>
      <c r="G111" s="52" t="str">
        <f>'01-Mapa de riesgo-UO'!I112</f>
        <v>Bajo conocimiento del docente en pedagogía y didáctica</v>
      </c>
      <c r="H111" s="332"/>
      <c r="I111" s="385"/>
      <c r="J111" s="204" t="str">
        <f>'01-Mapa de riesgo-UO'!AW112</f>
        <v>ASUMIR</v>
      </c>
      <c r="K111" s="332"/>
      <c r="L111" s="324"/>
      <c r="M111" s="324"/>
      <c r="N111" s="324"/>
      <c r="O111" s="324"/>
      <c r="P111" s="324"/>
      <c r="Q111" s="324"/>
      <c r="R111" s="324"/>
      <c r="S111" s="324"/>
    </row>
    <row r="112" spans="1:19" ht="88.5" hidden="1" customHeight="1" x14ac:dyDescent="0.2">
      <c r="A112" s="324">
        <v>35</v>
      </c>
      <c r="B112" s="332" t="str">
        <f>'01-Mapa de riesgo-UO'!D113</f>
        <v>INVESTIGACIÓN_E_INNOVACIÓN</v>
      </c>
      <c r="C112" s="332" t="str">
        <f>+'01-Mapa de riesgo-UO'!F113</f>
        <v>NO</v>
      </c>
      <c r="D112" s="332" t="str">
        <f>'01-Mapa de riesgo-UO'!J113</f>
        <v>Estratégico</v>
      </c>
      <c r="E112" s="332" t="str">
        <f>'01-Mapa de riesgo-UO'!K113</f>
        <v>Descenso de los Grupos de investigación vinculados a la Facultad en el escalafón de Colciencias</v>
      </c>
      <c r="F112" s="332"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32" t="str">
        <f>'01-Mapa de riesgo-UO'!M113</f>
        <v>Incumplimiento con las metas trazadas en el PDI
Pérdida de imagen institucional
Disminución en la investigación</v>
      </c>
      <c r="I112" s="385" t="str">
        <f>'01-Mapa de riesgo-UO'!AT113</f>
        <v>LEVE</v>
      </c>
      <c r="J112" s="204" t="str">
        <f>'01-Mapa de riesgo-UO'!AW113</f>
        <v>ASUMIR</v>
      </c>
      <c r="K112" s="332" t="str">
        <f t="shared" si="19"/>
        <v>NO</v>
      </c>
      <c r="L112" s="324"/>
      <c r="M112" s="324"/>
      <c r="N112" s="324"/>
      <c r="O112" s="324"/>
      <c r="P112" s="324"/>
      <c r="Q112" s="324"/>
      <c r="R112" s="324"/>
      <c r="S112" s="324"/>
    </row>
    <row r="113" spans="1:19" ht="88.5" hidden="1" customHeight="1" x14ac:dyDescent="0.2">
      <c r="A113" s="324"/>
      <c r="B113" s="332"/>
      <c r="C113" s="332"/>
      <c r="D113" s="332"/>
      <c r="E113" s="332"/>
      <c r="F113" s="332"/>
      <c r="G113" s="52" t="str">
        <f>'01-Mapa de riesgo-UO'!I114</f>
        <v>Desactualización de la información del Grupo de Investigación en la plataforma de Colciencias</v>
      </c>
      <c r="H113" s="332"/>
      <c r="I113" s="385"/>
      <c r="J113" s="204" t="str">
        <f>'01-Mapa de riesgo-UO'!AW114</f>
        <v>ASUMIR</v>
      </c>
      <c r="K113" s="332"/>
      <c r="L113" s="324"/>
      <c r="M113" s="324"/>
      <c r="N113" s="324"/>
      <c r="O113" s="324"/>
      <c r="P113" s="324"/>
      <c r="Q113" s="324"/>
      <c r="R113" s="324"/>
      <c r="S113" s="324"/>
    </row>
    <row r="114" spans="1:19" ht="88.5" hidden="1" customHeight="1" x14ac:dyDescent="0.2">
      <c r="A114" s="324"/>
      <c r="B114" s="332"/>
      <c r="C114" s="332"/>
      <c r="D114" s="332"/>
      <c r="E114" s="332"/>
      <c r="F114" s="332"/>
      <c r="G114" s="52" t="str">
        <f>'01-Mapa de riesgo-UO'!I115</f>
        <v xml:space="preserve">Incumplimiento del plan de trabajo docente en términos de investigación </v>
      </c>
      <c r="H114" s="332"/>
      <c r="I114" s="385"/>
      <c r="J114" s="204" t="str">
        <f>'01-Mapa de riesgo-UO'!AW115</f>
        <v>ASUMIR</v>
      </c>
      <c r="K114" s="332"/>
      <c r="L114" s="324"/>
      <c r="M114" s="324"/>
      <c r="N114" s="324"/>
      <c r="O114" s="324"/>
      <c r="P114" s="324"/>
      <c r="Q114" s="324"/>
      <c r="R114" s="324"/>
      <c r="S114" s="324"/>
    </row>
    <row r="115" spans="1:19" ht="88.5" hidden="1" customHeight="1" x14ac:dyDescent="0.2">
      <c r="A115" s="324">
        <v>36</v>
      </c>
      <c r="B115" s="332" t="str">
        <f>'01-Mapa de riesgo-UO'!D116</f>
        <v>INVESTIGACIÓN_E_INNOVACIÓN</v>
      </c>
      <c r="C115" s="332" t="str">
        <f>+'01-Mapa de riesgo-UO'!F116</f>
        <v>NO</v>
      </c>
      <c r="D115" s="332" t="str">
        <f>'01-Mapa de riesgo-UO'!J116</f>
        <v>Cumplimiento</v>
      </c>
      <c r="E115" s="332" t="str">
        <f>'01-Mapa de riesgo-UO'!K116</f>
        <v>Proyectos especiales con déficit presupuestal</v>
      </c>
      <c r="F115" s="332" t="str">
        <f>'01-Mapa de riesgo-UO'!L116</f>
        <v>Proyectos especiales de la facultad que no alcanzan los puntos de equilibrio requeridos para su funcionamiento</v>
      </c>
      <c r="G115" s="52" t="str">
        <f>'01-Mapa de riesgo-UO'!I116</f>
        <v>Poca demanda de los servicios ofrecidos por la Facultad</v>
      </c>
      <c r="H115" s="332" t="str">
        <f>'01-Mapa de riesgo-UO'!M116</f>
        <v>Afectación al fondo de la facultad
Incumplimiento de los compromisos pactados en el proyecto
Demandas por incumplimientos</v>
      </c>
      <c r="I115" s="385" t="str">
        <f>'01-Mapa de riesgo-UO'!AT116</f>
        <v>MODERADO</v>
      </c>
      <c r="J115" s="204" t="str">
        <f>'01-Mapa de riesgo-UO'!AW116</f>
        <v>REDUCIR</v>
      </c>
      <c r="K115" s="332" t="str">
        <f t="shared" si="19"/>
        <v>Si el proceso lo requiere</v>
      </c>
      <c r="L115" s="324"/>
      <c r="M115" s="324"/>
      <c r="N115" s="324"/>
      <c r="O115" s="324"/>
      <c r="P115" s="324"/>
      <c r="Q115" s="324"/>
      <c r="R115" s="324"/>
      <c r="S115" s="324"/>
    </row>
    <row r="116" spans="1:19" ht="88.5" hidden="1" customHeight="1" x14ac:dyDescent="0.2">
      <c r="A116" s="324"/>
      <c r="B116" s="332"/>
      <c r="C116" s="332"/>
      <c r="D116" s="332"/>
      <c r="E116" s="332"/>
      <c r="F116" s="332"/>
      <c r="G116" s="52" t="str">
        <f>'01-Mapa de riesgo-UO'!I117</f>
        <v>Presupuestos mal diseñados o falta de planeación de las actividades</v>
      </c>
      <c r="H116" s="332"/>
      <c r="I116" s="385"/>
      <c r="J116" s="204" t="str">
        <f>'01-Mapa de riesgo-UO'!AW117</f>
        <v>REDUCIR</v>
      </c>
      <c r="K116" s="332"/>
      <c r="L116" s="324"/>
      <c r="M116" s="324"/>
      <c r="N116" s="324"/>
      <c r="O116" s="324"/>
      <c r="P116" s="324"/>
      <c r="Q116" s="324"/>
      <c r="R116" s="324"/>
      <c r="S116" s="324"/>
    </row>
    <row r="117" spans="1:19" ht="88.5" hidden="1" customHeight="1" x14ac:dyDescent="0.2">
      <c r="A117" s="324"/>
      <c r="B117" s="332"/>
      <c r="C117" s="332"/>
      <c r="D117" s="332"/>
      <c r="E117" s="332"/>
      <c r="F117" s="332"/>
      <c r="G117" s="52">
        <f>'01-Mapa de riesgo-UO'!I118</f>
        <v>0</v>
      </c>
      <c r="H117" s="332"/>
      <c r="I117" s="385"/>
      <c r="J117" s="204">
        <f>'01-Mapa de riesgo-UO'!AW118</f>
        <v>0</v>
      </c>
      <c r="K117" s="332"/>
      <c r="L117" s="324"/>
      <c r="M117" s="324"/>
      <c r="N117" s="324"/>
      <c r="O117" s="324"/>
      <c r="P117" s="324"/>
      <c r="Q117" s="324"/>
      <c r="R117" s="324"/>
      <c r="S117" s="324"/>
    </row>
    <row r="118" spans="1:19" ht="88.5" hidden="1" customHeight="1" x14ac:dyDescent="0.2">
      <c r="A118" s="324">
        <v>37</v>
      </c>
      <c r="B118" s="332" t="str">
        <f>'01-Mapa de riesgo-UO'!D119</f>
        <v>ADMINISTRACIÓN_INSTITUCIONAL</v>
      </c>
      <c r="C118" s="332" t="str">
        <f>+'01-Mapa de riesgo-UO'!F119</f>
        <v>NO</v>
      </c>
      <c r="D118" s="332" t="str">
        <f>'01-Mapa de riesgo-UO'!J119</f>
        <v>Operacional</v>
      </c>
      <c r="E118" s="332" t="str">
        <f>'01-Mapa de riesgo-UO'!K119</f>
        <v>Baja calidad de la labor docente</v>
      </c>
      <c r="F118" s="332" t="str">
        <f>'01-Mapa de riesgo-UO'!L119</f>
        <v>Docentes con baja competencia para ejercer las actividades asignadas</v>
      </c>
      <c r="G118" s="52" t="str">
        <f>'01-Mapa de riesgo-UO'!I119</f>
        <v>Malas prácticas pedagógicas</v>
      </c>
      <c r="H118" s="332" t="str">
        <f>'01-Mapa de riesgo-UO'!M119</f>
        <v>Pérdida de la calidad del programa académico
Aumento de peticiones, quejas y reclamos
Pérdida de imagen institucional</v>
      </c>
      <c r="I118" s="385" t="str">
        <f>'01-Mapa de riesgo-UO'!AT119</f>
        <v>LEVE</v>
      </c>
      <c r="J118" s="204" t="str">
        <f>'01-Mapa de riesgo-UO'!AW119</f>
        <v>ASUMIR</v>
      </c>
      <c r="K118" s="332" t="str">
        <f t="shared" si="19"/>
        <v>NO</v>
      </c>
      <c r="L118" s="324"/>
      <c r="M118" s="324"/>
      <c r="N118" s="324"/>
      <c r="O118" s="324"/>
      <c r="P118" s="324"/>
      <c r="Q118" s="324"/>
      <c r="R118" s="324"/>
      <c r="S118" s="324"/>
    </row>
    <row r="119" spans="1:19" ht="88.5" hidden="1" customHeight="1" x14ac:dyDescent="0.2">
      <c r="A119" s="324"/>
      <c r="B119" s="332"/>
      <c r="C119" s="332"/>
      <c r="D119" s="332"/>
      <c r="E119" s="332"/>
      <c r="F119" s="332"/>
      <c r="G119" s="52" t="str">
        <f>'01-Mapa de riesgo-UO'!I120</f>
        <v>Grupos de estudiantes superiores a las políticas institucionales de creación de grupos</v>
      </c>
      <c r="H119" s="332"/>
      <c r="I119" s="385"/>
      <c r="J119" s="204" t="str">
        <f>'01-Mapa de riesgo-UO'!AW120</f>
        <v>ASUMIR</v>
      </c>
      <c r="K119" s="332"/>
      <c r="L119" s="324"/>
      <c r="M119" s="324"/>
      <c r="N119" s="324"/>
      <c r="O119" s="324"/>
      <c r="P119" s="324"/>
      <c r="Q119" s="324"/>
      <c r="R119" s="324"/>
      <c r="S119" s="324"/>
    </row>
    <row r="120" spans="1:19" ht="88.5" hidden="1" customHeight="1" x14ac:dyDescent="0.2">
      <c r="A120" s="324"/>
      <c r="B120" s="332"/>
      <c r="C120" s="332"/>
      <c r="D120" s="332"/>
      <c r="E120" s="332"/>
      <c r="F120" s="332"/>
      <c r="G120" s="52">
        <f>'01-Mapa de riesgo-UO'!I121</f>
        <v>0</v>
      </c>
      <c r="H120" s="332"/>
      <c r="I120" s="385"/>
      <c r="J120" s="204" t="str">
        <f>'01-Mapa de riesgo-UO'!AW121</f>
        <v>ASUMIR</v>
      </c>
      <c r="K120" s="332"/>
      <c r="L120" s="324"/>
      <c r="M120" s="324"/>
      <c r="N120" s="324"/>
      <c r="O120" s="324"/>
      <c r="P120" s="324"/>
      <c r="Q120" s="324"/>
      <c r="R120" s="324"/>
      <c r="S120" s="324"/>
    </row>
    <row r="121" spans="1:19" ht="88.5" hidden="1" customHeight="1" x14ac:dyDescent="0.2">
      <c r="A121" s="324">
        <v>38</v>
      </c>
      <c r="B121" s="332" t="str">
        <f>'01-Mapa de riesgo-UO'!D122</f>
        <v>ADMINISTRACIÓN_INSTITUCIONAL</v>
      </c>
      <c r="C121" s="332" t="str">
        <f>+'01-Mapa de riesgo-UO'!F122</f>
        <v>NO</v>
      </c>
      <c r="D121" s="332" t="str">
        <f>'01-Mapa de riesgo-UO'!J122</f>
        <v>Estratégico</v>
      </c>
      <c r="E121" s="332" t="str">
        <f>'01-Mapa de riesgo-UO'!K122</f>
        <v>Desatención de algunos procesos misionales de la Facultad de Ingenierías y ejecución lenta de los procesos académicos y administrativos</v>
      </c>
      <c r="F121" s="332"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32"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385" t="str">
        <f>'01-Mapa de riesgo-UO'!AT122</f>
        <v>MODERADO</v>
      </c>
      <c r="J121" s="204" t="str">
        <f>'01-Mapa de riesgo-UO'!AW122</f>
        <v>REDUCIR</v>
      </c>
      <c r="K121" s="332" t="str">
        <f t="shared" si="19"/>
        <v>Si el proceso lo requiere</v>
      </c>
      <c r="L121" s="324"/>
      <c r="M121" s="324"/>
      <c r="N121" s="324"/>
      <c r="O121" s="324"/>
      <c r="P121" s="324"/>
      <c r="Q121" s="324"/>
      <c r="R121" s="324"/>
      <c r="S121" s="324"/>
    </row>
    <row r="122" spans="1:19" ht="88.5" hidden="1" customHeight="1" x14ac:dyDescent="0.2">
      <c r="A122" s="324"/>
      <c r="B122" s="332"/>
      <c r="C122" s="332"/>
      <c r="D122" s="332"/>
      <c r="E122" s="332"/>
      <c r="F122" s="332"/>
      <c r="G122" s="52" t="str">
        <f>'01-Mapa de riesgo-UO'!I123</f>
        <v>No se cuenta con aplicativos ni los suficientes mecanismos para el seguimiento de la totalidad de los procesos académicos/administrativos de la facultad.</v>
      </c>
      <c r="H122" s="332"/>
      <c r="I122" s="385"/>
      <c r="J122" s="204" t="str">
        <f>'01-Mapa de riesgo-UO'!AW123</f>
        <v>TRANSFERIR</v>
      </c>
      <c r="K122" s="332"/>
      <c r="L122" s="324"/>
      <c r="M122" s="324"/>
      <c r="N122" s="324"/>
      <c r="O122" s="324"/>
      <c r="P122" s="324"/>
      <c r="Q122" s="324"/>
      <c r="R122" s="324"/>
      <c r="S122" s="324"/>
    </row>
    <row r="123" spans="1:19" ht="88.5" hidden="1" customHeight="1" x14ac:dyDescent="0.2">
      <c r="A123" s="324"/>
      <c r="B123" s="332"/>
      <c r="C123" s="332"/>
      <c r="D123" s="332"/>
      <c r="E123" s="332"/>
      <c r="F123" s="332"/>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32"/>
      <c r="I123" s="385"/>
      <c r="J123" s="204" t="str">
        <f>'01-Mapa de riesgo-UO'!AW124</f>
        <v>TRANSFERIR</v>
      </c>
      <c r="K123" s="332"/>
      <c r="L123" s="324"/>
      <c r="M123" s="324"/>
      <c r="N123" s="324"/>
      <c r="O123" s="324"/>
      <c r="P123" s="324"/>
      <c r="Q123" s="324"/>
      <c r="R123" s="324"/>
      <c r="S123" s="324"/>
    </row>
    <row r="124" spans="1:19" ht="88.5" customHeight="1" x14ac:dyDescent="0.2">
      <c r="A124" s="324">
        <v>39</v>
      </c>
      <c r="B124" s="332" t="str">
        <f>'01-Mapa de riesgo-UO'!D125</f>
        <v>DOCENCIA</v>
      </c>
      <c r="C124" s="332" t="str">
        <f>+'01-Mapa de riesgo-UO'!F125</f>
        <v>NO</v>
      </c>
      <c r="D124" s="332" t="str">
        <f>'01-Mapa de riesgo-UO'!J125</f>
        <v>Estratégico</v>
      </c>
      <c r="E124" s="332" t="str">
        <f>'01-Mapa de riesgo-UO'!K125</f>
        <v>Pérdida del registro calificado y de la acreditación de algún programa de pregrado o posgrado</v>
      </c>
      <c r="F124" s="332"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32" t="str">
        <f>'01-Mapa de riesgo-UO'!M125</f>
        <v>Pérdida de posibilidad de apertura y matrícula en los programas académicos.
Imagen desfavorable regional y en la comunidad académica</v>
      </c>
      <c r="I124" s="385" t="str">
        <f>'01-Mapa de riesgo-UO'!AT125</f>
        <v>LEVE</v>
      </c>
      <c r="J124" s="204" t="str">
        <f>'01-Mapa de riesgo-UO'!AW125</f>
        <v>ASUMIR</v>
      </c>
      <c r="K124" s="332" t="str">
        <f t="shared" si="19"/>
        <v>NO</v>
      </c>
      <c r="L124" s="324"/>
      <c r="M124" s="324"/>
      <c r="N124" s="324"/>
      <c r="O124" s="324"/>
      <c r="P124" s="324"/>
      <c r="Q124" s="324"/>
      <c r="R124" s="324"/>
      <c r="S124" s="324"/>
    </row>
    <row r="125" spans="1:19" ht="88.5" hidden="1" customHeight="1" x14ac:dyDescent="0.2">
      <c r="A125" s="324"/>
      <c r="B125" s="332"/>
      <c r="C125" s="332"/>
      <c r="D125" s="332"/>
      <c r="E125" s="332"/>
      <c r="F125" s="332"/>
      <c r="G125" s="52" t="str">
        <f>'01-Mapa de riesgo-UO'!I126</f>
        <v>Ausencia de procesos de sistematización de las experiencias desde decanatura apoyado en direcciones</v>
      </c>
      <c r="H125" s="332"/>
      <c r="I125" s="385"/>
      <c r="J125" s="204" t="str">
        <f>'01-Mapa de riesgo-UO'!AW126</f>
        <v>ASUMIR</v>
      </c>
      <c r="K125" s="332"/>
      <c r="L125" s="324"/>
      <c r="M125" s="324"/>
      <c r="N125" s="324"/>
      <c r="O125" s="324"/>
      <c r="P125" s="324"/>
      <c r="Q125" s="324"/>
      <c r="R125" s="324"/>
      <c r="S125" s="324"/>
    </row>
    <row r="126" spans="1:19" ht="88.5" hidden="1" customHeight="1" x14ac:dyDescent="0.2">
      <c r="A126" s="324"/>
      <c r="B126" s="332"/>
      <c r="C126" s="332"/>
      <c r="D126" s="332"/>
      <c r="E126" s="332"/>
      <c r="F126" s="332"/>
      <c r="G126" s="52">
        <f>'01-Mapa de riesgo-UO'!I127</f>
        <v>0</v>
      </c>
      <c r="H126" s="332"/>
      <c r="I126" s="385"/>
      <c r="J126" s="204" t="str">
        <f>'01-Mapa de riesgo-UO'!AW127</f>
        <v>ASUMIR</v>
      </c>
      <c r="K126" s="332"/>
      <c r="L126" s="324"/>
      <c r="M126" s="324"/>
      <c r="N126" s="324"/>
      <c r="O126" s="324"/>
      <c r="P126" s="324"/>
      <c r="Q126" s="324"/>
      <c r="R126" s="324"/>
      <c r="S126" s="324"/>
    </row>
    <row r="127" spans="1:19" ht="88.5" customHeight="1" x14ac:dyDescent="0.2">
      <c r="A127" s="324">
        <v>40</v>
      </c>
      <c r="B127" s="332" t="str">
        <f>'01-Mapa de riesgo-UO'!D128</f>
        <v>DOCENCIA</v>
      </c>
      <c r="C127" s="332" t="str">
        <f>+'01-Mapa de riesgo-UO'!F128</f>
        <v>NO</v>
      </c>
      <c r="D127" s="332" t="str">
        <f>'01-Mapa de riesgo-UO'!J128</f>
        <v>Estratégico</v>
      </c>
      <c r="E127" s="332" t="str">
        <f>'01-Mapa de riesgo-UO'!K128</f>
        <v>Disminución de profesores para soportar el desarrollo de la docencia, investigación, extensión así como los PEP, el PEI y el PDI</v>
      </c>
      <c r="F127" s="332"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32" t="str">
        <f>'01-Mapa de riesgo-UO'!M128</f>
        <v>Reducción del impacto en el ejercicio pedagógico
Disminución de la eficacia en el logro de los resultados de aprendizaje y por consiguiente riesgo de pérdida de sellos de calidad</v>
      </c>
      <c r="I127" s="385" t="str">
        <f>'01-Mapa de riesgo-UO'!AT128</f>
        <v>LEVE</v>
      </c>
      <c r="J127" s="204" t="str">
        <f>'01-Mapa de riesgo-UO'!AW128</f>
        <v>ASUMIR</v>
      </c>
      <c r="K127" s="332" t="str">
        <f t="shared" si="19"/>
        <v>NO</v>
      </c>
      <c r="L127" s="324"/>
      <c r="M127" s="324"/>
      <c r="N127" s="324"/>
      <c r="O127" s="324"/>
      <c r="P127" s="324"/>
      <c r="Q127" s="324"/>
      <c r="R127" s="324"/>
      <c r="S127" s="324"/>
    </row>
    <row r="128" spans="1:19" ht="88.5" hidden="1" customHeight="1" x14ac:dyDescent="0.2">
      <c r="A128" s="324"/>
      <c r="B128" s="332"/>
      <c r="C128" s="332"/>
      <c r="D128" s="332"/>
      <c r="E128" s="332"/>
      <c r="F128" s="332"/>
      <c r="G128" s="52" t="str">
        <f>'01-Mapa de riesgo-UO'!I129</f>
        <v>Ausencia de procesos de sistematización de las experiencias desde decanatura apoyado en direcciones</v>
      </c>
      <c r="H128" s="332"/>
      <c r="I128" s="385"/>
      <c r="J128" s="204" t="str">
        <f>'01-Mapa de riesgo-UO'!AW129</f>
        <v>ASUMIR</v>
      </c>
      <c r="K128" s="332"/>
      <c r="L128" s="324"/>
      <c r="M128" s="324"/>
      <c r="N128" s="324"/>
      <c r="O128" s="324"/>
      <c r="P128" s="324"/>
      <c r="Q128" s="324"/>
      <c r="R128" s="324"/>
      <c r="S128" s="324"/>
    </row>
    <row r="129" spans="1:19" ht="88.5" hidden="1" customHeight="1" x14ac:dyDescent="0.2">
      <c r="A129" s="324"/>
      <c r="B129" s="332"/>
      <c r="C129" s="332"/>
      <c r="D129" s="332"/>
      <c r="E129" s="332"/>
      <c r="F129" s="332"/>
      <c r="G129" s="52">
        <f>'01-Mapa de riesgo-UO'!I130</f>
        <v>0</v>
      </c>
      <c r="H129" s="332"/>
      <c r="I129" s="385"/>
      <c r="J129" s="204" t="str">
        <f>'01-Mapa de riesgo-UO'!AW130</f>
        <v>ASUMIR</v>
      </c>
      <c r="K129" s="332"/>
      <c r="L129" s="324"/>
      <c r="M129" s="324"/>
      <c r="N129" s="324"/>
      <c r="O129" s="324"/>
      <c r="P129" s="324"/>
      <c r="Q129" s="324"/>
      <c r="R129" s="324"/>
      <c r="S129" s="324"/>
    </row>
    <row r="130" spans="1:19" ht="88.5" customHeight="1" x14ac:dyDescent="0.2">
      <c r="A130" s="324">
        <v>41</v>
      </c>
      <c r="B130" s="332" t="str">
        <f>'01-Mapa de riesgo-UO'!D131</f>
        <v>DOCENCIA</v>
      </c>
      <c r="C130" s="332" t="str">
        <f>+'01-Mapa de riesgo-UO'!F131</f>
        <v>NO</v>
      </c>
      <c r="D130" s="332" t="str">
        <f>'01-Mapa de riesgo-UO'!J131</f>
        <v>Estratégico</v>
      </c>
      <c r="E130" s="332" t="str">
        <f>'01-Mapa de riesgo-UO'!K131</f>
        <v>Deserción estudiantil incremental</v>
      </c>
      <c r="F130" s="332"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32" t="str">
        <f>'01-Mapa de riesgo-UO'!M131</f>
        <v>Frustración al estudiante vinculado, demotivación y desconfianza del sistema educativo.
Ineficiencia económica de la institución y el sistema universitario</v>
      </c>
      <c r="I130" s="385" t="str">
        <f>'01-Mapa de riesgo-UO'!AT131</f>
        <v>LEVE</v>
      </c>
      <c r="J130" s="204" t="str">
        <f>'01-Mapa de riesgo-UO'!AW131</f>
        <v>ASUMIR</v>
      </c>
      <c r="K130" s="332" t="str">
        <f t="shared" si="19"/>
        <v>NO</v>
      </c>
      <c r="L130" s="324"/>
      <c r="M130" s="324"/>
      <c r="N130" s="324"/>
      <c r="O130" s="324"/>
      <c r="P130" s="324"/>
      <c r="Q130" s="324"/>
      <c r="R130" s="324"/>
      <c r="S130" s="324"/>
    </row>
    <row r="131" spans="1:19" ht="88.5" hidden="1" customHeight="1" x14ac:dyDescent="0.2">
      <c r="A131" s="324"/>
      <c r="B131" s="332"/>
      <c r="C131" s="332"/>
      <c r="D131" s="332"/>
      <c r="E131" s="332"/>
      <c r="F131" s="332"/>
      <c r="G131" s="52" t="str">
        <f>'01-Mapa de riesgo-UO'!I132</f>
        <v>La falta de acompañamiento hacia los estudiantes facilita la deserción por fallas académicas, desconocimiento de procesos</v>
      </c>
      <c r="H131" s="332"/>
      <c r="I131" s="385"/>
      <c r="J131" s="204" t="str">
        <f>'01-Mapa de riesgo-UO'!AW132</f>
        <v>ASUMIR</v>
      </c>
      <c r="K131" s="332"/>
      <c r="L131" s="324"/>
      <c r="M131" s="324"/>
      <c r="N131" s="324"/>
      <c r="O131" s="324"/>
      <c r="P131" s="324"/>
      <c r="Q131" s="324"/>
      <c r="R131" s="324"/>
      <c r="S131" s="324"/>
    </row>
    <row r="132" spans="1:19" ht="88.5" hidden="1" customHeight="1" x14ac:dyDescent="0.2">
      <c r="A132" s="324"/>
      <c r="B132" s="332"/>
      <c r="C132" s="332"/>
      <c r="D132" s="332"/>
      <c r="E132" s="332"/>
      <c r="F132" s="332"/>
      <c r="G132" s="52" t="str">
        <f>'01-Mapa de riesgo-UO'!I133</f>
        <v>Carencia de ambientes educativos institucionales que fomenten la investigación, brinden apoyo a emprendedores, faciliten visitas académicas y promuevan la pertenencia en grupos de afinidad y de investigación, entre otros</v>
      </c>
      <c r="H132" s="332"/>
      <c r="I132" s="385"/>
      <c r="J132" s="204" t="str">
        <f>'01-Mapa de riesgo-UO'!AW133</f>
        <v>ASUMIR</v>
      </c>
      <c r="K132" s="332"/>
      <c r="L132" s="324"/>
      <c r="M132" s="324"/>
      <c r="N132" s="324"/>
      <c r="O132" s="324"/>
      <c r="P132" s="324"/>
      <c r="Q132" s="324"/>
      <c r="R132" s="324"/>
      <c r="S132" s="324"/>
    </row>
    <row r="133" spans="1:19" ht="88.5" hidden="1" customHeight="1" x14ac:dyDescent="0.2">
      <c r="A133" s="324">
        <v>42</v>
      </c>
      <c r="B133" s="332" t="str">
        <f>'01-Mapa de riesgo-UO'!D134</f>
        <v>EXTENSIÓN_PROYECCIÓN_SOCIAL</v>
      </c>
      <c r="C133" s="332" t="str">
        <f>+'01-Mapa de riesgo-UO'!F134</f>
        <v>NO</v>
      </c>
      <c r="D133" s="332" t="str">
        <f>'01-Mapa de riesgo-UO'!J134</f>
        <v>Estratégico</v>
      </c>
      <c r="E133" s="332" t="str">
        <f>'01-Mapa de riesgo-UO'!K134</f>
        <v>Bajo relacionamiento de la facultad y los programas en el medio externo</v>
      </c>
      <c r="F133" s="332"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32"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385" t="str">
        <f>'01-Mapa de riesgo-UO'!AT134</f>
        <v>MODERADO</v>
      </c>
      <c r="J133" s="204" t="str">
        <f>'01-Mapa de riesgo-UO'!AW134</f>
        <v>REDUCIR</v>
      </c>
      <c r="K133" s="332" t="str">
        <f t="shared" si="19"/>
        <v>Si el proceso lo requiere</v>
      </c>
      <c r="L133" s="324"/>
      <c r="M133" s="324"/>
      <c r="N133" s="324"/>
      <c r="O133" s="324"/>
      <c r="P133" s="324"/>
      <c r="Q133" s="324"/>
      <c r="R133" s="324"/>
      <c r="S133" s="324"/>
    </row>
    <row r="134" spans="1:19" ht="88.5" hidden="1" customHeight="1" x14ac:dyDescent="0.2">
      <c r="A134" s="324"/>
      <c r="B134" s="332"/>
      <c r="C134" s="332"/>
      <c r="D134" s="332"/>
      <c r="E134" s="332"/>
      <c r="F134" s="332"/>
      <c r="G134" s="52" t="str">
        <f>'01-Mapa de riesgo-UO'!I135</f>
        <v>Carecemos de un mecaniso o proceso institucional establecido para interactuar con los gremios.</v>
      </c>
      <c r="H134" s="332"/>
      <c r="I134" s="385"/>
      <c r="J134" s="204" t="str">
        <f>'01-Mapa de riesgo-UO'!AW135</f>
        <v>REDUCIR</v>
      </c>
      <c r="K134" s="332"/>
      <c r="L134" s="324"/>
      <c r="M134" s="324"/>
      <c r="N134" s="324"/>
      <c r="O134" s="324"/>
      <c r="P134" s="324"/>
      <c r="Q134" s="324"/>
      <c r="R134" s="324"/>
      <c r="S134" s="324"/>
    </row>
    <row r="135" spans="1:19" ht="88.5" hidden="1" customHeight="1" x14ac:dyDescent="0.2">
      <c r="A135" s="324"/>
      <c r="B135" s="332"/>
      <c r="C135" s="332"/>
      <c r="D135" s="332"/>
      <c r="E135" s="332"/>
      <c r="F135" s="332"/>
      <c r="G135" s="52" t="str">
        <f>'01-Mapa de riesgo-UO'!I136</f>
        <v>No se cuenta con un plan estratégico que permita seguir unos lineamientos en el tiempo al interior de la facultad.</v>
      </c>
      <c r="H135" s="332"/>
      <c r="I135" s="385"/>
      <c r="J135" s="204" t="str">
        <f>'01-Mapa de riesgo-UO'!AW136</f>
        <v>REDUCIR</v>
      </c>
      <c r="K135" s="332"/>
      <c r="L135" s="324"/>
      <c r="M135" s="324"/>
      <c r="N135" s="324"/>
      <c r="O135" s="324"/>
      <c r="P135" s="324"/>
      <c r="Q135" s="324"/>
      <c r="R135" s="324"/>
      <c r="S135" s="324"/>
    </row>
    <row r="136" spans="1:19" ht="88.5" hidden="1" customHeight="1" x14ac:dyDescent="0.2">
      <c r="A136" s="324">
        <v>43</v>
      </c>
      <c r="B136" s="332" t="str">
        <f>'01-Mapa de riesgo-UO'!D137</f>
        <v>ADMINISTRACIÓN_INSTITUCIONAL</v>
      </c>
      <c r="C136" s="332" t="str">
        <f>+'01-Mapa de riesgo-UO'!F137</f>
        <v>NO</v>
      </c>
      <c r="D136" s="332" t="str">
        <f>'01-Mapa de riesgo-UO'!J137</f>
        <v>Financiero</v>
      </c>
      <c r="E136" s="332" t="str">
        <f>'01-Mapa de riesgo-UO'!K137</f>
        <v>Posibilidad que ocurra un error en la aprobación de solicitudes que esté fuera de los parámetros que establece el reglamento</v>
      </c>
      <c r="F136" s="332"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32"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385" t="str">
        <f>'01-Mapa de riesgo-UO'!AT137</f>
        <v>MODERADO</v>
      </c>
      <c r="J136" s="204" t="str">
        <f>'01-Mapa de riesgo-UO'!AW137</f>
        <v>TRANSFERIR</v>
      </c>
      <c r="K136" s="332" t="str">
        <f t="shared" si="19"/>
        <v>Si el proceso lo requiere</v>
      </c>
      <c r="L136" s="324"/>
      <c r="M136" s="324"/>
      <c r="N136" s="324"/>
      <c r="O136" s="324"/>
      <c r="P136" s="324"/>
      <c r="Q136" s="324"/>
      <c r="R136" s="324"/>
      <c r="S136" s="324"/>
    </row>
    <row r="137" spans="1:19" ht="88.5" hidden="1" customHeight="1" x14ac:dyDescent="0.2">
      <c r="A137" s="324"/>
      <c r="B137" s="332"/>
      <c r="C137" s="332"/>
      <c r="D137" s="332"/>
      <c r="E137" s="332"/>
      <c r="F137" s="332"/>
      <c r="G137" s="52">
        <f>'01-Mapa de riesgo-UO'!I138</f>
        <v>0</v>
      </c>
      <c r="H137" s="332"/>
      <c r="I137" s="385"/>
      <c r="J137" s="204" t="str">
        <f>'01-Mapa de riesgo-UO'!AW138</f>
        <v>REDUCIR</v>
      </c>
      <c r="K137" s="332"/>
      <c r="L137" s="324"/>
      <c r="M137" s="324"/>
      <c r="N137" s="324"/>
      <c r="O137" s="324"/>
      <c r="P137" s="324"/>
      <c r="Q137" s="324"/>
      <c r="R137" s="324"/>
      <c r="S137" s="324"/>
    </row>
    <row r="138" spans="1:19" ht="88.5" hidden="1" customHeight="1" x14ac:dyDescent="0.2">
      <c r="A138" s="324"/>
      <c r="B138" s="332"/>
      <c r="C138" s="332"/>
      <c r="D138" s="332"/>
      <c r="E138" s="332"/>
      <c r="F138" s="332"/>
      <c r="G138" s="52">
        <f>'01-Mapa de riesgo-UO'!I139</f>
        <v>0</v>
      </c>
      <c r="H138" s="332"/>
      <c r="I138" s="385"/>
      <c r="J138" s="204">
        <f>'01-Mapa de riesgo-UO'!AW139</f>
        <v>0</v>
      </c>
      <c r="K138" s="332"/>
      <c r="L138" s="324"/>
      <c r="M138" s="324"/>
      <c r="N138" s="324"/>
      <c r="O138" s="324"/>
      <c r="P138" s="324"/>
      <c r="Q138" s="324"/>
      <c r="R138" s="324"/>
      <c r="S138" s="324"/>
    </row>
    <row r="139" spans="1:19" ht="88.5" customHeight="1" x14ac:dyDescent="0.2">
      <c r="A139" s="324">
        <v>44</v>
      </c>
      <c r="B139" s="332" t="str">
        <f>'01-Mapa de riesgo-UO'!D140</f>
        <v>DOCENCIA</v>
      </c>
      <c r="C139" s="332" t="str">
        <f>+'01-Mapa de riesgo-UO'!F140</f>
        <v>NO</v>
      </c>
      <c r="D139" s="332" t="str">
        <f>'01-Mapa de riesgo-UO'!J140</f>
        <v>Estratégico</v>
      </c>
      <c r="E139" s="332" t="str">
        <f>'01-Mapa de riesgo-UO'!K140</f>
        <v>Posibilidad de No apertura de nuevas cohortes de los programas de posgrado</v>
      </c>
      <c r="F139" s="332"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32" t="str">
        <f>'01-Mapa de riesgo-UO'!M140</f>
        <v>Desfinanciación de los recursos financieros de la Facultad 
Posibilidad de cierre del programa de posgrado</v>
      </c>
      <c r="I139" s="385" t="str">
        <f>'01-Mapa de riesgo-UO'!AT140</f>
        <v>MODERADO</v>
      </c>
      <c r="J139" s="204" t="str">
        <f>'01-Mapa de riesgo-UO'!AW140</f>
        <v>REDUCIR</v>
      </c>
      <c r="K139" s="332" t="str">
        <f t="shared" si="19"/>
        <v>Si el proceso lo requiere</v>
      </c>
      <c r="L139" s="324"/>
      <c r="M139" s="324"/>
      <c r="N139" s="324"/>
      <c r="O139" s="324"/>
      <c r="P139" s="324"/>
      <c r="Q139" s="324"/>
      <c r="R139" s="324"/>
      <c r="S139" s="324"/>
    </row>
    <row r="140" spans="1:19" ht="88.5" hidden="1" customHeight="1" x14ac:dyDescent="0.2">
      <c r="A140" s="324"/>
      <c r="B140" s="332"/>
      <c r="C140" s="332"/>
      <c r="D140" s="332"/>
      <c r="E140" s="332"/>
      <c r="F140" s="332"/>
      <c r="G140" s="52" t="str">
        <f>'01-Mapa de riesgo-UO'!I141</f>
        <v>No inscripción de estudiantes Externos</v>
      </c>
      <c r="H140" s="332"/>
      <c r="I140" s="385"/>
      <c r="J140" s="204" t="str">
        <f>'01-Mapa de riesgo-UO'!AW141</f>
        <v>REDUCIR</v>
      </c>
      <c r="K140" s="332"/>
      <c r="L140" s="324"/>
      <c r="M140" s="324"/>
      <c r="N140" s="324"/>
      <c r="O140" s="324"/>
      <c r="P140" s="324"/>
      <c r="Q140" s="324"/>
      <c r="R140" s="324"/>
      <c r="S140" s="324"/>
    </row>
    <row r="141" spans="1:19" ht="88.5" hidden="1" customHeight="1" x14ac:dyDescent="0.2">
      <c r="A141" s="324"/>
      <c r="B141" s="332"/>
      <c r="C141" s="332"/>
      <c r="D141" s="332"/>
      <c r="E141" s="332"/>
      <c r="F141" s="332"/>
      <c r="G141" s="52" t="str">
        <f>'01-Mapa de riesgo-UO'!I142</f>
        <v>No inscripción de estudiantes internos (pregrados)</v>
      </c>
      <c r="H141" s="332"/>
      <c r="I141" s="385"/>
      <c r="J141" s="204" t="str">
        <f>'01-Mapa de riesgo-UO'!AW142</f>
        <v>REDUCIR</v>
      </c>
      <c r="K141" s="332"/>
      <c r="L141" s="324"/>
      <c r="M141" s="324"/>
      <c r="N141" s="324"/>
      <c r="O141" s="324"/>
      <c r="P141" s="324"/>
      <c r="Q141" s="324"/>
      <c r="R141" s="324"/>
      <c r="S141" s="324"/>
    </row>
    <row r="142" spans="1:19" ht="88.5" hidden="1" customHeight="1" x14ac:dyDescent="0.2">
      <c r="A142" s="324">
        <v>45</v>
      </c>
      <c r="B142" s="332" t="str">
        <f>'01-Mapa de riesgo-UO'!D143</f>
        <v>ADMINISTRACIÓN_INSTITUCIONAL</v>
      </c>
      <c r="C142" s="332" t="str">
        <f>+'01-Mapa de riesgo-UO'!F143</f>
        <v>NO</v>
      </c>
      <c r="D142" s="332" t="str">
        <f>'01-Mapa de riesgo-UO'!J143</f>
        <v>Tecnología</v>
      </c>
      <c r="E142" s="332" t="str">
        <f>'01-Mapa de riesgo-UO'!K143</f>
        <v>Posibilidad de Afectación en los procesos administrativos y académicos de la facultad y sus programas</v>
      </c>
      <c r="F142" s="332" t="str">
        <f>'01-Mapa de riesgo-UO'!L143</f>
        <v>Fallas en los aplicativos de Sistemas de Información, tales como registro de asistencias, registro de notas, transferencia de memorandos, carga docente, entre otros.</v>
      </c>
      <c r="G142" s="52" t="str">
        <f>'01-Mapa de riesgo-UO'!I143</f>
        <v>Errores de programación, conexión o usuarios no asignados, en los Sistemas de Información para labores académicas y administrativas</v>
      </c>
      <c r="H142" s="332" t="str">
        <f>'01-Mapa de riesgo-UO'!M143</f>
        <v>Pérdida de información
Reclamos de las partes involucradas
Reprocesos y aumento de carga de trabajo
Incumplimiento de los tiempos de entrega</v>
      </c>
      <c r="I142" s="385" t="str">
        <f>'01-Mapa de riesgo-UO'!AT143</f>
        <v>MODERADO</v>
      </c>
      <c r="J142" s="204" t="str">
        <f>'01-Mapa de riesgo-UO'!AW143</f>
        <v>REDUCIR</v>
      </c>
      <c r="K142" s="332" t="str">
        <f t="shared" ref="K142:K205" si="20">IF(I142="GRAVE","Debe formularse",IF(I142="MODERADO", "Si el proceso lo requiere","NO"))</f>
        <v>Si el proceso lo requiere</v>
      </c>
      <c r="L142" s="324"/>
      <c r="M142" s="324"/>
      <c r="N142" s="324"/>
      <c r="O142" s="324"/>
      <c r="P142" s="324"/>
      <c r="Q142" s="324"/>
      <c r="R142" s="324"/>
      <c r="S142" s="324"/>
    </row>
    <row r="143" spans="1:19" ht="88.5" hidden="1" customHeight="1" x14ac:dyDescent="0.2">
      <c r="A143" s="324"/>
      <c r="B143" s="332"/>
      <c r="C143" s="332"/>
      <c r="D143" s="332"/>
      <c r="E143" s="332"/>
      <c r="F143" s="332"/>
      <c r="G143" s="52" t="str">
        <f>'01-Mapa de riesgo-UO'!I144</f>
        <v xml:space="preserve">Fallas en  los sistemas de información </v>
      </c>
      <c r="H143" s="332"/>
      <c r="I143" s="385"/>
      <c r="J143" s="204">
        <f>'01-Mapa de riesgo-UO'!AW144</f>
        <v>0</v>
      </c>
      <c r="K143" s="332"/>
      <c r="L143" s="324"/>
      <c r="M143" s="324"/>
      <c r="N143" s="324"/>
      <c r="O143" s="324"/>
      <c r="P143" s="324"/>
      <c r="Q143" s="324"/>
      <c r="R143" s="324"/>
      <c r="S143" s="324"/>
    </row>
    <row r="144" spans="1:19" ht="88.5" hidden="1" customHeight="1" x14ac:dyDescent="0.2">
      <c r="A144" s="324"/>
      <c r="B144" s="332"/>
      <c r="C144" s="332"/>
      <c r="D144" s="332"/>
      <c r="E144" s="332"/>
      <c r="F144" s="332"/>
      <c r="G144" s="52" t="str">
        <f>'01-Mapa de riesgo-UO'!I145</f>
        <v>Demora en la asignación de usuarios</v>
      </c>
      <c r="H144" s="332"/>
      <c r="I144" s="385"/>
      <c r="J144" s="204">
        <f>'01-Mapa de riesgo-UO'!AW145</f>
        <v>0</v>
      </c>
      <c r="K144" s="332"/>
      <c r="L144" s="324"/>
      <c r="M144" s="324"/>
      <c r="N144" s="324"/>
      <c r="O144" s="324"/>
      <c r="P144" s="324"/>
      <c r="Q144" s="324"/>
      <c r="R144" s="324"/>
      <c r="S144" s="324"/>
    </row>
    <row r="145" spans="1:19" ht="88.5" customHeight="1" x14ac:dyDescent="0.2">
      <c r="A145" s="324">
        <v>46</v>
      </c>
      <c r="B145" s="332" t="str">
        <f>'01-Mapa de riesgo-UO'!D146</f>
        <v>DOCENCIA</v>
      </c>
      <c r="C145" s="332" t="str">
        <f>+'01-Mapa de riesgo-UO'!F146</f>
        <v>NO</v>
      </c>
      <c r="D145" s="332" t="str">
        <f>'01-Mapa de riesgo-UO'!J146</f>
        <v>Operacional</v>
      </c>
      <c r="E145" s="332" t="str">
        <f>'01-Mapa de riesgo-UO'!K146</f>
        <v>Afectación en la prestación del servicio (desarrollo de clases)</v>
      </c>
      <c r="F145" s="332" t="str">
        <f>'01-Mapa de riesgo-UO'!L146</f>
        <v>Al momento de inicio de semestre algunas asignaturas se quedan sin asignación de salón o sala de cómputo.</v>
      </c>
      <c r="G145" s="52" t="str">
        <f>'01-Mapa de riesgo-UO'!I146</f>
        <v>Deficit de salas de cómputo y salones para la alta demanda de clases</v>
      </c>
      <c r="H145" s="332" t="str">
        <f>'01-Mapa de riesgo-UO'!M146</f>
        <v>Demora para dar inicio a las clases
Iniciar clases en condiciones no adecuadas</v>
      </c>
      <c r="I145" s="385" t="str">
        <f>'01-Mapa de riesgo-UO'!AT146</f>
        <v>MODERADO</v>
      </c>
      <c r="J145" s="204" t="str">
        <f>'01-Mapa de riesgo-UO'!AW146</f>
        <v>COMPARTIR</v>
      </c>
      <c r="K145" s="332" t="str">
        <f t="shared" si="20"/>
        <v>Si el proceso lo requiere</v>
      </c>
      <c r="L145" s="324"/>
      <c r="M145" s="324"/>
      <c r="N145" s="324"/>
      <c r="O145" s="324"/>
      <c r="P145" s="324"/>
      <c r="Q145" s="324"/>
      <c r="R145" s="324"/>
      <c r="S145" s="324"/>
    </row>
    <row r="146" spans="1:19" ht="88.5" hidden="1" customHeight="1" x14ac:dyDescent="0.2">
      <c r="A146" s="324"/>
      <c r="B146" s="332"/>
      <c r="C146" s="332"/>
      <c r="D146" s="332"/>
      <c r="E146" s="332"/>
      <c r="F146" s="332"/>
      <c r="G146" s="52" t="str">
        <f>'01-Mapa de riesgo-UO'!I147</f>
        <v>Asignación de salas de cómputo demorado</v>
      </c>
      <c r="H146" s="332"/>
      <c r="I146" s="385"/>
      <c r="J146" s="204">
        <f>'01-Mapa de riesgo-UO'!AW147</f>
        <v>0</v>
      </c>
      <c r="K146" s="332"/>
      <c r="L146" s="324"/>
      <c r="M146" s="324"/>
      <c r="N146" s="324"/>
      <c r="O146" s="324"/>
      <c r="P146" s="324"/>
      <c r="Q146" s="324"/>
      <c r="R146" s="324"/>
      <c r="S146" s="324"/>
    </row>
    <row r="147" spans="1:19" ht="88.5" hidden="1" customHeight="1" x14ac:dyDescent="0.2">
      <c r="A147" s="324"/>
      <c r="B147" s="332"/>
      <c r="C147" s="332"/>
      <c r="D147" s="332"/>
      <c r="E147" s="332"/>
      <c r="F147" s="332"/>
      <c r="G147" s="52" t="str">
        <f>'01-Mapa de riesgo-UO'!I148</f>
        <v>Falta de parametrización de las necesides de salones de computo</v>
      </c>
      <c r="H147" s="332"/>
      <c r="I147" s="385"/>
      <c r="J147" s="204">
        <f>'01-Mapa de riesgo-UO'!AW148</f>
        <v>0</v>
      </c>
      <c r="K147" s="332"/>
      <c r="L147" s="324"/>
      <c r="M147" s="324"/>
      <c r="N147" s="324"/>
      <c r="O147" s="324"/>
      <c r="P147" s="324"/>
      <c r="Q147" s="324"/>
      <c r="R147" s="324"/>
      <c r="S147" s="324"/>
    </row>
    <row r="148" spans="1:19" ht="88.5" customHeight="1" x14ac:dyDescent="0.2">
      <c r="A148" s="324">
        <v>47</v>
      </c>
      <c r="B148" s="332" t="str">
        <f>'01-Mapa de riesgo-UO'!D149</f>
        <v>DOCENCIA</v>
      </c>
      <c r="C148" s="332" t="str">
        <f>+'01-Mapa de riesgo-UO'!F149</f>
        <v>NO</v>
      </c>
      <c r="D148" s="332" t="str">
        <f>'01-Mapa de riesgo-UO'!J149</f>
        <v>Cumplimiento</v>
      </c>
      <c r="E148" s="332" t="str">
        <f>'01-Mapa de riesgo-UO'!K149</f>
        <v>No renovación del registro calificado de un programa académico</v>
      </c>
      <c r="F148" s="332" t="str">
        <f>'01-Mapa de riesgo-UO'!L149</f>
        <v xml:space="preserve">Perdida del registro calificado de uno de los programas que hacen parte de la facultad. </v>
      </c>
      <c r="G148" s="52" t="str">
        <f>'01-Mapa de riesgo-UO'!I149</f>
        <v>Bajo seguimiento a las fechas de vencimiento a los registros calificados</v>
      </c>
      <c r="H148" s="332" t="str">
        <f>'01-Mapa de riesgo-UO'!M149</f>
        <v>Suspención de la oferta  del  el programa .
No apertura de nuevas cohortes.
Perdida de imagen de la Institución.</v>
      </c>
      <c r="I148" s="385" t="str">
        <f>'01-Mapa de riesgo-UO'!AT149</f>
        <v>MODERADO</v>
      </c>
      <c r="J148" s="204" t="str">
        <f>'01-Mapa de riesgo-UO'!AW149</f>
        <v>COMPARTIR</v>
      </c>
      <c r="K148" s="332" t="str">
        <f t="shared" si="20"/>
        <v>Si el proceso lo requiere</v>
      </c>
      <c r="L148" s="324"/>
      <c r="M148" s="324"/>
      <c r="N148" s="324"/>
      <c r="O148" s="324"/>
      <c r="P148" s="324"/>
      <c r="Q148" s="324"/>
      <c r="R148" s="324"/>
      <c r="S148" s="324"/>
    </row>
    <row r="149" spans="1:19" ht="88.5" hidden="1" customHeight="1" x14ac:dyDescent="0.2">
      <c r="A149" s="324"/>
      <c r="B149" s="332"/>
      <c r="C149" s="332"/>
      <c r="D149" s="332"/>
      <c r="E149" s="332"/>
      <c r="F149" s="332"/>
      <c r="G149" s="52" t="str">
        <f>'01-Mapa de riesgo-UO'!I150</f>
        <v>Poco  conocimiento sobre las implicaciones del riesgo para la institución, el programa, y la facultad</v>
      </c>
      <c r="H149" s="332"/>
      <c r="I149" s="385"/>
      <c r="J149" s="204">
        <f>'01-Mapa de riesgo-UO'!AW150</f>
        <v>0</v>
      </c>
      <c r="K149" s="332"/>
      <c r="L149" s="324"/>
      <c r="M149" s="324"/>
      <c r="N149" s="324"/>
      <c r="O149" s="324"/>
      <c r="P149" s="324"/>
      <c r="Q149" s="324"/>
      <c r="R149" s="324"/>
      <c r="S149" s="324"/>
    </row>
    <row r="150" spans="1:19" ht="88.5" hidden="1" customHeight="1" x14ac:dyDescent="0.2">
      <c r="A150" s="324"/>
      <c r="B150" s="332"/>
      <c r="C150" s="332"/>
      <c r="D150" s="332"/>
      <c r="E150" s="332"/>
      <c r="F150" s="332"/>
      <c r="G150" s="52">
        <f>'01-Mapa de riesgo-UO'!I151</f>
        <v>0</v>
      </c>
      <c r="H150" s="332"/>
      <c r="I150" s="385"/>
      <c r="J150" s="204">
        <f>'01-Mapa de riesgo-UO'!AW151</f>
        <v>0</v>
      </c>
      <c r="K150" s="332"/>
      <c r="L150" s="324"/>
      <c r="M150" s="324"/>
      <c r="N150" s="324"/>
      <c r="O150" s="324"/>
      <c r="P150" s="324"/>
      <c r="Q150" s="324"/>
      <c r="R150" s="324"/>
      <c r="S150" s="324"/>
    </row>
    <row r="151" spans="1:19" ht="88.5" customHeight="1" x14ac:dyDescent="0.2">
      <c r="A151" s="324">
        <v>48</v>
      </c>
      <c r="B151" s="332" t="str">
        <f>'01-Mapa de riesgo-UO'!D152</f>
        <v>DOCENCIA</v>
      </c>
      <c r="C151" s="332" t="str">
        <f>+'01-Mapa de riesgo-UO'!F152</f>
        <v>NO</v>
      </c>
      <c r="D151" s="332" t="str">
        <f>'01-Mapa de riesgo-UO'!J152</f>
        <v>Operacional</v>
      </c>
      <c r="E151" s="332" t="str">
        <f>'01-Mapa de riesgo-UO'!K152</f>
        <v>Programas académicos sin acreditación o sin renovación de la misma</v>
      </c>
      <c r="F151" s="332" t="str">
        <f>'01-Mapa de riesgo-UO'!L152</f>
        <v>No otorgamiento de la acreditación o perdida de la misma en uno de los programas que hacen parte de la facultad</v>
      </c>
      <c r="G151" s="52" t="str">
        <f>'01-Mapa de riesgo-UO'!I152</f>
        <v>Falta de seguimiento y control sobre el contexto normativo de interés</v>
      </c>
      <c r="H151" s="332" t="str">
        <f>'01-Mapa de riesgo-UO'!M152</f>
        <v>Afectación a los  indicadores de calidad  de la Universidad
Pérdida de imagen institucional</v>
      </c>
      <c r="I151" s="385" t="str">
        <f>'01-Mapa de riesgo-UO'!AT152</f>
        <v>LEVE</v>
      </c>
      <c r="J151" s="204" t="str">
        <f>'01-Mapa de riesgo-UO'!AW152</f>
        <v>ASUMIR</v>
      </c>
      <c r="K151" s="332" t="str">
        <f t="shared" si="20"/>
        <v>NO</v>
      </c>
      <c r="L151" s="324"/>
      <c r="M151" s="324"/>
      <c r="N151" s="324"/>
      <c r="O151" s="324"/>
      <c r="P151" s="324"/>
      <c r="Q151" s="324"/>
      <c r="R151" s="324"/>
      <c r="S151" s="324"/>
    </row>
    <row r="152" spans="1:19" ht="88.5" hidden="1" customHeight="1" x14ac:dyDescent="0.2">
      <c r="A152" s="324"/>
      <c r="B152" s="332"/>
      <c r="C152" s="332"/>
      <c r="D152" s="332"/>
      <c r="E152" s="332"/>
      <c r="F152" s="332"/>
      <c r="G152" s="52" t="str">
        <f>'01-Mapa de riesgo-UO'!I153</f>
        <v>Desarticulación en la ejecución de los planes de mejoramiento frente al cambio normativo, asociado a los procesos de autoevaluación.</v>
      </c>
      <c r="H152" s="332"/>
      <c r="I152" s="385"/>
      <c r="J152" s="204" t="str">
        <f>'01-Mapa de riesgo-UO'!AW153</f>
        <v>ASUMIR</v>
      </c>
      <c r="K152" s="332"/>
      <c r="L152" s="324"/>
      <c r="M152" s="324"/>
      <c r="N152" s="324"/>
      <c r="O152" s="324"/>
      <c r="P152" s="324"/>
      <c r="Q152" s="324"/>
      <c r="R152" s="324"/>
      <c r="S152" s="324"/>
    </row>
    <row r="153" spans="1:19" ht="88.5" hidden="1" customHeight="1" x14ac:dyDescent="0.2">
      <c r="A153" s="324"/>
      <c r="B153" s="332"/>
      <c r="C153" s="332"/>
      <c r="D153" s="332"/>
      <c r="E153" s="332"/>
      <c r="F153" s="332"/>
      <c r="G153" s="52" t="str">
        <f>'01-Mapa de riesgo-UO'!I154</f>
        <v>Formulación  y seguimiento inadecuados a los  planes de mejoramiento</v>
      </c>
      <c r="H153" s="332"/>
      <c r="I153" s="385"/>
      <c r="J153" s="204" t="str">
        <f>'01-Mapa de riesgo-UO'!AW154</f>
        <v>ASUMIR</v>
      </c>
      <c r="K153" s="332"/>
      <c r="L153" s="324"/>
      <c r="M153" s="324"/>
      <c r="N153" s="324"/>
      <c r="O153" s="324"/>
      <c r="P153" s="324"/>
      <c r="Q153" s="324"/>
      <c r="R153" s="324"/>
      <c r="S153" s="324"/>
    </row>
    <row r="154" spans="1:19" ht="88.5" hidden="1" customHeight="1" x14ac:dyDescent="0.2">
      <c r="A154" s="324">
        <v>49</v>
      </c>
      <c r="B154" s="332" t="str">
        <f>'01-Mapa de riesgo-UO'!D155</f>
        <v>INVESTIGACIÓN_E_INNOVACIÓN</v>
      </c>
      <c r="C154" s="332" t="str">
        <f>+'01-Mapa de riesgo-UO'!F155</f>
        <v>NO</v>
      </c>
      <c r="D154" s="332" t="str">
        <f>'01-Mapa de riesgo-UO'!J155</f>
        <v>Estratégico</v>
      </c>
      <c r="E154" s="332" t="str">
        <f>'01-Mapa de riesgo-UO'!K155</f>
        <v xml:space="preserve">Disminución o desenso de los grupos de investigación en el escalafon de MinCiencias
</v>
      </c>
      <c r="F154" s="332"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32" t="str">
        <f>'01-Mapa de riesgo-UO'!M155</f>
        <v xml:space="preserve">Deficiencia en el factor de investigación para la acreditación de los programas
Disminución de los indicadores para la facultad
Bajo impacto y visibilidad en el medio
</v>
      </c>
      <c r="I154" s="385" t="str">
        <f>'01-Mapa de riesgo-UO'!AT155</f>
        <v>LEVE</v>
      </c>
      <c r="J154" s="204" t="str">
        <f>'01-Mapa de riesgo-UO'!AW155</f>
        <v>ASUMIR</v>
      </c>
      <c r="K154" s="332" t="str">
        <f t="shared" si="20"/>
        <v>NO</v>
      </c>
      <c r="L154" s="324"/>
      <c r="M154" s="324"/>
      <c r="N154" s="324"/>
      <c r="O154" s="324"/>
      <c r="P154" s="324"/>
      <c r="Q154" s="324"/>
      <c r="R154" s="324"/>
      <c r="S154" s="324"/>
    </row>
    <row r="155" spans="1:19" ht="88.5" hidden="1" customHeight="1" x14ac:dyDescent="0.2">
      <c r="A155" s="324"/>
      <c r="B155" s="332"/>
      <c r="C155" s="332"/>
      <c r="D155" s="332"/>
      <c r="E155" s="332"/>
      <c r="F155" s="332"/>
      <c r="G155" s="52" t="str">
        <f>'01-Mapa de riesgo-UO'!I156</f>
        <v>Pocos  recursos para el proceso de investigación</v>
      </c>
      <c r="H155" s="332"/>
      <c r="I155" s="385"/>
      <c r="J155" s="204" t="str">
        <f>'01-Mapa de riesgo-UO'!AW156</f>
        <v>ASUMIR</v>
      </c>
      <c r="K155" s="332"/>
      <c r="L155" s="324"/>
      <c r="M155" s="324"/>
      <c r="N155" s="324"/>
      <c r="O155" s="324"/>
      <c r="P155" s="324"/>
      <c r="Q155" s="324"/>
      <c r="R155" s="324"/>
      <c r="S155" s="324"/>
    </row>
    <row r="156" spans="1:19" ht="88.5" hidden="1" customHeight="1" x14ac:dyDescent="0.2">
      <c r="A156" s="324"/>
      <c r="B156" s="332"/>
      <c r="C156" s="332"/>
      <c r="D156" s="332"/>
      <c r="E156" s="332"/>
      <c r="F156" s="332"/>
      <c r="G156" s="52" t="str">
        <f>'01-Mapa de riesgo-UO'!I157</f>
        <v xml:space="preserve"> No se tiene infraestructura adecuada en los laboratorios para la práctica investigativa</v>
      </c>
      <c r="H156" s="332"/>
      <c r="I156" s="385"/>
      <c r="J156" s="204" t="str">
        <f>'01-Mapa de riesgo-UO'!AW157</f>
        <v>ASUMIR</v>
      </c>
      <c r="K156" s="332"/>
      <c r="L156" s="324"/>
      <c r="M156" s="324"/>
      <c r="N156" s="324"/>
      <c r="O156" s="324"/>
      <c r="P156" s="324"/>
      <c r="Q156" s="324"/>
      <c r="R156" s="324"/>
      <c r="S156" s="324"/>
    </row>
    <row r="157" spans="1:19" ht="88.5" hidden="1" customHeight="1" x14ac:dyDescent="0.2">
      <c r="A157" s="324">
        <v>50</v>
      </c>
      <c r="B157" s="332" t="str">
        <f>'01-Mapa de riesgo-UO'!D158</f>
        <v>EXTENSIÓN_PROYECCIÓN_SOCIAL</v>
      </c>
      <c r="C157" s="332" t="str">
        <f>+'01-Mapa de riesgo-UO'!F158</f>
        <v>NO</v>
      </c>
      <c r="D157" s="332" t="str">
        <f>'01-Mapa de riesgo-UO'!J158</f>
        <v>Corrupción</v>
      </c>
      <c r="E157" s="332" t="str">
        <f>'01-Mapa de riesgo-UO'!K158</f>
        <v>Pérdida de la imparcialidad
(4.1.3)</v>
      </c>
      <c r="F157" s="332"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32" t="str">
        <f>'01-Mapa de riesgo-UO'!M158</f>
        <v>Pérdida de  credibilidad en el laboratorio, pérdida de la confianza en el funcionario y Iniciación de un proceso disciplinario</v>
      </c>
      <c r="I157" s="385" t="str">
        <f>'01-Mapa de riesgo-UO'!AT158</f>
        <v>LEVE</v>
      </c>
      <c r="J157" s="204" t="str">
        <f>'01-Mapa de riesgo-UO'!AW158</f>
        <v>ASUMIR</v>
      </c>
      <c r="K157" s="332" t="str">
        <f t="shared" si="20"/>
        <v>NO</v>
      </c>
      <c r="L157" s="324"/>
      <c r="M157" s="324"/>
      <c r="N157" s="324"/>
      <c r="O157" s="324"/>
      <c r="P157" s="324"/>
      <c r="Q157" s="324"/>
      <c r="R157" s="324"/>
      <c r="S157" s="324"/>
    </row>
    <row r="158" spans="1:19" ht="88.5" hidden="1" customHeight="1" x14ac:dyDescent="0.2">
      <c r="A158" s="324"/>
      <c r="B158" s="332"/>
      <c r="C158" s="332"/>
      <c r="D158" s="332"/>
      <c r="E158" s="332"/>
      <c r="F158" s="332"/>
      <c r="G158" s="52" t="str">
        <f>'01-Mapa de riesgo-UO'!I159</f>
        <v>Orden de un superior sobre el resultado del ensayo / calibración</v>
      </c>
      <c r="H158" s="332"/>
      <c r="I158" s="385"/>
      <c r="J158" s="204" t="str">
        <f>'01-Mapa de riesgo-UO'!AW159</f>
        <v>ASUMIR</v>
      </c>
      <c r="K158" s="332"/>
      <c r="L158" s="324"/>
      <c r="M158" s="324"/>
      <c r="N158" s="324"/>
      <c r="O158" s="324"/>
      <c r="P158" s="324"/>
      <c r="Q158" s="324"/>
      <c r="R158" s="324"/>
      <c r="S158" s="324"/>
    </row>
    <row r="159" spans="1:19" ht="88.5" hidden="1" customHeight="1" x14ac:dyDescent="0.2">
      <c r="A159" s="324"/>
      <c r="B159" s="332"/>
      <c r="C159" s="332"/>
      <c r="D159" s="332"/>
      <c r="E159" s="332"/>
      <c r="F159" s="332"/>
      <c r="G159" s="52">
        <f>'01-Mapa de riesgo-UO'!I160</f>
        <v>0</v>
      </c>
      <c r="H159" s="332"/>
      <c r="I159" s="385"/>
      <c r="J159" s="204" t="str">
        <f>'01-Mapa de riesgo-UO'!AW160</f>
        <v>ASUMIR</v>
      </c>
      <c r="K159" s="332"/>
      <c r="L159" s="324"/>
      <c r="M159" s="324"/>
      <c r="N159" s="324"/>
      <c r="O159" s="324"/>
      <c r="P159" s="324"/>
      <c r="Q159" s="324"/>
      <c r="R159" s="324"/>
      <c r="S159" s="324"/>
    </row>
    <row r="160" spans="1:19" ht="88.5" hidden="1" customHeight="1" x14ac:dyDescent="0.2">
      <c r="A160" s="324">
        <v>51</v>
      </c>
      <c r="B160" s="332" t="str">
        <f>'01-Mapa de riesgo-UO'!D161</f>
        <v>EXTENSIÓN_PROYECCIÓN_SOCIAL</v>
      </c>
      <c r="C160" s="332" t="str">
        <f>+'01-Mapa de riesgo-UO'!F161</f>
        <v>NO</v>
      </c>
      <c r="D160" s="332" t="str">
        <f>'01-Mapa de riesgo-UO'!J161</f>
        <v>Operacional</v>
      </c>
      <c r="E160" s="332" t="str">
        <f>'01-Mapa de riesgo-UO'!K161</f>
        <v>Pérdida de la validez de los resultados del laboratorio
(6,3)</v>
      </c>
      <c r="F160" s="332" t="str">
        <f>'01-Mapa de riesgo-UO'!L161</f>
        <v>Tener instalaciones inadecuadas que pueden ver afectada la validez de los resultados</v>
      </c>
      <c r="G160" s="52" t="str">
        <f>'01-Mapa de riesgo-UO'!I161</f>
        <v>Condiciones ambientales e instalaciones inadecuadas para los ensayos</v>
      </c>
      <c r="H160" s="332" t="str">
        <f>'01-Mapa de riesgo-UO'!M161</f>
        <v>Pérdida de  credibilidad en el laboratorio
Pérdida de la confianza en el laboratorio</v>
      </c>
      <c r="I160" s="385" t="str">
        <f>'01-Mapa de riesgo-UO'!AT161</f>
        <v>LEVE</v>
      </c>
      <c r="J160" s="204" t="str">
        <f>'01-Mapa de riesgo-UO'!AW161</f>
        <v>ASUMIR</v>
      </c>
      <c r="K160" s="332" t="str">
        <f t="shared" si="20"/>
        <v>NO</v>
      </c>
      <c r="L160" s="324"/>
      <c r="M160" s="324"/>
      <c r="N160" s="324"/>
      <c r="O160" s="324"/>
      <c r="P160" s="324"/>
      <c r="Q160" s="324"/>
      <c r="R160" s="324"/>
      <c r="S160" s="324"/>
    </row>
    <row r="161" spans="1:19" ht="88.5" hidden="1" customHeight="1" x14ac:dyDescent="0.2">
      <c r="A161" s="324"/>
      <c r="B161" s="332"/>
      <c r="C161" s="332"/>
      <c r="D161" s="332"/>
      <c r="E161" s="332"/>
      <c r="F161" s="332"/>
      <c r="G161" s="52">
        <f>'01-Mapa de riesgo-UO'!I162</f>
        <v>0</v>
      </c>
      <c r="H161" s="332"/>
      <c r="I161" s="385"/>
      <c r="J161" s="204" t="str">
        <f>'01-Mapa de riesgo-UO'!AW162</f>
        <v>ASUMIR</v>
      </c>
      <c r="K161" s="332"/>
      <c r="L161" s="324"/>
      <c r="M161" s="324"/>
      <c r="N161" s="324"/>
      <c r="O161" s="324"/>
      <c r="P161" s="324"/>
      <c r="Q161" s="324"/>
      <c r="R161" s="324"/>
      <c r="S161" s="324"/>
    </row>
    <row r="162" spans="1:19" ht="88.5" hidden="1" customHeight="1" x14ac:dyDescent="0.2">
      <c r="A162" s="324"/>
      <c r="B162" s="332"/>
      <c r="C162" s="332"/>
      <c r="D162" s="332"/>
      <c r="E162" s="332"/>
      <c r="F162" s="332"/>
      <c r="G162" s="52">
        <f>'01-Mapa de riesgo-UO'!I163</f>
        <v>0</v>
      </c>
      <c r="H162" s="332"/>
      <c r="I162" s="385"/>
      <c r="J162" s="204" t="str">
        <f>'01-Mapa de riesgo-UO'!AW163</f>
        <v>ASUMIR</v>
      </c>
      <c r="K162" s="332"/>
      <c r="L162" s="324"/>
      <c r="M162" s="324"/>
      <c r="N162" s="324"/>
      <c r="O162" s="324"/>
      <c r="P162" s="324"/>
      <c r="Q162" s="324"/>
      <c r="R162" s="324"/>
      <c r="S162" s="324"/>
    </row>
    <row r="163" spans="1:19" ht="88.5" hidden="1" customHeight="1" x14ac:dyDescent="0.2">
      <c r="A163" s="324">
        <v>52</v>
      </c>
      <c r="B163" s="332" t="str">
        <f>'01-Mapa de riesgo-UO'!D164</f>
        <v>EXTENSIÓN_PROYECCIÓN_SOCIAL</v>
      </c>
      <c r="C163" s="332" t="str">
        <f>+'01-Mapa de riesgo-UO'!F164</f>
        <v>NO</v>
      </c>
      <c r="D163" s="332" t="str">
        <f>'01-Mapa de riesgo-UO'!J164</f>
        <v>Operacional</v>
      </c>
      <c r="E163" s="332" t="str">
        <f>'01-Mapa de riesgo-UO'!K164</f>
        <v>Pérdida de la validez de los resultados del laboratorio
(6,4.6)</v>
      </c>
      <c r="F163" s="332"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32" t="str">
        <f>'01-Mapa de riesgo-UO'!M164</f>
        <v>Pérdida de  credibilidad en el laboratorio
Pérdida de la confianza en el laboratorio</v>
      </c>
      <c r="I163" s="385" t="str">
        <f>'01-Mapa de riesgo-UO'!AT164</f>
        <v>MODERADO</v>
      </c>
      <c r="J163" s="204" t="str">
        <f>'01-Mapa de riesgo-UO'!AW164</f>
        <v>REDUCIR</v>
      </c>
      <c r="K163" s="332" t="str">
        <f t="shared" si="20"/>
        <v>Si el proceso lo requiere</v>
      </c>
      <c r="L163" s="324"/>
      <c r="M163" s="324"/>
      <c r="N163" s="324"/>
      <c r="O163" s="324"/>
      <c r="P163" s="324"/>
      <c r="Q163" s="324"/>
      <c r="R163" s="324"/>
      <c r="S163" s="324"/>
    </row>
    <row r="164" spans="1:19" ht="88.5" hidden="1" customHeight="1" x14ac:dyDescent="0.2">
      <c r="A164" s="324"/>
      <c r="B164" s="332"/>
      <c r="C164" s="332"/>
      <c r="D164" s="332"/>
      <c r="E164" s="332"/>
      <c r="F164" s="332"/>
      <c r="G164" s="52">
        <f>'01-Mapa de riesgo-UO'!I165</f>
        <v>0</v>
      </c>
      <c r="H164" s="332"/>
      <c r="I164" s="385"/>
      <c r="J164" s="204">
        <f>'01-Mapa de riesgo-UO'!AW165</f>
        <v>0</v>
      </c>
      <c r="K164" s="332"/>
      <c r="L164" s="324"/>
      <c r="M164" s="324"/>
      <c r="N164" s="324"/>
      <c r="O164" s="324"/>
      <c r="P164" s="324"/>
      <c r="Q164" s="324"/>
      <c r="R164" s="324"/>
      <c r="S164" s="324"/>
    </row>
    <row r="165" spans="1:19" ht="88.5" hidden="1" customHeight="1" x14ac:dyDescent="0.2">
      <c r="A165" s="324"/>
      <c r="B165" s="332"/>
      <c r="C165" s="332"/>
      <c r="D165" s="332"/>
      <c r="E165" s="332"/>
      <c r="F165" s="332"/>
      <c r="G165" s="52">
        <f>'01-Mapa de riesgo-UO'!I166</f>
        <v>0</v>
      </c>
      <c r="H165" s="332"/>
      <c r="I165" s="385"/>
      <c r="J165" s="204">
        <f>'01-Mapa de riesgo-UO'!AW166</f>
        <v>0</v>
      </c>
      <c r="K165" s="332"/>
      <c r="L165" s="324"/>
      <c r="M165" s="324"/>
      <c r="N165" s="324"/>
      <c r="O165" s="324"/>
      <c r="P165" s="324"/>
      <c r="Q165" s="324"/>
      <c r="R165" s="324"/>
      <c r="S165" s="324"/>
    </row>
    <row r="166" spans="1:19" ht="88.5" hidden="1" customHeight="1" x14ac:dyDescent="0.2">
      <c r="A166" s="324">
        <v>53</v>
      </c>
      <c r="B166" s="332" t="str">
        <f>'01-Mapa de riesgo-UO'!D167</f>
        <v>EXTENSIÓN_PROYECCIÓN_SOCIAL</v>
      </c>
      <c r="C166" s="332" t="str">
        <f>+'01-Mapa de riesgo-UO'!F167</f>
        <v>NO</v>
      </c>
      <c r="D166" s="332" t="str">
        <f>'01-Mapa de riesgo-UO'!J167</f>
        <v>Operacional</v>
      </c>
      <c r="E166" s="332" t="str">
        <f>'01-Mapa de riesgo-UO'!K167</f>
        <v>Pérdida de la validez de los resultados del laboratorio
(6,4.9)</v>
      </c>
      <c r="F166" s="332" t="str">
        <f>'01-Mapa de riesgo-UO'!L167</f>
        <v xml:space="preserve">Utlizar  equipos de medición que este defectuoso que  afecte la validez de los resultados  por su  exactitud o la incertidumbre </v>
      </c>
      <c r="G166" s="52" t="str">
        <f>'01-Mapa de riesgo-UO'!I167</f>
        <v>Toma de datos con un equipo defectuoso</v>
      </c>
      <c r="H166" s="332" t="str">
        <f>'01-Mapa de riesgo-UO'!M167</f>
        <v>Pérdida de  credibilidad en el laboratorio
Pérdida de la confianza en el laboratorio</v>
      </c>
      <c r="I166" s="385" t="str">
        <f>'01-Mapa de riesgo-UO'!AT167</f>
        <v>LEVE</v>
      </c>
      <c r="J166" s="204" t="str">
        <f>'01-Mapa de riesgo-UO'!AW167</f>
        <v>ASUMIR</v>
      </c>
      <c r="K166" s="332" t="str">
        <f t="shared" si="20"/>
        <v>NO</v>
      </c>
      <c r="L166" s="324"/>
      <c r="M166" s="324"/>
      <c r="N166" s="324"/>
      <c r="O166" s="324"/>
      <c r="P166" s="324"/>
      <c r="Q166" s="324"/>
      <c r="R166" s="324"/>
      <c r="S166" s="324"/>
    </row>
    <row r="167" spans="1:19" ht="88.5" hidden="1" customHeight="1" x14ac:dyDescent="0.2">
      <c r="A167" s="324"/>
      <c r="B167" s="332"/>
      <c r="C167" s="332"/>
      <c r="D167" s="332"/>
      <c r="E167" s="332"/>
      <c r="F167" s="332"/>
      <c r="G167" s="52">
        <f>'01-Mapa de riesgo-UO'!I168</f>
        <v>0</v>
      </c>
      <c r="H167" s="332"/>
      <c r="I167" s="385"/>
      <c r="J167" s="204" t="str">
        <f>'01-Mapa de riesgo-UO'!AW168</f>
        <v>ASUMIR</v>
      </c>
      <c r="K167" s="332"/>
      <c r="L167" s="324"/>
      <c r="M167" s="324"/>
      <c r="N167" s="324"/>
      <c r="O167" s="324"/>
      <c r="P167" s="324"/>
      <c r="Q167" s="324"/>
      <c r="R167" s="324"/>
      <c r="S167" s="324"/>
    </row>
    <row r="168" spans="1:19" ht="88.5" hidden="1" customHeight="1" x14ac:dyDescent="0.2">
      <c r="A168" s="324"/>
      <c r="B168" s="332"/>
      <c r="C168" s="332"/>
      <c r="D168" s="332"/>
      <c r="E168" s="332"/>
      <c r="F168" s="332"/>
      <c r="G168" s="52">
        <f>'01-Mapa de riesgo-UO'!I169</f>
        <v>0</v>
      </c>
      <c r="H168" s="332"/>
      <c r="I168" s="385"/>
      <c r="J168" s="204" t="str">
        <f>'01-Mapa de riesgo-UO'!AW169</f>
        <v>ASUMIR</v>
      </c>
      <c r="K168" s="332"/>
      <c r="L168" s="324"/>
      <c r="M168" s="324"/>
      <c r="N168" s="324"/>
      <c r="O168" s="324"/>
      <c r="P168" s="324"/>
      <c r="Q168" s="324"/>
      <c r="R168" s="324"/>
      <c r="S168" s="324"/>
    </row>
    <row r="169" spans="1:19" ht="88.5" hidden="1" customHeight="1" x14ac:dyDescent="0.2">
      <c r="A169" s="324">
        <v>54</v>
      </c>
      <c r="B169" s="332" t="str">
        <f>'01-Mapa de riesgo-UO'!D170</f>
        <v>EXTENSIÓN_PROYECCIÓN_SOCIAL</v>
      </c>
      <c r="C169" s="332" t="str">
        <f>+'01-Mapa de riesgo-UO'!F170</f>
        <v>NO</v>
      </c>
      <c r="D169" s="332" t="str">
        <f>'01-Mapa de riesgo-UO'!J170</f>
        <v>Operacional</v>
      </c>
      <c r="E169" s="332" t="str">
        <f>'01-Mapa de riesgo-UO'!K170</f>
        <v>Utilización de un método de ensayo inadecuado
(7.2)</v>
      </c>
      <c r="F169" s="332" t="str">
        <f>'01-Mapa de riesgo-UO'!L170</f>
        <v>Verificación / validación del método no es adecuado para el laboratorio</v>
      </c>
      <c r="G169" s="52" t="str">
        <f>'01-Mapa de riesgo-UO'!I170</f>
        <v>En la verificacion/validación del método no se tienen en cuenta todos los factores</v>
      </c>
      <c r="H169" s="332" t="str">
        <f>'01-Mapa de riesgo-UO'!M170</f>
        <v>Pérdida de  credibilidad en el laboratorio
Pérdida de la confianza en el laboratorio</v>
      </c>
      <c r="I169" s="385" t="str">
        <f>'01-Mapa de riesgo-UO'!AT170</f>
        <v>MODERADO</v>
      </c>
      <c r="J169" s="204" t="str">
        <f>'01-Mapa de riesgo-UO'!AW170</f>
        <v>REDUCIR</v>
      </c>
      <c r="K169" s="332" t="str">
        <f t="shared" si="20"/>
        <v>Si el proceso lo requiere</v>
      </c>
      <c r="L169" s="324"/>
      <c r="M169" s="324"/>
      <c r="N169" s="324"/>
      <c r="O169" s="324"/>
      <c r="P169" s="324"/>
      <c r="Q169" s="324"/>
      <c r="R169" s="324"/>
      <c r="S169" s="324"/>
    </row>
    <row r="170" spans="1:19" ht="88.5" hidden="1" customHeight="1" x14ac:dyDescent="0.2">
      <c r="A170" s="324"/>
      <c r="B170" s="332"/>
      <c r="C170" s="332"/>
      <c r="D170" s="332"/>
      <c r="E170" s="332"/>
      <c r="F170" s="332"/>
      <c r="G170" s="52">
        <f>'01-Mapa de riesgo-UO'!I171</f>
        <v>0</v>
      </c>
      <c r="H170" s="332"/>
      <c r="I170" s="385"/>
      <c r="J170" s="204">
        <f>'01-Mapa de riesgo-UO'!AW171</f>
        <v>0</v>
      </c>
      <c r="K170" s="332"/>
      <c r="L170" s="324"/>
      <c r="M170" s="324"/>
      <c r="N170" s="324"/>
      <c r="O170" s="324"/>
      <c r="P170" s="324"/>
      <c r="Q170" s="324"/>
      <c r="R170" s="324"/>
      <c r="S170" s="324"/>
    </row>
    <row r="171" spans="1:19" ht="88.5" hidden="1" customHeight="1" x14ac:dyDescent="0.2">
      <c r="A171" s="324"/>
      <c r="B171" s="332"/>
      <c r="C171" s="332"/>
      <c r="D171" s="332"/>
      <c r="E171" s="332"/>
      <c r="F171" s="332"/>
      <c r="G171" s="52">
        <f>'01-Mapa de riesgo-UO'!I172</f>
        <v>0</v>
      </c>
      <c r="H171" s="332"/>
      <c r="I171" s="385"/>
      <c r="J171" s="204">
        <f>'01-Mapa de riesgo-UO'!AW172</f>
        <v>0</v>
      </c>
      <c r="K171" s="332"/>
      <c r="L171" s="324"/>
      <c r="M171" s="324"/>
      <c r="N171" s="324"/>
      <c r="O171" s="324"/>
      <c r="P171" s="324"/>
      <c r="Q171" s="324"/>
      <c r="R171" s="324"/>
      <c r="S171" s="324"/>
    </row>
    <row r="172" spans="1:19" ht="88.5" hidden="1" customHeight="1" x14ac:dyDescent="0.2">
      <c r="A172" s="324">
        <v>55</v>
      </c>
      <c r="B172" s="332" t="str">
        <f>'01-Mapa de riesgo-UO'!D173</f>
        <v>EXTENSIÓN_PROYECCIÓN_SOCIAL</v>
      </c>
      <c r="C172" s="332" t="str">
        <f>+'01-Mapa de riesgo-UO'!F173</f>
        <v>NO</v>
      </c>
      <c r="D172" s="332" t="str">
        <f>'01-Mapa de riesgo-UO'!J173</f>
        <v>Operacional</v>
      </c>
      <c r="E172" s="332" t="str">
        <f>'01-Mapa de riesgo-UO'!K173</f>
        <v>Pérdida de la validez de los resultados
(7.6)</v>
      </c>
      <c r="F172" s="332"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32" t="str">
        <f>'01-Mapa de riesgo-UO'!M173</f>
        <v>Pérdida de  credibilidad en el laboratorio
Pérdida de la confianza en el laboratorio
No conformidades en audiorías internas y externas</v>
      </c>
      <c r="I172" s="385" t="str">
        <f>'01-Mapa de riesgo-UO'!AT173</f>
        <v>LEVE</v>
      </c>
      <c r="J172" s="204" t="str">
        <f>'01-Mapa de riesgo-UO'!AW173</f>
        <v>ASUMIR</v>
      </c>
      <c r="K172" s="332" t="str">
        <f t="shared" si="20"/>
        <v>NO</v>
      </c>
      <c r="L172" s="324"/>
      <c r="M172" s="324"/>
      <c r="N172" s="324"/>
      <c r="O172" s="324"/>
      <c r="P172" s="324"/>
      <c r="Q172" s="324"/>
      <c r="R172" s="324"/>
      <c r="S172" s="324"/>
    </row>
    <row r="173" spans="1:19" ht="88.5" hidden="1" customHeight="1" x14ac:dyDescent="0.2">
      <c r="A173" s="324"/>
      <c r="B173" s="332"/>
      <c r="C173" s="332"/>
      <c r="D173" s="332"/>
      <c r="E173" s="332"/>
      <c r="F173" s="332"/>
      <c r="G173" s="52">
        <f>'01-Mapa de riesgo-UO'!I174</f>
        <v>0</v>
      </c>
      <c r="H173" s="332"/>
      <c r="I173" s="385"/>
      <c r="J173" s="204" t="str">
        <f>'01-Mapa de riesgo-UO'!AW174</f>
        <v>ASUMIR</v>
      </c>
      <c r="K173" s="332"/>
      <c r="L173" s="324"/>
      <c r="M173" s="324"/>
      <c r="N173" s="324"/>
      <c r="O173" s="324"/>
      <c r="P173" s="324"/>
      <c r="Q173" s="324"/>
      <c r="R173" s="324"/>
      <c r="S173" s="324"/>
    </row>
    <row r="174" spans="1:19" ht="88.5" hidden="1" customHeight="1" x14ac:dyDescent="0.2">
      <c r="A174" s="324"/>
      <c r="B174" s="332"/>
      <c r="C174" s="332"/>
      <c r="D174" s="332"/>
      <c r="E174" s="332"/>
      <c r="F174" s="332"/>
      <c r="G174" s="52">
        <f>'01-Mapa de riesgo-UO'!I175</f>
        <v>0</v>
      </c>
      <c r="H174" s="332"/>
      <c r="I174" s="385"/>
      <c r="J174" s="204" t="str">
        <f>'01-Mapa de riesgo-UO'!AW175</f>
        <v>ASUMIR</v>
      </c>
      <c r="K174" s="332"/>
      <c r="L174" s="324"/>
      <c r="M174" s="324"/>
      <c r="N174" s="324"/>
      <c r="O174" s="324"/>
      <c r="P174" s="324"/>
      <c r="Q174" s="324"/>
      <c r="R174" s="324"/>
      <c r="S174" s="324"/>
    </row>
    <row r="175" spans="1:19" ht="88.5" hidden="1" customHeight="1" x14ac:dyDescent="0.2">
      <c r="A175" s="324">
        <v>56</v>
      </c>
      <c r="B175" s="332" t="str">
        <f>'01-Mapa de riesgo-UO'!D176</f>
        <v>EXTENSIÓN_PROYECCIÓN_SOCIAL</v>
      </c>
      <c r="C175" s="332" t="str">
        <f>+'01-Mapa de riesgo-UO'!F176</f>
        <v>NO</v>
      </c>
      <c r="D175" s="332" t="str">
        <f>'01-Mapa de riesgo-UO'!J176</f>
        <v>Cumplimiento</v>
      </c>
      <c r="E175" s="332" t="str">
        <f>'01-Mapa de riesgo-UO'!K176</f>
        <v>Pérdida de la  acreditación
(7.7)</v>
      </c>
      <c r="F175" s="332" t="str">
        <f>'01-Mapa de riesgo-UO'!L176</f>
        <v>Los resultados de los ensayos de aptitud en los que participa el laboratorio sea insatisfactorio</v>
      </c>
      <c r="G175" s="52" t="str">
        <f>'01-Mapa de riesgo-UO'!I176</f>
        <v>Utilización de una norma inadecuada para los ensayos</v>
      </c>
      <c r="H175" s="332" t="str">
        <f>'01-Mapa de riesgo-UO'!M176</f>
        <v>Pérdida de  credibilidad en el laboratorio
Cierre del laboratorio</v>
      </c>
      <c r="I175" s="385" t="str">
        <f>'01-Mapa de riesgo-UO'!AT176</f>
        <v>LEVE</v>
      </c>
      <c r="J175" s="204" t="str">
        <f>'01-Mapa de riesgo-UO'!AW176</f>
        <v>ASUMIR</v>
      </c>
      <c r="K175" s="332" t="str">
        <f t="shared" si="20"/>
        <v>NO</v>
      </c>
      <c r="L175" s="324"/>
      <c r="M175" s="324"/>
      <c r="N175" s="324"/>
      <c r="O175" s="324"/>
      <c r="P175" s="324"/>
      <c r="Q175" s="324"/>
      <c r="R175" s="324"/>
      <c r="S175" s="324"/>
    </row>
    <row r="176" spans="1:19" ht="88.5" hidden="1" customHeight="1" x14ac:dyDescent="0.2">
      <c r="A176" s="324"/>
      <c r="B176" s="332"/>
      <c r="C176" s="332"/>
      <c r="D176" s="332"/>
      <c r="E176" s="332"/>
      <c r="F176" s="332"/>
      <c r="G176" s="52">
        <f>'01-Mapa de riesgo-UO'!I177</f>
        <v>0</v>
      </c>
      <c r="H176" s="332"/>
      <c r="I176" s="385"/>
      <c r="J176" s="204" t="str">
        <f>'01-Mapa de riesgo-UO'!AW177</f>
        <v>ASUMIR</v>
      </c>
      <c r="K176" s="332"/>
      <c r="L176" s="324"/>
      <c r="M176" s="324"/>
      <c r="N176" s="324"/>
      <c r="O176" s="324"/>
      <c r="P176" s="324"/>
      <c r="Q176" s="324"/>
      <c r="R176" s="324"/>
      <c r="S176" s="324"/>
    </row>
    <row r="177" spans="1:19" ht="88.5" hidden="1" customHeight="1" x14ac:dyDescent="0.2">
      <c r="A177" s="324"/>
      <c r="B177" s="332"/>
      <c r="C177" s="332"/>
      <c r="D177" s="332"/>
      <c r="E177" s="332"/>
      <c r="F177" s="332"/>
      <c r="G177" s="52">
        <f>'01-Mapa de riesgo-UO'!I178</f>
        <v>0</v>
      </c>
      <c r="H177" s="332"/>
      <c r="I177" s="385"/>
      <c r="J177" s="204" t="str">
        <f>'01-Mapa de riesgo-UO'!AW178</f>
        <v>ASUMIR</v>
      </c>
      <c r="K177" s="332"/>
      <c r="L177" s="324"/>
      <c r="M177" s="324"/>
      <c r="N177" s="324"/>
      <c r="O177" s="324"/>
      <c r="P177" s="324"/>
      <c r="Q177" s="324"/>
      <c r="R177" s="324"/>
      <c r="S177" s="324"/>
    </row>
    <row r="178" spans="1:19" ht="88.5" hidden="1" customHeight="1" x14ac:dyDescent="0.2">
      <c r="A178" s="324">
        <v>57</v>
      </c>
      <c r="B178" s="332" t="str">
        <f>'01-Mapa de riesgo-UO'!D179</f>
        <v>EXTENSIÓN_PROYECCIÓN_SOCIAL</v>
      </c>
      <c r="C178" s="332" t="str">
        <f>+'01-Mapa de riesgo-UO'!F179</f>
        <v>NO</v>
      </c>
      <c r="D178" s="332" t="str">
        <f>'01-Mapa de riesgo-UO'!J179</f>
        <v>Corrupción</v>
      </c>
      <c r="E178" s="332" t="str">
        <f>'01-Mapa de riesgo-UO'!K179</f>
        <v>Pérdida de la imparcialidad (4.1.3)</v>
      </c>
      <c r="F178" s="332"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32" t="str">
        <f>'01-Mapa de riesgo-UO'!M179</f>
        <v>Pérdida de  credibilidad en el laboratorio
Pérdida de la confianza en el funcionario.
Iniciación de un proceso disciplinario</v>
      </c>
      <c r="I178" s="385" t="str">
        <f>'01-Mapa de riesgo-UO'!AT179</f>
        <v>LEVE</v>
      </c>
      <c r="J178" s="204" t="str">
        <f>'01-Mapa de riesgo-UO'!AW179</f>
        <v>ASUMIR</v>
      </c>
      <c r="K178" s="332" t="str">
        <f t="shared" si="20"/>
        <v>NO</v>
      </c>
      <c r="L178" s="324"/>
      <c r="M178" s="324"/>
      <c r="N178" s="324"/>
      <c r="O178" s="324"/>
      <c r="P178" s="324"/>
      <c r="Q178" s="324"/>
      <c r="R178" s="324"/>
      <c r="S178" s="324"/>
    </row>
    <row r="179" spans="1:19" ht="88.5" hidden="1" customHeight="1" x14ac:dyDescent="0.2">
      <c r="A179" s="324"/>
      <c r="B179" s="332"/>
      <c r="C179" s="332"/>
      <c r="D179" s="332"/>
      <c r="E179" s="332"/>
      <c r="F179" s="332"/>
      <c r="G179" s="52">
        <f>'01-Mapa de riesgo-UO'!I180</f>
        <v>0</v>
      </c>
      <c r="H179" s="332"/>
      <c r="I179" s="385"/>
      <c r="J179" s="204" t="str">
        <f>'01-Mapa de riesgo-UO'!AW180</f>
        <v>ASUMIR</v>
      </c>
      <c r="K179" s="332"/>
      <c r="L179" s="324"/>
      <c r="M179" s="324"/>
      <c r="N179" s="324"/>
      <c r="O179" s="324"/>
      <c r="P179" s="324"/>
      <c r="Q179" s="324"/>
      <c r="R179" s="324"/>
      <c r="S179" s="324"/>
    </row>
    <row r="180" spans="1:19" ht="88.5" hidden="1" customHeight="1" x14ac:dyDescent="0.2">
      <c r="A180" s="324"/>
      <c r="B180" s="332"/>
      <c r="C180" s="332"/>
      <c r="D180" s="332"/>
      <c r="E180" s="332"/>
      <c r="F180" s="332"/>
      <c r="G180" s="52">
        <f>'01-Mapa de riesgo-UO'!I181</f>
        <v>0</v>
      </c>
      <c r="H180" s="332"/>
      <c r="I180" s="385"/>
      <c r="J180" s="204" t="str">
        <f>'01-Mapa de riesgo-UO'!AW181</f>
        <v>ASUMIR</v>
      </c>
      <c r="K180" s="332"/>
      <c r="L180" s="324"/>
      <c r="M180" s="324"/>
      <c r="N180" s="324"/>
      <c r="O180" s="324"/>
      <c r="P180" s="324"/>
      <c r="Q180" s="324"/>
      <c r="R180" s="324"/>
      <c r="S180" s="324"/>
    </row>
    <row r="181" spans="1:19" ht="88.5" hidden="1" customHeight="1" x14ac:dyDescent="0.2">
      <c r="A181" s="324">
        <v>58</v>
      </c>
      <c r="B181" s="332" t="str">
        <f>'01-Mapa de riesgo-UO'!D182</f>
        <v>EXTENSIÓN_PROYECCIÓN_SOCIAL</v>
      </c>
      <c r="C181" s="332" t="str">
        <f>+'01-Mapa de riesgo-UO'!F182</f>
        <v>NO</v>
      </c>
      <c r="D181" s="332" t="str">
        <f>'01-Mapa de riesgo-UO'!J182</f>
        <v>Corrupción</v>
      </c>
      <c r="E181" s="332" t="str">
        <f>'01-Mapa de riesgo-UO'!K182</f>
        <v>Pérdida de la imparcialidad (4.1.3)</v>
      </c>
      <c r="F181" s="332"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32" t="str">
        <f>'01-Mapa de riesgo-UO'!M182</f>
        <v>Pérdida de  credibilidad en el laboratorio
Pérdida de la confianza en el funcionario.
Iniciación de un proceso disciplinario</v>
      </c>
      <c r="I181" s="385" t="str">
        <f>'01-Mapa de riesgo-UO'!AT182</f>
        <v>LEVE</v>
      </c>
      <c r="J181" s="204" t="str">
        <f>'01-Mapa de riesgo-UO'!AW182</f>
        <v>ASUMIR</v>
      </c>
      <c r="K181" s="332" t="str">
        <f t="shared" si="20"/>
        <v>NO</v>
      </c>
      <c r="L181" s="324"/>
      <c r="M181" s="324"/>
      <c r="N181" s="324"/>
      <c r="O181" s="324"/>
      <c r="P181" s="324"/>
      <c r="Q181" s="324"/>
      <c r="R181" s="324"/>
      <c r="S181" s="324"/>
    </row>
    <row r="182" spans="1:19" ht="88.5" hidden="1" customHeight="1" x14ac:dyDescent="0.2">
      <c r="A182" s="324"/>
      <c r="B182" s="332"/>
      <c r="C182" s="332"/>
      <c r="D182" s="332"/>
      <c r="E182" s="332"/>
      <c r="F182" s="332"/>
      <c r="G182" s="52" t="str">
        <f>'01-Mapa de riesgo-UO'!I183</f>
        <v>Conflicto de intereses, al prestar servicios de caracterización entre los que hacen parte  del  centro de laboratorios.</v>
      </c>
      <c r="H182" s="332"/>
      <c r="I182" s="385"/>
      <c r="J182" s="204" t="str">
        <f>'01-Mapa de riesgo-UO'!AW183</f>
        <v>ASUMIR</v>
      </c>
      <c r="K182" s="332"/>
      <c r="L182" s="324"/>
      <c r="M182" s="324"/>
      <c r="N182" s="324"/>
      <c r="O182" s="324"/>
      <c r="P182" s="324"/>
      <c r="Q182" s="324"/>
      <c r="R182" s="324"/>
      <c r="S182" s="324"/>
    </row>
    <row r="183" spans="1:19" ht="88.5" hidden="1" customHeight="1" x14ac:dyDescent="0.2">
      <c r="A183" s="324"/>
      <c r="B183" s="332"/>
      <c r="C183" s="332"/>
      <c r="D183" s="332"/>
      <c r="E183" s="332"/>
      <c r="F183" s="332"/>
      <c r="G183" s="52">
        <f>'01-Mapa de riesgo-UO'!I184</f>
        <v>0</v>
      </c>
      <c r="H183" s="332"/>
      <c r="I183" s="385"/>
      <c r="J183" s="204" t="str">
        <f>'01-Mapa de riesgo-UO'!AW184</f>
        <v>ASUMIR</v>
      </c>
      <c r="K183" s="332"/>
      <c r="L183" s="324"/>
      <c r="M183" s="324"/>
      <c r="N183" s="324"/>
      <c r="O183" s="324"/>
      <c r="P183" s="324"/>
      <c r="Q183" s="324"/>
      <c r="R183" s="324"/>
      <c r="S183" s="324"/>
    </row>
    <row r="184" spans="1:19" ht="88.5" hidden="1" customHeight="1" x14ac:dyDescent="0.2">
      <c r="A184" s="324">
        <v>59</v>
      </c>
      <c r="B184" s="332" t="str">
        <f>'01-Mapa de riesgo-UO'!D185</f>
        <v>EXTENSIÓN_PROYECCIÓN_SOCIAL</v>
      </c>
      <c r="C184" s="332" t="str">
        <f>+'01-Mapa de riesgo-UO'!F185</f>
        <v>NO</v>
      </c>
      <c r="D184" s="332" t="str">
        <f>'01-Mapa de riesgo-UO'!J185</f>
        <v>Operacional</v>
      </c>
      <c r="E184" s="332" t="str">
        <f>'01-Mapa de riesgo-UO'!K185</f>
        <v>Pérdida de la validez de los resultados del laboratorio
(6.3)</v>
      </c>
      <c r="F184" s="332"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32" t="str">
        <f>'01-Mapa de riesgo-UO'!M185</f>
        <v>Pérdida de  credibilidad en el laboratorio
Generación de mala imagen del alboratorio por no prestar servicios confiables</v>
      </c>
      <c r="I184" s="385" t="str">
        <f>'01-Mapa de riesgo-UO'!AT185</f>
        <v>LEVE</v>
      </c>
      <c r="J184" s="204" t="str">
        <f>'01-Mapa de riesgo-UO'!AW185</f>
        <v>ASUMIR</v>
      </c>
      <c r="K184" s="332" t="str">
        <f t="shared" si="20"/>
        <v>NO</v>
      </c>
      <c r="L184" s="324"/>
      <c r="M184" s="324"/>
      <c r="N184" s="324"/>
      <c r="O184" s="324"/>
      <c r="P184" s="324"/>
      <c r="Q184" s="324"/>
      <c r="R184" s="324"/>
      <c r="S184" s="324"/>
    </row>
    <row r="185" spans="1:19" ht="88.5" hidden="1" customHeight="1" x14ac:dyDescent="0.2">
      <c r="A185" s="324"/>
      <c r="B185" s="332"/>
      <c r="C185" s="332"/>
      <c r="D185" s="332"/>
      <c r="E185" s="332"/>
      <c r="F185" s="332"/>
      <c r="G185" s="52">
        <f>'01-Mapa de riesgo-UO'!I186</f>
        <v>0</v>
      </c>
      <c r="H185" s="332"/>
      <c r="I185" s="385"/>
      <c r="J185" s="204" t="str">
        <f>'01-Mapa de riesgo-UO'!AW186</f>
        <v>ASUMIR</v>
      </c>
      <c r="K185" s="332"/>
      <c r="L185" s="324"/>
      <c r="M185" s="324"/>
      <c r="N185" s="324"/>
      <c r="O185" s="324"/>
      <c r="P185" s="324"/>
      <c r="Q185" s="324"/>
      <c r="R185" s="324"/>
      <c r="S185" s="324"/>
    </row>
    <row r="186" spans="1:19" ht="88.5" hidden="1" customHeight="1" x14ac:dyDescent="0.2">
      <c r="A186" s="324"/>
      <c r="B186" s="332"/>
      <c r="C186" s="332"/>
      <c r="D186" s="332"/>
      <c r="E186" s="332"/>
      <c r="F186" s="332"/>
      <c r="G186" s="52">
        <f>'01-Mapa de riesgo-UO'!I187</f>
        <v>0</v>
      </c>
      <c r="H186" s="332"/>
      <c r="I186" s="385"/>
      <c r="J186" s="204" t="str">
        <f>'01-Mapa de riesgo-UO'!AW187</f>
        <v>ASUMIR</v>
      </c>
      <c r="K186" s="332"/>
      <c r="L186" s="324"/>
      <c r="M186" s="324"/>
      <c r="N186" s="324"/>
      <c r="O186" s="324"/>
      <c r="P186" s="324"/>
      <c r="Q186" s="324"/>
      <c r="R186" s="324"/>
      <c r="S186" s="324"/>
    </row>
    <row r="187" spans="1:19" ht="88.5" hidden="1" customHeight="1" x14ac:dyDescent="0.2">
      <c r="A187" s="324">
        <v>60</v>
      </c>
      <c r="B187" s="332" t="str">
        <f>'01-Mapa de riesgo-UO'!D188</f>
        <v>EXTENSIÓN_PROYECCIÓN_SOCIAL</v>
      </c>
      <c r="C187" s="332" t="str">
        <f>+'01-Mapa de riesgo-UO'!F188</f>
        <v>NO</v>
      </c>
      <c r="D187" s="332" t="str">
        <f>'01-Mapa de riesgo-UO'!J188</f>
        <v>Operacional</v>
      </c>
      <c r="E187" s="332" t="str">
        <f>'01-Mapa de riesgo-UO'!K188</f>
        <v>Pérdida de la validez de los resultados del laboratorio
(6.4.6)</v>
      </c>
      <c r="F187" s="332"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32" t="str">
        <f>'01-Mapa de riesgo-UO'!M188</f>
        <v>Resultado inválido
Reproceso de muestra
Trabajo No Conforme</v>
      </c>
      <c r="I187" s="385" t="str">
        <f>'01-Mapa de riesgo-UO'!AT188</f>
        <v>LEVE</v>
      </c>
      <c r="J187" s="204" t="str">
        <f>'01-Mapa de riesgo-UO'!AW188</f>
        <v>ASUMIR</v>
      </c>
      <c r="K187" s="332" t="str">
        <f t="shared" si="20"/>
        <v>NO</v>
      </c>
      <c r="L187" s="324"/>
      <c r="M187" s="324"/>
      <c r="N187" s="324"/>
      <c r="O187" s="324"/>
      <c r="P187" s="324"/>
      <c r="Q187" s="324"/>
      <c r="R187" s="324"/>
      <c r="S187" s="324"/>
    </row>
    <row r="188" spans="1:19" ht="88.5" hidden="1" customHeight="1" x14ac:dyDescent="0.2">
      <c r="A188" s="324"/>
      <c r="B188" s="332"/>
      <c r="C188" s="332"/>
      <c r="D188" s="332"/>
      <c r="E188" s="332"/>
      <c r="F188" s="332"/>
      <c r="G188" s="52">
        <f>'01-Mapa de riesgo-UO'!I189</f>
        <v>0</v>
      </c>
      <c r="H188" s="332"/>
      <c r="I188" s="385"/>
      <c r="J188" s="204" t="str">
        <f>'01-Mapa de riesgo-UO'!AW189</f>
        <v>ASUMIR</v>
      </c>
      <c r="K188" s="332"/>
      <c r="L188" s="324"/>
      <c r="M188" s="324"/>
      <c r="N188" s="324"/>
      <c r="O188" s="324"/>
      <c r="P188" s="324"/>
      <c r="Q188" s="324"/>
      <c r="R188" s="324"/>
      <c r="S188" s="324"/>
    </row>
    <row r="189" spans="1:19" ht="88.5" hidden="1" customHeight="1" x14ac:dyDescent="0.2">
      <c r="A189" s="324"/>
      <c r="B189" s="332"/>
      <c r="C189" s="332"/>
      <c r="D189" s="332"/>
      <c r="E189" s="332"/>
      <c r="F189" s="332"/>
      <c r="G189" s="52">
        <f>'01-Mapa de riesgo-UO'!I190</f>
        <v>0</v>
      </c>
      <c r="H189" s="332"/>
      <c r="I189" s="385"/>
      <c r="J189" s="204" t="str">
        <f>'01-Mapa de riesgo-UO'!AW190</f>
        <v>ASUMIR</v>
      </c>
      <c r="K189" s="332"/>
      <c r="L189" s="324"/>
      <c r="M189" s="324"/>
      <c r="N189" s="324"/>
      <c r="O189" s="324"/>
      <c r="P189" s="324"/>
      <c r="Q189" s="324"/>
      <c r="R189" s="324"/>
      <c r="S189" s="324"/>
    </row>
    <row r="190" spans="1:19" ht="88.5" hidden="1" customHeight="1" x14ac:dyDescent="0.2">
      <c r="A190" s="324">
        <v>61</v>
      </c>
      <c r="B190" s="332" t="str">
        <f>'01-Mapa de riesgo-UO'!D191</f>
        <v>EXTENSIÓN_PROYECCIÓN_SOCIAL</v>
      </c>
      <c r="C190" s="332" t="str">
        <f>+'01-Mapa de riesgo-UO'!F191</f>
        <v>NO</v>
      </c>
      <c r="D190" s="332" t="str">
        <f>'01-Mapa de riesgo-UO'!J191</f>
        <v>Operacional</v>
      </c>
      <c r="E190" s="332" t="str">
        <f>'01-Mapa de riesgo-UO'!K191</f>
        <v>Pérdida de la validez de los resultados del laboratorio
(6.4.9)</v>
      </c>
      <c r="F190" s="332"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32" t="str">
        <f>'01-Mapa de riesgo-UO'!M191</f>
        <v>Resultado inválido
Reproceso de muestras
Trabajo No Conforme</v>
      </c>
      <c r="I190" s="385" t="str">
        <f>'01-Mapa de riesgo-UO'!AT191</f>
        <v>LEVE</v>
      </c>
      <c r="J190" s="204" t="str">
        <f>'01-Mapa de riesgo-UO'!AW191</f>
        <v>ASUMIR</v>
      </c>
      <c r="K190" s="332" t="str">
        <f t="shared" si="20"/>
        <v>NO</v>
      </c>
      <c r="L190" s="324"/>
      <c r="M190" s="324"/>
      <c r="N190" s="324"/>
      <c r="O190" s="324"/>
      <c r="P190" s="324"/>
      <c r="Q190" s="324"/>
      <c r="R190" s="324"/>
      <c r="S190" s="324"/>
    </row>
    <row r="191" spans="1:19" ht="88.5" hidden="1" customHeight="1" x14ac:dyDescent="0.2">
      <c r="A191" s="324"/>
      <c r="B191" s="332"/>
      <c r="C191" s="332"/>
      <c r="D191" s="332"/>
      <c r="E191" s="332"/>
      <c r="F191" s="332"/>
      <c r="G191" s="52">
        <f>'01-Mapa de riesgo-UO'!I192</f>
        <v>0</v>
      </c>
      <c r="H191" s="332"/>
      <c r="I191" s="385"/>
      <c r="J191" s="204" t="str">
        <f>'01-Mapa de riesgo-UO'!AW192</f>
        <v>ASUMIR</v>
      </c>
      <c r="K191" s="332"/>
      <c r="L191" s="324"/>
      <c r="M191" s="324"/>
      <c r="N191" s="324"/>
      <c r="O191" s="324"/>
      <c r="P191" s="324"/>
      <c r="Q191" s="324"/>
      <c r="R191" s="324"/>
      <c r="S191" s="324"/>
    </row>
    <row r="192" spans="1:19" ht="88.5" hidden="1" customHeight="1" x14ac:dyDescent="0.2">
      <c r="A192" s="324"/>
      <c r="B192" s="332"/>
      <c r="C192" s="332"/>
      <c r="D192" s="332"/>
      <c r="E192" s="332"/>
      <c r="F192" s="332"/>
      <c r="G192" s="52">
        <f>'01-Mapa de riesgo-UO'!I193</f>
        <v>0</v>
      </c>
      <c r="H192" s="332"/>
      <c r="I192" s="385"/>
      <c r="J192" s="204" t="str">
        <f>'01-Mapa de riesgo-UO'!AW193</f>
        <v>ASUMIR</v>
      </c>
      <c r="K192" s="332"/>
      <c r="L192" s="324"/>
      <c r="M192" s="324"/>
      <c r="N192" s="324"/>
      <c r="O192" s="324"/>
      <c r="P192" s="324"/>
      <c r="Q192" s="324"/>
      <c r="R192" s="324"/>
      <c r="S192" s="324"/>
    </row>
    <row r="193" spans="1:19" ht="88.5" hidden="1" customHeight="1" x14ac:dyDescent="0.2">
      <c r="A193" s="324">
        <v>62</v>
      </c>
      <c r="B193" s="332" t="str">
        <f>'01-Mapa de riesgo-UO'!D194</f>
        <v>EXTENSIÓN_PROYECCIÓN_SOCIAL</v>
      </c>
      <c r="C193" s="332" t="str">
        <f>+'01-Mapa de riesgo-UO'!F194</f>
        <v>NO</v>
      </c>
      <c r="D193" s="332" t="str">
        <f>'01-Mapa de riesgo-UO'!J194</f>
        <v>Operacional</v>
      </c>
      <c r="E193" s="332" t="str">
        <f>'01-Mapa de riesgo-UO'!K194</f>
        <v>Tomar una decisión de conformidad errada 
(7.8.6)</v>
      </c>
      <c r="F193" s="332" t="str">
        <f>'01-Mapa de riesgo-UO'!L194</f>
        <v xml:space="preserve">Declaración de la  conformidad errada. </v>
      </c>
      <c r="G193" s="52" t="str">
        <f>'01-Mapa de riesgo-UO'!I194</f>
        <v>Usar una regla de decisión del laboratorio inadecuada</v>
      </c>
      <c r="H193" s="332" t="str">
        <f>'01-Mapa de riesgo-UO'!M194</f>
        <v xml:space="preserve"> Pérdida de credibilidad en el laboratorio
Pérdida de la confianza en el laboratorio</v>
      </c>
      <c r="I193" s="385" t="str">
        <f>'01-Mapa de riesgo-UO'!AT194</f>
        <v>LEVE</v>
      </c>
      <c r="J193" s="204" t="str">
        <f>'01-Mapa de riesgo-UO'!AW194</f>
        <v>ASUMIR</v>
      </c>
      <c r="K193" s="332" t="str">
        <f t="shared" si="20"/>
        <v>NO</v>
      </c>
      <c r="L193" s="324"/>
      <c r="M193" s="324"/>
      <c r="N193" s="324"/>
      <c r="O193" s="324"/>
      <c r="P193" s="324"/>
      <c r="Q193" s="324"/>
      <c r="R193" s="324"/>
      <c r="S193" s="324"/>
    </row>
    <row r="194" spans="1:19" ht="88.5" hidden="1" customHeight="1" x14ac:dyDescent="0.2">
      <c r="A194" s="324"/>
      <c r="B194" s="332"/>
      <c r="C194" s="332"/>
      <c r="D194" s="332"/>
      <c r="E194" s="332"/>
      <c r="F194" s="332"/>
      <c r="G194" s="52">
        <f>'01-Mapa de riesgo-UO'!I195</f>
        <v>0</v>
      </c>
      <c r="H194" s="332"/>
      <c r="I194" s="385"/>
      <c r="J194" s="204" t="str">
        <f>'01-Mapa de riesgo-UO'!AW195</f>
        <v>ASUMIR</v>
      </c>
      <c r="K194" s="332"/>
      <c r="L194" s="324"/>
      <c r="M194" s="324"/>
      <c r="N194" s="324"/>
      <c r="O194" s="324"/>
      <c r="P194" s="324"/>
      <c r="Q194" s="324"/>
      <c r="R194" s="324"/>
      <c r="S194" s="324"/>
    </row>
    <row r="195" spans="1:19" ht="88.5" hidden="1" customHeight="1" x14ac:dyDescent="0.2">
      <c r="A195" s="324"/>
      <c r="B195" s="332"/>
      <c r="C195" s="332"/>
      <c r="D195" s="332"/>
      <c r="E195" s="332"/>
      <c r="F195" s="332"/>
      <c r="G195" s="52">
        <f>'01-Mapa de riesgo-UO'!I196</f>
        <v>0</v>
      </c>
      <c r="H195" s="332"/>
      <c r="I195" s="385"/>
      <c r="J195" s="204" t="str">
        <f>'01-Mapa de riesgo-UO'!AW196</f>
        <v>ASUMIR</v>
      </c>
      <c r="K195" s="332"/>
      <c r="L195" s="324"/>
      <c r="M195" s="324"/>
      <c r="N195" s="324"/>
      <c r="O195" s="324"/>
      <c r="P195" s="324"/>
      <c r="Q195" s="324"/>
      <c r="R195" s="324"/>
      <c r="S195" s="324"/>
    </row>
    <row r="196" spans="1:19" ht="88.5" hidden="1" customHeight="1" x14ac:dyDescent="0.2">
      <c r="A196" s="324">
        <v>63</v>
      </c>
      <c r="B196" s="332" t="str">
        <f>'01-Mapa de riesgo-UO'!D197</f>
        <v>EXTENSIÓN_PROYECCIÓN_SOCIAL</v>
      </c>
      <c r="C196" s="332" t="str">
        <f>+'01-Mapa de riesgo-UO'!F197</f>
        <v>NO</v>
      </c>
      <c r="D196" s="332" t="str">
        <f>'01-Mapa de riesgo-UO'!J197</f>
        <v>Operacional</v>
      </c>
      <c r="E196" s="332" t="str">
        <f>'01-Mapa de riesgo-UO'!K197</f>
        <v>Utilización de un método de ensayo inadecuado
(7.2)</v>
      </c>
      <c r="F196" s="332" t="str">
        <f>'01-Mapa de riesgo-UO'!L197</f>
        <v>Verificación/validación del método no es adecuada para declarar la aptitud del laboratorio</v>
      </c>
      <c r="G196" s="52" t="str">
        <f>'01-Mapa de riesgo-UO'!I197</f>
        <v>En la verificacion del método no se tienen en cuenta todos los factores</v>
      </c>
      <c r="H196" s="332" t="str">
        <f>'01-Mapa de riesgo-UO'!M197</f>
        <v xml:space="preserve">Resultado inválido.
No conformidades en audiorías internas y externas.
Pérdida de  credibilidad en el laboratorio
</v>
      </c>
      <c r="I196" s="385" t="str">
        <f>'01-Mapa de riesgo-UO'!AT197</f>
        <v>LEVE</v>
      </c>
      <c r="J196" s="204" t="str">
        <f>'01-Mapa de riesgo-UO'!AW197</f>
        <v>ASUMIR</v>
      </c>
      <c r="K196" s="332" t="str">
        <f t="shared" si="20"/>
        <v>NO</v>
      </c>
      <c r="L196" s="324"/>
      <c r="M196" s="324"/>
      <c r="N196" s="324"/>
      <c r="O196" s="324"/>
      <c r="P196" s="324"/>
      <c r="Q196" s="324"/>
      <c r="R196" s="324"/>
      <c r="S196" s="324"/>
    </row>
    <row r="197" spans="1:19" ht="88.5" hidden="1" customHeight="1" x14ac:dyDescent="0.2">
      <c r="A197" s="324"/>
      <c r="B197" s="332"/>
      <c r="C197" s="332"/>
      <c r="D197" s="332"/>
      <c r="E197" s="332"/>
      <c r="F197" s="332"/>
      <c r="G197" s="52">
        <f>'01-Mapa de riesgo-UO'!I198</f>
        <v>0</v>
      </c>
      <c r="H197" s="332"/>
      <c r="I197" s="385"/>
      <c r="J197" s="204" t="str">
        <f>'01-Mapa de riesgo-UO'!AW198</f>
        <v>ASUMIR</v>
      </c>
      <c r="K197" s="332"/>
      <c r="L197" s="324"/>
      <c r="M197" s="324"/>
      <c r="N197" s="324"/>
      <c r="O197" s="324"/>
      <c r="P197" s="324"/>
      <c r="Q197" s="324"/>
      <c r="R197" s="324"/>
      <c r="S197" s="324"/>
    </row>
    <row r="198" spans="1:19" ht="88.5" hidden="1" customHeight="1" x14ac:dyDescent="0.2">
      <c r="A198" s="324"/>
      <c r="B198" s="332"/>
      <c r="C198" s="332"/>
      <c r="D198" s="332"/>
      <c r="E198" s="332"/>
      <c r="F198" s="332"/>
      <c r="G198" s="52">
        <f>'01-Mapa de riesgo-UO'!I199</f>
        <v>0</v>
      </c>
      <c r="H198" s="332"/>
      <c r="I198" s="385"/>
      <c r="J198" s="204" t="str">
        <f>'01-Mapa de riesgo-UO'!AW199</f>
        <v>ASUMIR</v>
      </c>
      <c r="K198" s="332"/>
      <c r="L198" s="324"/>
      <c r="M198" s="324"/>
      <c r="N198" s="324"/>
      <c r="O198" s="324"/>
      <c r="P198" s="324"/>
      <c r="Q198" s="324"/>
      <c r="R198" s="324"/>
      <c r="S198" s="324"/>
    </row>
    <row r="199" spans="1:19" ht="88.5" hidden="1" customHeight="1" x14ac:dyDescent="0.2">
      <c r="A199" s="324">
        <v>64</v>
      </c>
      <c r="B199" s="332" t="str">
        <f>'01-Mapa de riesgo-UO'!D200</f>
        <v>EXTENSIÓN_PROYECCIÓN_SOCIAL</v>
      </c>
      <c r="C199" s="332" t="str">
        <f>+'01-Mapa de riesgo-UO'!F200</f>
        <v>NO</v>
      </c>
      <c r="D199" s="332" t="str">
        <f>'01-Mapa de riesgo-UO'!J200</f>
        <v>Operacional</v>
      </c>
      <c r="E199" s="332" t="str">
        <f>'01-Mapa de riesgo-UO'!K200</f>
        <v>Pérdida de la validez de los resultados (Evaluación de la incertidumbre)
(7.6)</v>
      </c>
      <c r="F199" s="332"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32" t="str">
        <f>'01-Mapa de riesgo-UO'!M200</f>
        <v>Resultado inválido
No conformidades en audiorías internas y externas.
Pérdida de la confianza en el laboratorio</v>
      </c>
      <c r="I199" s="385" t="str">
        <f>'01-Mapa de riesgo-UO'!AT200</f>
        <v>LEVE</v>
      </c>
      <c r="J199" s="204" t="str">
        <f>'01-Mapa de riesgo-UO'!AW200</f>
        <v>ASUMIR</v>
      </c>
      <c r="K199" s="332" t="str">
        <f t="shared" si="20"/>
        <v>NO</v>
      </c>
      <c r="L199" s="324"/>
      <c r="M199" s="324"/>
      <c r="N199" s="324"/>
      <c r="O199" s="324"/>
      <c r="P199" s="324"/>
      <c r="Q199" s="324"/>
      <c r="R199" s="324"/>
      <c r="S199" s="324"/>
    </row>
    <row r="200" spans="1:19" ht="88.5" hidden="1" customHeight="1" x14ac:dyDescent="0.2">
      <c r="A200" s="324"/>
      <c r="B200" s="332"/>
      <c r="C200" s="332"/>
      <c r="D200" s="332"/>
      <c r="E200" s="332"/>
      <c r="F200" s="332"/>
      <c r="G200" s="52">
        <f>'01-Mapa de riesgo-UO'!I201</f>
        <v>0</v>
      </c>
      <c r="H200" s="332"/>
      <c r="I200" s="385"/>
      <c r="J200" s="204" t="str">
        <f>'01-Mapa de riesgo-UO'!AW201</f>
        <v>ASUMIR</v>
      </c>
      <c r="K200" s="332"/>
      <c r="L200" s="324"/>
      <c r="M200" s="324"/>
      <c r="N200" s="324"/>
      <c r="O200" s="324"/>
      <c r="P200" s="324"/>
      <c r="Q200" s="324"/>
      <c r="R200" s="324"/>
      <c r="S200" s="324"/>
    </row>
    <row r="201" spans="1:19" ht="88.5" hidden="1" customHeight="1" x14ac:dyDescent="0.2">
      <c r="A201" s="324"/>
      <c r="B201" s="332"/>
      <c r="C201" s="332"/>
      <c r="D201" s="332"/>
      <c r="E201" s="332"/>
      <c r="F201" s="332"/>
      <c r="G201" s="52">
        <f>'01-Mapa de riesgo-UO'!I202</f>
        <v>0</v>
      </c>
      <c r="H201" s="332"/>
      <c r="I201" s="385"/>
      <c r="J201" s="204" t="str">
        <f>'01-Mapa de riesgo-UO'!AW202</f>
        <v>ASUMIR</v>
      </c>
      <c r="K201" s="332"/>
      <c r="L201" s="324"/>
      <c r="M201" s="324"/>
      <c r="N201" s="324"/>
      <c r="O201" s="324"/>
      <c r="P201" s="324"/>
      <c r="Q201" s="324"/>
      <c r="R201" s="324"/>
      <c r="S201" s="324"/>
    </row>
    <row r="202" spans="1:19" ht="88.5" hidden="1" customHeight="1" x14ac:dyDescent="0.2">
      <c r="A202" s="324">
        <v>65</v>
      </c>
      <c r="B202" s="332" t="str">
        <f>'01-Mapa de riesgo-UO'!D203</f>
        <v>EXTENSIÓN_PROYECCIÓN_SOCIAL</v>
      </c>
      <c r="C202" s="332" t="str">
        <f>+'01-Mapa de riesgo-UO'!F203</f>
        <v>NO</v>
      </c>
      <c r="D202" s="332" t="str">
        <f>'01-Mapa de riesgo-UO'!J203</f>
        <v>Cumplimiento</v>
      </c>
      <c r="E202" s="332" t="str">
        <f>'01-Mapa de riesgo-UO'!K203</f>
        <v>Pérdida de la validez de los resultados
(7.7)</v>
      </c>
      <c r="F202" s="332" t="str">
        <f>'01-Mapa de riesgo-UO'!L203</f>
        <v>No aprobar los ensayos de aptitud o pruebas interlaboratorio</v>
      </c>
      <c r="G202" s="52" t="str">
        <f>'01-Mapa de riesgo-UO'!I203</f>
        <v>No se han tenido en cuenta procedimientos para hacer seguimiento a la validez de los resultados</v>
      </c>
      <c r="H202" s="332" t="str">
        <f>'01-Mapa de riesgo-UO'!M203</f>
        <v>Resultados inválidos
Incumplimiento de los controles de calidad/aseguramiento de la calidad de los métodos de ensayo.
Suspensión de la acreditación de IDEAM.</v>
      </c>
      <c r="I202" s="385" t="str">
        <f>'01-Mapa de riesgo-UO'!AT203</f>
        <v>LEVE</v>
      </c>
      <c r="J202" s="204" t="str">
        <f>'01-Mapa de riesgo-UO'!AW203</f>
        <v>ASUMIR</v>
      </c>
      <c r="K202" s="332" t="str">
        <f t="shared" si="20"/>
        <v>NO</v>
      </c>
      <c r="L202" s="324"/>
      <c r="M202" s="324"/>
      <c r="N202" s="324"/>
      <c r="O202" s="324"/>
      <c r="P202" s="324"/>
      <c r="Q202" s="324"/>
      <c r="R202" s="324"/>
      <c r="S202" s="324"/>
    </row>
    <row r="203" spans="1:19" ht="88.5" hidden="1" customHeight="1" x14ac:dyDescent="0.2">
      <c r="A203" s="324"/>
      <c r="B203" s="332"/>
      <c r="C203" s="332"/>
      <c r="D203" s="332"/>
      <c r="E203" s="332"/>
      <c r="F203" s="332"/>
      <c r="G203" s="52">
        <f>'01-Mapa de riesgo-UO'!I204</f>
        <v>0</v>
      </c>
      <c r="H203" s="332"/>
      <c r="I203" s="385"/>
      <c r="J203" s="204" t="str">
        <f>'01-Mapa de riesgo-UO'!AW204</f>
        <v>ASUMIR</v>
      </c>
      <c r="K203" s="332"/>
      <c r="L203" s="324"/>
      <c r="M203" s="324"/>
      <c r="N203" s="324"/>
      <c r="O203" s="324"/>
      <c r="P203" s="324"/>
      <c r="Q203" s="324"/>
      <c r="R203" s="324"/>
      <c r="S203" s="324"/>
    </row>
    <row r="204" spans="1:19" ht="88.5" hidden="1" customHeight="1" x14ac:dyDescent="0.2">
      <c r="A204" s="324"/>
      <c r="B204" s="332"/>
      <c r="C204" s="332"/>
      <c r="D204" s="332"/>
      <c r="E204" s="332"/>
      <c r="F204" s="332"/>
      <c r="G204" s="52">
        <f>'01-Mapa de riesgo-UO'!I205</f>
        <v>0</v>
      </c>
      <c r="H204" s="332"/>
      <c r="I204" s="385"/>
      <c r="J204" s="204" t="str">
        <f>'01-Mapa de riesgo-UO'!AW205</f>
        <v>ASUMIR</v>
      </c>
      <c r="K204" s="332"/>
      <c r="L204" s="324"/>
      <c r="M204" s="324"/>
      <c r="N204" s="324"/>
      <c r="O204" s="324"/>
      <c r="P204" s="324"/>
      <c r="Q204" s="324"/>
      <c r="R204" s="324"/>
      <c r="S204" s="324"/>
    </row>
    <row r="205" spans="1:19" ht="88.5" hidden="1" customHeight="1" x14ac:dyDescent="0.2">
      <c r="A205" s="324">
        <v>66</v>
      </c>
      <c r="B205" s="332" t="str">
        <f>'01-Mapa de riesgo-UO'!D206</f>
        <v>EXTENSIÓN_PROYECCIÓN_SOCIAL</v>
      </c>
      <c r="C205" s="332" t="str">
        <f>+'01-Mapa de riesgo-UO'!F206</f>
        <v>NO</v>
      </c>
      <c r="D205" s="332" t="str">
        <f>'01-Mapa de riesgo-UO'!J206</f>
        <v>Corrupción</v>
      </c>
      <c r="E205" s="332" t="str">
        <f>'01-Mapa de riesgo-UO'!K206</f>
        <v>Pérdida de la imparcialidad (4.1.3)</v>
      </c>
      <c r="F205" s="332"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32" t="str">
        <f>'01-Mapa de riesgo-UO'!M206</f>
        <v>Pérdida de  credibilidad en el laboratorio
Pérdida de la confianza en el funcionario.
Iniciación de un proceso disciplinario</v>
      </c>
      <c r="I205" s="385" t="str">
        <f>'01-Mapa de riesgo-UO'!AT206</f>
        <v>LEVE</v>
      </c>
      <c r="J205" s="204" t="str">
        <f>'01-Mapa de riesgo-UO'!AW206</f>
        <v>ASUMIR</v>
      </c>
      <c r="K205" s="332" t="str">
        <f t="shared" si="20"/>
        <v>NO</v>
      </c>
      <c r="L205" s="324"/>
      <c r="M205" s="324"/>
      <c r="N205" s="324"/>
      <c r="O205" s="324"/>
      <c r="P205" s="324"/>
      <c r="Q205" s="324"/>
      <c r="R205" s="324"/>
      <c r="S205" s="324"/>
    </row>
    <row r="206" spans="1:19" ht="88.5" hidden="1" customHeight="1" x14ac:dyDescent="0.2">
      <c r="A206" s="324"/>
      <c r="B206" s="332"/>
      <c r="C206" s="332"/>
      <c r="D206" s="332"/>
      <c r="E206" s="332"/>
      <c r="F206" s="332"/>
      <c r="G206" s="52">
        <f>'01-Mapa de riesgo-UO'!I207</f>
        <v>0</v>
      </c>
      <c r="H206" s="332"/>
      <c r="I206" s="385"/>
      <c r="J206" s="204" t="str">
        <f>'01-Mapa de riesgo-UO'!AW207</f>
        <v>ASUMIR</v>
      </c>
      <c r="K206" s="332"/>
      <c r="L206" s="324"/>
      <c r="M206" s="324"/>
      <c r="N206" s="324"/>
      <c r="O206" s="324"/>
      <c r="P206" s="324"/>
      <c r="Q206" s="324"/>
      <c r="R206" s="324"/>
      <c r="S206" s="324"/>
    </row>
    <row r="207" spans="1:19" ht="88.5" hidden="1" customHeight="1" x14ac:dyDescent="0.2">
      <c r="A207" s="324"/>
      <c r="B207" s="332"/>
      <c r="C207" s="332"/>
      <c r="D207" s="332"/>
      <c r="E207" s="332"/>
      <c r="F207" s="332"/>
      <c r="G207" s="52">
        <f>'01-Mapa de riesgo-UO'!I208</f>
        <v>0</v>
      </c>
      <c r="H207" s="332"/>
      <c r="I207" s="385"/>
      <c r="J207" s="204" t="str">
        <f>'01-Mapa de riesgo-UO'!AW208</f>
        <v>ASUMIR</v>
      </c>
      <c r="K207" s="332"/>
      <c r="L207" s="324"/>
      <c r="M207" s="324"/>
      <c r="N207" s="324"/>
      <c r="O207" s="324"/>
      <c r="P207" s="324"/>
      <c r="Q207" s="324"/>
      <c r="R207" s="324"/>
      <c r="S207" s="324"/>
    </row>
    <row r="208" spans="1:19" ht="88.5" hidden="1" customHeight="1" x14ac:dyDescent="0.2">
      <c r="A208" s="324">
        <v>67</v>
      </c>
      <c r="B208" s="332" t="str">
        <f>'01-Mapa de riesgo-UO'!D209</f>
        <v>EXTENSIÓN_PROYECCIÓN_SOCIAL</v>
      </c>
      <c r="C208" s="332" t="str">
        <f>+'01-Mapa de riesgo-UO'!F209</f>
        <v>NO</v>
      </c>
      <c r="D208" s="332" t="str">
        <f>'01-Mapa de riesgo-UO'!J209</f>
        <v>Corrupción</v>
      </c>
      <c r="E208" s="332" t="str">
        <f>'01-Mapa de riesgo-UO'!K209</f>
        <v>Pérdida de la imparcialidad (4.1.3)</v>
      </c>
      <c r="F208" s="332"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32" t="str">
        <f>'01-Mapa de riesgo-UO'!M209</f>
        <v>Pérdida de la confianza en el funcionario.
Iniciación de un proceso disciplinario</v>
      </c>
      <c r="I208" s="385" t="str">
        <f>'01-Mapa de riesgo-UO'!AT209</f>
        <v>LEVE</v>
      </c>
      <c r="J208" s="204" t="str">
        <f>'01-Mapa de riesgo-UO'!AW209</f>
        <v>ASUMIR</v>
      </c>
      <c r="K208" s="332" t="str">
        <f t="shared" ref="K208:K271" si="21">IF(I208="GRAVE","Debe formularse",IF(I208="MODERADO", "Si el proceso lo requiere","NO"))</f>
        <v>NO</v>
      </c>
      <c r="L208" s="324"/>
      <c r="M208" s="324"/>
      <c r="N208" s="324"/>
      <c r="O208" s="324"/>
      <c r="P208" s="324"/>
      <c r="Q208" s="324"/>
      <c r="R208" s="324"/>
      <c r="S208" s="324"/>
    </row>
    <row r="209" spans="1:19" ht="88.5" hidden="1" customHeight="1" x14ac:dyDescent="0.2">
      <c r="A209" s="324"/>
      <c r="B209" s="332"/>
      <c r="C209" s="332"/>
      <c r="D209" s="332"/>
      <c r="E209" s="332"/>
      <c r="F209" s="332"/>
      <c r="G209" s="52">
        <f>'01-Mapa de riesgo-UO'!I210</f>
        <v>0</v>
      </c>
      <c r="H209" s="332"/>
      <c r="I209" s="385"/>
      <c r="J209" s="204" t="str">
        <f>'01-Mapa de riesgo-UO'!AW210</f>
        <v>ASUMIR</v>
      </c>
      <c r="K209" s="332"/>
      <c r="L209" s="324"/>
      <c r="M209" s="324"/>
      <c r="N209" s="324"/>
      <c r="O209" s="324"/>
      <c r="P209" s="324"/>
      <c r="Q209" s="324"/>
      <c r="R209" s="324"/>
      <c r="S209" s="324"/>
    </row>
    <row r="210" spans="1:19" ht="88.5" hidden="1" customHeight="1" x14ac:dyDescent="0.2">
      <c r="A210" s="324"/>
      <c r="B210" s="332"/>
      <c r="C210" s="332"/>
      <c r="D210" s="332"/>
      <c r="E210" s="332"/>
      <c r="F210" s="332"/>
      <c r="G210" s="52">
        <f>'01-Mapa de riesgo-UO'!I211</f>
        <v>0</v>
      </c>
      <c r="H210" s="332"/>
      <c r="I210" s="385"/>
      <c r="J210" s="204" t="str">
        <f>'01-Mapa de riesgo-UO'!AW211</f>
        <v>ASUMIR</v>
      </c>
      <c r="K210" s="332"/>
      <c r="L210" s="324"/>
      <c r="M210" s="324"/>
      <c r="N210" s="324"/>
      <c r="O210" s="324"/>
      <c r="P210" s="324"/>
      <c r="Q210" s="324"/>
      <c r="R210" s="324"/>
      <c r="S210" s="324"/>
    </row>
    <row r="211" spans="1:19" ht="88.5" hidden="1" customHeight="1" x14ac:dyDescent="0.2">
      <c r="A211" s="324">
        <v>68</v>
      </c>
      <c r="B211" s="332" t="str">
        <f>'01-Mapa de riesgo-UO'!D212</f>
        <v>EXTENSIÓN_PROYECCIÓN_SOCIAL</v>
      </c>
      <c r="C211" s="332" t="str">
        <f>+'01-Mapa de riesgo-UO'!F212</f>
        <v>NO</v>
      </c>
      <c r="D211" s="332" t="str">
        <f>'01-Mapa de riesgo-UO'!J212</f>
        <v>Operacional</v>
      </c>
      <c r="E211" s="332" t="str">
        <f>'01-Mapa de riesgo-UO'!K212</f>
        <v>Pérdida de la validez de los resultados
(7.7)</v>
      </c>
      <c r="F211" s="332"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32" t="str">
        <f>'01-Mapa de riesgo-UO'!M212</f>
        <v>Resultados inválidos
Incumplimiento de los controles de calidad/aseguramiento de la calidad de los métodos de ensayo.</v>
      </c>
      <c r="I211" s="385" t="str">
        <f>'01-Mapa de riesgo-UO'!AT212</f>
        <v>LEVE</v>
      </c>
      <c r="J211" s="204" t="str">
        <f>'01-Mapa de riesgo-UO'!AW212</f>
        <v>ASUMIR</v>
      </c>
      <c r="K211" s="332" t="str">
        <f t="shared" si="21"/>
        <v>NO</v>
      </c>
      <c r="L211" s="324"/>
      <c r="M211" s="324"/>
      <c r="N211" s="324"/>
      <c r="O211" s="324"/>
      <c r="P211" s="324"/>
      <c r="Q211" s="324"/>
      <c r="R211" s="324"/>
      <c r="S211" s="324"/>
    </row>
    <row r="212" spans="1:19" ht="88.5" hidden="1" customHeight="1" x14ac:dyDescent="0.2">
      <c r="A212" s="324"/>
      <c r="B212" s="332"/>
      <c r="C212" s="332"/>
      <c r="D212" s="332"/>
      <c r="E212" s="332"/>
      <c r="F212" s="332"/>
      <c r="G212" s="52">
        <f>'01-Mapa de riesgo-UO'!I213</f>
        <v>0</v>
      </c>
      <c r="H212" s="332"/>
      <c r="I212" s="385"/>
      <c r="J212" s="204" t="str">
        <f>'01-Mapa de riesgo-UO'!AW213</f>
        <v>ASUMIR</v>
      </c>
      <c r="K212" s="332"/>
      <c r="L212" s="324"/>
      <c r="M212" s="324"/>
      <c r="N212" s="324"/>
      <c r="O212" s="324"/>
      <c r="P212" s="324"/>
      <c r="Q212" s="324"/>
      <c r="R212" s="324"/>
      <c r="S212" s="324"/>
    </row>
    <row r="213" spans="1:19" ht="88.5" hidden="1" customHeight="1" x14ac:dyDescent="0.2">
      <c r="A213" s="324"/>
      <c r="B213" s="332"/>
      <c r="C213" s="332"/>
      <c r="D213" s="332"/>
      <c r="E213" s="332"/>
      <c r="F213" s="332"/>
      <c r="G213" s="52">
        <f>'01-Mapa de riesgo-UO'!I214</f>
        <v>0</v>
      </c>
      <c r="H213" s="332"/>
      <c r="I213" s="385"/>
      <c r="J213" s="204" t="str">
        <f>'01-Mapa de riesgo-UO'!AW214</f>
        <v>ASUMIR</v>
      </c>
      <c r="K213" s="332"/>
      <c r="L213" s="324"/>
      <c r="M213" s="324"/>
      <c r="N213" s="324"/>
      <c r="O213" s="324"/>
      <c r="P213" s="324"/>
      <c r="Q213" s="324"/>
      <c r="R213" s="324"/>
      <c r="S213" s="324"/>
    </row>
    <row r="214" spans="1:19" ht="88.5" hidden="1" customHeight="1" x14ac:dyDescent="0.2">
      <c r="A214" s="324">
        <v>69</v>
      </c>
      <c r="B214" s="332" t="str">
        <f>'01-Mapa de riesgo-UO'!D215</f>
        <v>EXTENSIÓN_PROYECCIÓN_SOCIAL</v>
      </c>
      <c r="C214" s="332" t="str">
        <f>+'01-Mapa de riesgo-UO'!F215</f>
        <v>NO</v>
      </c>
      <c r="D214" s="332" t="str">
        <f>'01-Mapa de riesgo-UO'!J215</f>
        <v>Corrupción</v>
      </c>
      <c r="E214" s="332" t="str">
        <f>'01-Mapa de riesgo-UO'!K215</f>
        <v>Pérdida de la imparcialidad
(4.1.3)</v>
      </c>
      <c r="F214" s="332"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32" t="str">
        <f>'01-Mapa de riesgo-UO'!M215</f>
        <v>Pérdida de credibilidad en el laboratorio
Pérdida de la confianza en el funcionario.
Iniciación de un proceso disciplinario</v>
      </c>
      <c r="I214" s="385" t="str">
        <f>'01-Mapa de riesgo-UO'!AT215</f>
        <v>LEVE</v>
      </c>
      <c r="J214" s="204" t="str">
        <f>'01-Mapa de riesgo-UO'!AW215</f>
        <v>ASUMIR</v>
      </c>
      <c r="K214" s="332" t="str">
        <f t="shared" si="21"/>
        <v>NO</v>
      </c>
      <c r="L214" s="324"/>
      <c r="M214" s="324"/>
      <c r="N214" s="324"/>
      <c r="O214" s="324"/>
      <c r="P214" s="324"/>
      <c r="Q214" s="324"/>
      <c r="R214" s="324"/>
      <c r="S214" s="324"/>
    </row>
    <row r="215" spans="1:19" ht="88.5" hidden="1" customHeight="1" x14ac:dyDescent="0.2">
      <c r="A215" s="324"/>
      <c r="B215" s="332"/>
      <c r="C215" s="332"/>
      <c r="D215" s="332"/>
      <c r="E215" s="332"/>
      <c r="F215" s="332"/>
      <c r="G215" s="52" t="str">
        <f>'01-Mapa de riesgo-UO'!I216</f>
        <v xml:space="preserve">Orden de un superior sobre el resultado del ensayo </v>
      </c>
      <c r="H215" s="332"/>
      <c r="I215" s="385"/>
      <c r="J215" s="204" t="str">
        <f>'01-Mapa de riesgo-UO'!AW216</f>
        <v>ASUMIR</v>
      </c>
      <c r="K215" s="332"/>
      <c r="L215" s="324"/>
      <c r="M215" s="324"/>
      <c r="N215" s="324"/>
      <c r="O215" s="324"/>
      <c r="P215" s="324"/>
      <c r="Q215" s="324"/>
      <c r="R215" s="324"/>
      <c r="S215" s="324"/>
    </row>
    <row r="216" spans="1:19" ht="88.5" hidden="1" customHeight="1" x14ac:dyDescent="0.2">
      <c r="A216" s="324"/>
      <c r="B216" s="332"/>
      <c r="C216" s="332"/>
      <c r="D216" s="332"/>
      <c r="E216" s="332"/>
      <c r="F216" s="332"/>
      <c r="G216" s="52" t="str">
        <f>'01-Mapa de riesgo-UO'!I217</f>
        <v>Interés economico de otra dependencia de la universidad .</v>
      </c>
      <c r="H216" s="332"/>
      <c r="I216" s="385"/>
      <c r="J216" s="204" t="str">
        <f>'01-Mapa de riesgo-UO'!AW217</f>
        <v>ASUMIR</v>
      </c>
      <c r="K216" s="332"/>
      <c r="L216" s="324"/>
      <c r="M216" s="324"/>
      <c r="N216" s="324"/>
      <c r="O216" s="324"/>
      <c r="P216" s="324"/>
      <c r="Q216" s="324"/>
      <c r="R216" s="324"/>
      <c r="S216" s="324"/>
    </row>
    <row r="217" spans="1:19" ht="88.5" hidden="1" customHeight="1" x14ac:dyDescent="0.2">
      <c r="A217" s="324">
        <v>70</v>
      </c>
      <c r="B217" s="332" t="str">
        <f>'01-Mapa de riesgo-UO'!D218</f>
        <v>EXTENSIÓN_PROYECCIÓN_SOCIAL</v>
      </c>
      <c r="C217" s="332" t="str">
        <f>+'01-Mapa de riesgo-UO'!F218</f>
        <v>NO</v>
      </c>
      <c r="D217" s="332" t="str">
        <f>'01-Mapa de riesgo-UO'!J218</f>
        <v>Operacional</v>
      </c>
      <c r="E217" s="332" t="str">
        <f>'01-Mapa de riesgo-UO'!K218</f>
        <v>Pérdida de la validez de los resultados del laboratorio debido a instalaciones y condiciones ambientales
(6.3)</v>
      </c>
      <c r="F217" s="332" t="str">
        <f>'01-Mapa de riesgo-UO'!L218</f>
        <v>Tener condiciones ambientales e instalaciones inadecuadas, puede afectar la validez de los resultados</v>
      </c>
      <c r="G217" s="52" t="str">
        <f>'01-Mapa de riesgo-UO'!I218</f>
        <v>Condiciones ambientales e instalaciones inadecuadas para los ensayos</v>
      </c>
      <c r="H217" s="332" t="str">
        <f>'01-Mapa de riesgo-UO'!M218</f>
        <v>Afectación del equipamiento del laboratorio
Obtención de resultados con variabilidad debido a las condiciones ambientales</v>
      </c>
      <c r="I217" s="385" t="str">
        <f>'01-Mapa de riesgo-UO'!AT218</f>
        <v>LEVE</v>
      </c>
      <c r="J217" s="204" t="str">
        <f>'01-Mapa de riesgo-UO'!AW218</f>
        <v>ASUMIR</v>
      </c>
      <c r="K217" s="332" t="str">
        <f t="shared" si="21"/>
        <v>NO</v>
      </c>
      <c r="L217" s="324"/>
      <c r="M217" s="324"/>
      <c r="N217" s="324"/>
      <c r="O217" s="324"/>
      <c r="P217" s="324"/>
      <c r="Q217" s="324"/>
      <c r="R217" s="324"/>
      <c r="S217" s="324"/>
    </row>
    <row r="218" spans="1:19" ht="88.5" hidden="1" customHeight="1" x14ac:dyDescent="0.2">
      <c r="A218" s="324"/>
      <c r="B218" s="332"/>
      <c r="C218" s="332"/>
      <c r="D218" s="332"/>
      <c r="E218" s="332"/>
      <c r="F218" s="332"/>
      <c r="G218" s="52">
        <f>'01-Mapa de riesgo-UO'!I219</f>
        <v>0</v>
      </c>
      <c r="H218" s="332"/>
      <c r="I218" s="385"/>
      <c r="J218" s="204" t="str">
        <f>'01-Mapa de riesgo-UO'!AW219</f>
        <v>ASUMIR</v>
      </c>
      <c r="K218" s="332"/>
      <c r="L218" s="324"/>
      <c r="M218" s="324"/>
      <c r="N218" s="324"/>
      <c r="O218" s="324"/>
      <c r="P218" s="324"/>
      <c r="Q218" s="324"/>
      <c r="R218" s="324"/>
      <c r="S218" s="324"/>
    </row>
    <row r="219" spans="1:19" ht="88.5" hidden="1" customHeight="1" x14ac:dyDescent="0.2">
      <c r="A219" s="324"/>
      <c r="B219" s="332"/>
      <c r="C219" s="332"/>
      <c r="D219" s="332"/>
      <c r="E219" s="332"/>
      <c r="F219" s="332"/>
      <c r="G219" s="52">
        <f>'01-Mapa de riesgo-UO'!I220</f>
        <v>0</v>
      </c>
      <c r="H219" s="332"/>
      <c r="I219" s="385"/>
      <c r="J219" s="204" t="str">
        <f>'01-Mapa de riesgo-UO'!AW220</f>
        <v>ASUMIR</v>
      </c>
      <c r="K219" s="332"/>
      <c r="L219" s="324"/>
      <c r="M219" s="324"/>
      <c r="N219" s="324"/>
      <c r="O219" s="324"/>
      <c r="P219" s="324"/>
      <c r="Q219" s="324"/>
      <c r="R219" s="324"/>
      <c r="S219" s="324"/>
    </row>
    <row r="220" spans="1:19" ht="88.5" hidden="1" customHeight="1" x14ac:dyDescent="0.2">
      <c r="A220" s="324">
        <v>71</v>
      </c>
      <c r="B220" s="332" t="str">
        <f>'01-Mapa de riesgo-UO'!D221</f>
        <v>EXTENSIÓN_PROYECCIÓN_SOCIAL</v>
      </c>
      <c r="C220" s="332" t="str">
        <f>+'01-Mapa de riesgo-UO'!F221</f>
        <v>NO</v>
      </c>
      <c r="D220" s="332" t="str">
        <f>'01-Mapa de riesgo-UO'!J221</f>
        <v>Operacional</v>
      </c>
      <c r="E220" s="332" t="str">
        <f>'01-Mapa de riesgo-UO'!K221</f>
        <v>Pérdida de la validez de los resultados del laboratorio Equipamiento
(6.4.6)</v>
      </c>
      <c r="F220" s="332"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32" t="str">
        <f>'01-Mapa de riesgo-UO'!M221</f>
        <v>Obtenicón de resultados inválidos</v>
      </c>
      <c r="I220" s="385" t="str">
        <f>'01-Mapa de riesgo-UO'!AT221</f>
        <v>LEVE</v>
      </c>
      <c r="J220" s="204" t="str">
        <f>'01-Mapa de riesgo-UO'!AW221</f>
        <v>ASUMIR</v>
      </c>
      <c r="K220" s="332" t="str">
        <f t="shared" si="21"/>
        <v>NO</v>
      </c>
      <c r="L220" s="324"/>
      <c r="M220" s="324"/>
      <c r="N220" s="324"/>
      <c r="O220" s="324"/>
      <c r="P220" s="324"/>
      <c r="Q220" s="324"/>
      <c r="R220" s="324"/>
      <c r="S220" s="324"/>
    </row>
    <row r="221" spans="1:19" ht="88.5" hidden="1" customHeight="1" x14ac:dyDescent="0.2">
      <c r="A221" s="324"/>
      <c r="B221" s="332"/>
      <c r="C221" s="332"/>
      <c r="D221" s="332"/>
      <c r="E221" s="332"/>
      <c r="F221" s="332"/>
      <c r="G221" s="52">
        <f>'01-Mapa de riesgo-UO'!I222</f>
        <v>0</v>
      </c>
      <c r="H221" s="332"/>
      <c r="I221" s="385"/>
      <c r="J221" s="204" t="str">
        <f>'01-Mapa de riesgo-UO'!AW222</f>
        <v>ASUMIR</v>
      </c>
      <c r="K221" s="332"/>
      <c r="L221" s="324"/>
      <c r="M221" s="324"/>
      <c r="N221" s="324"/>
      <c r="O221" s="324"/>
      <c r="P221" s="324"/>
      <c r="Q221" s="324"/>
      <c r="R221" s="324"/>
      <c r="S221" s="324"/>
    </row>
    <row r="222" spans="1:19" ht="88.5" hidden="1" customHeight="1" x14ac:dyDescent="0.2">
      <c r="A222" s="324"/>
      <c r="B222" s="332"/>
      <c r="C222" s="332"/>
      <c r="D222" s="332"/>
      <c r="E222" s="332"/>
      <c r="F222" s="332"/>
      <c r="G222" s="52">
        <f>'01-Mapa de riesgo-UO'!I223</f>
        <v>0</v>
      </c>
      <c r="H222" s="332"/>
      <c r="I222" s="385"/>
      <c r="J222" s="204" t="str">
        <f>'01-Mapa de riesgo-UO'!AW223</f>
        <v>ASUMIR</v>
      </c>
      <c r="K222" s="332"/>
      <c r="L222" s="324"/>
      <c r="M222" s="324"/>
      <c r="N222" s="324"/>
      <c r="O222" s="324"/>
      <c r="P222" s="324"/>
      <c r="Q222" s="324"/>
      <c r="R222" s="324"/>
      <c r="S222" s="324"/>
    </row>
    <row r="223" spans="1:19" ht="88.5" hidden="1" customHeight="1" x14ac:dyDescent="0.2">
      <c r="A223" s="324">
        <v>72</v>
      </c>
      <c r="B223" s="332" t="str">
        <f>'01-Mapa de riesgo-UO'!D224</f>
        <v>EXTENSIÓN_PROYECCIÓN_SOCIAL</v>
      </c>
      <c r="C223" s="332" t="str">
        <f>+'01-Mapa de riesgo-UO'!F224</f>
        <v>NO</v>
      </c>
      <c r="D223" s="332" t="str">
        <f>'01-Mapa de riesgo-UO'!J224</f>
        <v>Operacional</v>
      </c>
      <c r="E223" s="332" t="str">
        <f>'01-Mapa de riesgo-UO'!K224</f>
        <v>Pérdida de la validez de los resultados del laboratorio Equipamiento
(6.4.3)</v>
      </c>
      <c r="F223" s="332"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32" t="str">
        <f>'01-Mapa de riesgo-UO'!M224</f>
        <v>Pérdida de la trazabilidad en las mediciones</v>
      </c>
      <c r="I223" s="385" t="str">
        <f>'01-Mapa de riesgo-UO'!AT224</f>
        <v>LEVE</v>
      </c>
      <c r="J223" s="204" t="str">
        <f>'01-Mapa de riesgo-UO'!AW224</f>
        <v>ASUMIR</v>
      </c>
      <c r="K223" s="332" t="str">
        <f t="shared" si="21"/>
        <v>NO</v>
      </c>
      <c r="L223" s="324"/>
      <c r="M223" s="324"/>
      <c r="N223" s="324"/>
      <c r="O223" s="324"/>
      <c r="P223" s="324"/>
      <c r="Q223" s="324"/>
      <c r="R223" s="324"/>
      <c r="S223" s="324"/>
    </row>
    <row r="224" spans="1:19" ht="88.5" hidden="1" customHeight="1" x14ac:dyDescent="0.2">
      <c r="A224" s="324"/>
      <c r="B224" s="332"/>
      <c r="C224" s="332"/>
      <c r="D224" s="332"/>
      <c r="E224" s="332"/>
      <c r="F224" s="332"/>
      <c r="G224" s="52">
        <f>'01-Mapa de riesgo-UO'!I225</f>
        <v>0</v>
      </c>
      <c r="H224" s="332"/>
      <c r="I224" s="385"/>
      <c r="J224" s="204" t="str">
        <f>'01-Mapa de riesgo-UO'!AW225</f>
        <v>ASUMIR</v>
      </c>
      <c r="K224" s="332"/>
      <c r="L224" s="324"/>
      <c r="M224" s="324"/>
      <c r="N224" s="324"/>
      <c r="O224" s="324"/>
      <c r="P224" s="324"/>
      <c r="Q224" s="324"/>
      <c r="R224" s="324"/>
      <c r="S224" s="324"/>
    </row>
    <row r="225" spans="1:19" ht="88.5" hidden="1" customHeight="1" x14ac:dyDescent="0.2">
      <c r="A225" s="324"/>
      <c r="B225" s="332"/>
      <c r="C225" s="332"/>
      <c r="D225" s="332"/>
      <c r="E225" s="332"/>
      <c r="F225" s="332"/>
      <c r="G225" s="52">
        <f>'01-Mapa de riesgo-UO'!I226</f>
        <v>0</v>
      </c>
      <c r="H225" s="332"/>
      <c r="I225" s="385"/>
      <c r="J225" s="204" t="str">
        <f>'01-Mapa de riesgo-UO'!AW226</f>
        <v>ASUMIR</v>
      </c>
      <c r="K225" s="332"/>
      <c r="L225" s="324"/>
      <c r="M225" s="324"/>
      <c r="N225" s="324"/>
      <c r="O225" s="324"/>
      <c r="P225" s="324"/>
      <c r="Q225" s="324"/>
      <c r="R225" s="324"/>
      <c r="S225" s="324"/>
    </row>
    <row r="226" spans="1:19" ht="88.5" hidden="1" customHeight="1" x14ac:dyDescent="0.2">
      <c r="A226" s="324">
        <v>73</v>
      </c>
      <c r="B226" s="332" t="str">
        <f>'01-Mapa de riesgo-UO'!D227</f>
        <v>EXTENSIÓN_PROYECCIÓN_SOCIAL</v>
      </c>
      <c r="C226" s="332" t="str">
        <f>+'01-Mapa de riesgo-UO'!F227</f>
        <v>NO</v>
      </c>
      <c r="D226" s="332" t="str">
        <f>'01-Mapa de riesgo-UO'!J227</f>
        <v>Cumplimiento</v>
      </c>
      <c r="E226" s="332" t="str">
        <f>'01-Mapa de riesgo-UO'!K227</f>
        <v>Emisión de una Declaración de Conformidad errada
(7.8.6)</v>
      </c>
      <c r="F226" s="332"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32" t="str">
        <f>'01-Mapa de riesgo-UO'!M227</f>
        <v>Desviaciones en los procesos operativos del cliente</v>
      </c>
      <c r="I226" s="385" t="str">
        <f>'01-Mapa de riesgo-UO'!AT227</f>
        <v>LEVE</v>
      </c>
      <c r="J226" s="204" t="str">
        <f>'01-Mapa de riesgo-UO'!AW227</f>
        <v>ASUMIR</v>
      </c>
      <c r="K226" s="332" t="str">
        <f t="shared" si="21"/>
        <v>NO</v>
      </c>
      <c r="L226" s="324"/>
      <c r="M226" s="324"/>
      <c r="N226" s="324"/>
      <c r="O226" s="324"/>
      <c r="P226" s="324"/>
      <c r="Q226" s="324"/>
      <c r="R226" s="324"/>
      <c r="S226" s="324"/>
    </row>
    <row r="227" spans="1:19" ht="88.5" hidden="1" customHeight="1" x14ac:dyDescent="0.2">
      <c r="A227" s="324"/>
      <c r="B227" s="332"/>
      <c r="C227" s="332"/>
      <c r="D227" s="332"/>
      <c r="E227" s="332"/>
      <c r="F227" s="332"/>
      <c r="G227" s="52" t="str">
        <f>'01-Mapa de riesgo-UO'!I228</f>
        <v>Inadecuada estimación de la incertidumbre  basada en los principios técnicos de uso del equipamiento y mediciones del laboratorio</v>
      </c>
      <c r="H227" s="332"/>
      <c r="I227" s="385"/>
      <c r="J227" s="204" t="str">
        <f>'01-Mapa de riesgo-UO'!AW228</f>
        <v>ASUMIR</v>
      </c>
      <c r="K227" s="332"/>
      <c r="L227" s="324"/>
      <c r="M227" s="324"/>
      <c r="N227" s="324"/>
      <c r="O227" s="324"/>
      <c r="P227" s="324"/>
      <c r="Q227" s="324"/>
      <c r="R227" s="324"/>
      <c r="S227" s="324"/>
    </row>
    <row r="228" spans="1:19" ht="88.5" hidden="1" customHeight="1" x14ac:dyDescent="0.2">
      <c r="A228" s="324"/>
      <c r="B228" s="332"/>
      <c r="C228" s="332"/>
      <c r="D228" s="332"/>
      <c r="E228" s="332"/>
      <c r="F228" s="332"/>
      <c r="G228" s="52">
        <f>'01-Mapa de riesgo-UO'!I229</f>
        <v>0</v>
      </c>
      <c r="H228" s="332"/>
      <c r="I228" s="385"/>
      <c r="J228" s="204" t="str">
        <f>'01-Mapa de riesgo-UO'!AW229</f>
        <v>ASUMIR</v>
      </c>
      <c r="K228" s="332"/>
      <c r="L228" s="324"/>
      <c r="M228" s="324"/>
      <c r="N228" s="324"/>
      <c r="O228" s="324"/>
      <c r="P228" s="324"/>
      <c r="Q228" s="324"/>
      <c r="R228" s="324"/>
      <c r="S228" s="324"/>
    </row>
    <row r="229" spans="1:19" ht="88.5" hidden="1" customHeight="1" x14ac:dyDescent="0.2">
      <c r="A229" s="324">
        <v>74</v>
      </c>
      <c r="B229" s="332" t="str">
        <f>'01-Mapa de riesgo-UO'!D230</f>
        <v>EXTENSIÓN_PROYECCIÓN_SOCIAL</v>
      </c>
      <c r="C229" s="332" t="str">
        <f>+'01-Mapa de riesgo-UO'!F230</f>
        <v>NO</v>
      </c>
      <c r="D229" s="332" t="str">
        <f>'01-Mapa de riesgo-UO'!J230</f>
        <v>Cumplimiento</v>
      </c>
      <c r="E229" s="332" t="str">
        <f>'01-Mapa de riesgo-UO'!K230</f>
        <v>Pérdida de la validez de los resultados (Selección, verificación y validación de métodos)
(7.2)</v>
      </c>
      <c r="F229" s="332" t="str">
        <f>'01-Mapa de riesgo-UO'!L230</f>
        <v>No cumplir con las especificaciones y requistos del método de ensayo</v>
      </c>
      <c r="G229" s="52" t="str">
        <f>'01-Mapa de riesgo-UO'!I230</f>
        <v>No cumplir con las características de desempeño de los métodos verificados por el laboratorio para su uso previsto</v>
      </c>
      <c r="H229" s="332" t="str">
        <f>'01-Mapa de riesgo-UO'!M230</f>
        <v>Pérdida de la capacidad analítica del laboratorio</v>
      </c>
      <c r="I229" s="385" t="str">
        <f>'01-Mapa de riesgo-UO'!AT230</f>
        <v>LEVE</v>
      </c>
      <c r="J229" s="204" t="str">
        <f>'01-Mapa de riesgo-UO'!AW230</f>
        <v>ASUMIR</v>
      </c>
      <c r="K229" s="332" t="str">
        <f t="shared" si="21"/>
        <v>NO</v>
      </c>
      <c r="L229" s="324"/>
      <c r="M229" s="324"/>
      <c r="N229" s="324"/>
      <c r="O229" s="324"/>
      <c r="P229" s="324"/>
      <c r="Q229" s="324"/>
      <c r="R229" s="324"/>
      <c r="S229" s="324"/>
    </row>
    <row r="230" spans="1:19" ht="88.5" hidden="1" customHeight="1" x14ac:dyDescent="0.2">
      <c r="A230" s="324"/>
      <c r="B230" s="332"/>
      <c r="C230" s="332"/>
      <c r="D230" s="332"/>
      <c r="E230" s="332"/>
      <c r="F230" s="332"/>
      <c r="G230" s="52">
        <f>'01-Mapa de riesgo-UO'!I231</f>
        <v>0</v>
      </c>
      <c r="H230" s="332"/>
      <c r="I230" s="385"/>
      <c r="J230" s="204" t="str">
        <f>'01-Mapa de riesgo-UO'!AW231</f>
        <v>ASUMIR</v>
      </c>
      <c r="K230" s="332"/>
      <c r="L230" s="324"/>
      <c r="M230" s="324"/>
      <c r="N230" s="324"/>
      <c r="O230" s="324"/>
      <c r="P230" s="324"/>
      <c r="Q230" s="324"/>
      <c r="R230" s="324"/>
      <c r="S230" s="324"/>
    </row>
    <row r="231" spans="1:19" ht="88.5" hidden="1" customHeight="1" x14ac:dyDescent="0.2">
      <c r="A231" s="324"/>
      <c r="B231" s="332"/>
      <c r="C231" s="332"/>
      <c r="D231" s="332"/>
      <c r="E231" s="332"/>
      <c r="F231" s="332"/>
      <c r="G231" s="52">
        <f>'01-Mapa de riesgo-UO'!I232</f>
        <v>0</v>
      </c>
      <c r="H231" s="332"/>
      <c r="I231" s="385"/>
      <c r="J231" s="204" t="str">
        <f>'01-Mapa de riesgo-UO'!AW232</f>
        <v>ASUMIR</v>
      </c>
      <c r="K231" s="332"/>
      <c r="L231" s="324"/>
      <c r="M231" s="324"/>
      <c r="N231" s="324"/>
      <c r="O231" s="324"/>
      <c r="P231" s="324"/>
      <c r="Q231" s="324"/>
      <c r="R231" s="324"/>
      <c r="S231" s="324"/>
    </row>
    <row r="232" spans="1:19" ht="88.5" hidden="1" customHeight="1" x14ac:dyDescent="0.2">
      <c r="A232" s="324">
        <v>75</v>
      </c>
      <c r="B232" s="332" t="str">
        <f>'01-Mapa de riesgo-UO'!D233</f>
        <v>EXTENSIÓN_PROYECCIÓN_SOCIAL</v>
      </c>
      <c r="C232" s="332" t="str">
        <f>+'01-Mapa de riesgo-UO'!F233</f>
        <v>NO</v>
      </c>
      <c r="D232" s="332" t="str">
        <f>'01-Mapa de riesgo-UO'!J233</f>
        <v>Cumplimiento</v>
      </c>
      <c r="E232" s="332" t="str">
        <f>'01-Mapa de riesgo-UO'!K233</f>
        <v>Pérdida de la validez de los resultados (Aseguramiento de la validez de los resultados)
(7.7)</v>
      </c>
      <c r="F232" s="332"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32" t="str">
        <f>'01-Mapa de riesgo-UO'!M233</f>
        <v>Pérdida del control analítico del laboratorio</v>
      </c>
      <c r="I232" s="385" t="str">
        <f>'01-Mapa de riesgo-UO'!AT233</f>
        <v>LEVE</v>
      </c>
      <c r="J232" s="204" t="str">
        <f>'01-Mapa de riesgo-UO'!AW233</f>
        <v>ASUMIR</v>
      </c>
      <c r="K232" s="332" t="str">
        <f t="shared" si="21"/>
        <v>NO</v>
      </c>
      <c r="L232" s="324"/>
      <c r="M232" s="324"/>
      <c r="N232" s="324"/>
      <c r="O232" s="324"/>
      <c r="P232" s="324"/>
      <c r="Q232" s="324"/>
      <c r="R232" s="324"/>
      <c r="S232" s="324"/>
    </row>
    <row r="233" spans="1:19" ht="88.5" hidden="1" customHeight="1" x14ac:dyDescent="0.2">
      <c r="A233" s="324"/>
      <c r="B233" s="332"/>
      <c r="C233" s="332"/>
      <c r="D233" s="332"/>
      <c r="E233" s="332"/>
      <c r="F233" s="332"/>
      <c r="G233" s="52">
        <f>'01-Mapa de riesgo-UO'!I234</f>
        <v>0</v>
      </c>
      <c r="H233" s="332"/>
      <c r="I233" s="385"/>
      <c r="J233" s="204" t="str">
        <f>'01-Mapa de riesgo-UO'!AW234</f>
        <v>ASUMIR</v>
      </c>
      <c r="K233" s="332"/>
      <c r="L233" s="324"/>
      <c r="M233" s="324"/>
      <c r="N233" s="324"/>
      <c r="O233" s="324"/>
      <c r="P233" s="324"/>
      <c r="Q233" s="324"/>
      <c r="R233" s="324"/>
      <c r="S233" s="324"/>
    </row>
    <row r="234" spans="1:19" ht="88.5" hidden="1" customHeight="1" x14ac:dyDescent="0.2">
      <c r="A234" s="324"/>
      <c r="B234" s="332"/>
      <c r="C234" s="332"/>
      <c r="D234" s="332"/>
      <c r="E234" s="332"/>
      <c r="F234" s="332"/>
      <c r="G234" s="52">
        <f>'01-Mapa de riesgo-UO'!I235</f>
        <v>0</v>
      </c>
      <c r="H234" s="332"/>
      <c r="I234" s="385"/>
      <c r="J234" s="204" t="str">
        <f>'01-Mapa de riesgo-UO'!AW235</f>
        <v>ASUMIR</v>
      </c>
      <c r="K234" s="332"/>
      <c r="L234" s="324"/>
      <c r="M234" s="324"/>
      <c r="N234" s="324"/>
      <c r="O234" s="324"/>
      <c r="P234" s="324"/>
      <c r="Q234" s="324"/>
      <c r="R234" s="324"/>
      <c r="S234" s="324"/>
    </row>
    <row r="235" spans="1:19" ht="88.5" hidden="1" customHeight="1" x14ac:dyDescent="0.2">
      <c r="A235" s="324">
        <v>76</v>
      </c>
      <c r="B235" s="332" t="str">
        <f>'01-Mapa de riesgo-UO'!D236</f>
        <v>EXTENSIÓN_PROYECCIÓN_SOCIAL</v>
      </c>
      <c r="C235" s="332" t="str">
        <f>+'01-Mapa de riesgo-UO'!F236</f>
        <v>NO</v>
      </c>
      <c r="D235" s="332" t="str">
        <f>'01-Mapa de riesgo-UO'!J236</f>
        <v>Cumplimiento</v>
      </c>
      <c r="E235" s="332" t="str">
        <f>'01-Mapa de riesgo-UO'!K236</f>
        <v>Incumplimiento a los requisitos relativos a la estructura
(5.4)</v>
      </c>
      <c r="F235" s="332"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32" t="str">
        <f>'01-Mapa de riesgo-UO'!M236</f>
        <v>Pérdida de  la credibilidad en el laboratorio
Pérdida de la condición de acreditación</v>
      </c>
      <c r="I235" s="385" t="str">
        <f>'01-Mapa de riesgo-UO'!AT236</f>
        <v>LEVE</v>
      </c>
      <c r="J235" s="204" t="str">
        <f>'01-Mapa de riesgo-UO'!AW236</f>
        <v>ASUMIR</v>
      </c>
      <c r="K235" s="332" t="str">
        <f t="shared" si="21"/>
        <v>NO</v>
      </c>
      <c r="L235" s="324"/>
      <c r="M235" s="324"/>
      <c r="N235" s="324"/>
      <c r="O235" s="324"/>
      <c r="P235" s="324"/>
      <c r="Q235" s="324"/>
      <c r="R235" s="324"/>
      <c r="S235" s="324"/>
    </row>
    <row r="236" spans="1:19" ht="88.5" hidden="1" customHeight="1" x14ac:dyDescent="0.2">
      <c r="A236" s="324"/>
      <c r="B236" s="332"/>
      <c r="C236" s="332"/>
      <c r="D236" s="332"/>
      <c r="E236" s="332"/>
      <c r="F236" s="332"/>
      <c r="G236" s="52">
        <f>'01-Mapa de riesgo-UO'!I237</f>
        <v>0</v>
      </c>
      <c r="H236" s="332"/>
      <c r="I236" s="385"/>
      <c r="J236" s="204" t="str">
        <f>'01-Mapa de riesgo-UO'!AW237</f>
        <v>ASUMIR</v>
      </c>
      <c r="K236" s="332"/>
      <c r="L236" s="324"/>
      <c r="M236" s="324"/>
      <c r="N236" s="324"/>
      <c r="O236" s="324"/>
      <c r="P236" s="324"/>
      <c r="Q236" s="324"/>
      <c r="R236" s="324"/>
      <c r="S236" s="324"/>
    </row>
    <row r="237" spans="1:19" ht="88.5" hidden="1" customHeight="1" x14ac:dyDescent="0.2">
      <c r="A237" s="324"/>
      <c r="B237" s="332"/>
      <c r="C237" s="332"/>
      <c r="D237" s="332"/>
      <c r="E237" s="332"/>
      <c r="F237" s="332"/>
      <c r="G237" s="52">
        <f>'01-Mapa de riesgo-UO'!I238</f>
        <v>0</v>
      </c>
      <c r="H237" s="332"/>
      <c r="I237" s="385"/>
      <c r="J237" s="204" t="str">
        <f>'01-Mapa de riesgo-UO'!AW238</f>
        <v>ASUMIR</v>
      </c>
      <c r="K237" s="332"/>
      <c r="L237" s="324"/>
      <c r="M237" s="324"/>
      <c r="N237" s="324"/>
      <c r="O237" s="324"/>
      <c r="P237" s="324"/>
      <c r="Q237" s="324"/>
      <c r="R237" s="324"/>
      <c r="S237" s="324"/>
    </row>
    <row r="238" spans="1:19" ht="88.5" hidden="1" customHeight="1" x14ac:dyDescent="0.2">
      <c r="A238" s="324">
        <v>77</v>
      </c>
      <c r="B238" s="332" t="str">
        <f>'01-Mapa de riesgo-UO'!D239</f>
        <v>EXTENSIÓN_PROYECCIÓN_SOCIAL</v>
      </c>
      <c r="C238" s="332" t="str">
        <f>+'01-Mapa de riesgo-UO'!F239</f>
        <v>NO</v>
      </c>
      <c r="D238" s="332" t="str">
        <f>'01-Mapa de riesgo-UO'!J239</f>
        <v>Corrupción</v>
      </c>
      <c r="E238" s="332" t="str">
        <f>'01-Mapa de riesgo-UO'!K239</f>
        <v>Perdida de la imparcialidad 
(4.1.3)</v>
      </c>
      <c r="F238" s="332"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332" t="str">
        <f>'01-Mapa de riesgo-UO'!M239</f>
        <v>Pérdida de  credibilidad en el laboratorio
Pérdida de la confianza en el funcionario.
Iniciación de un proceso disciplinario</v>
      </c>
      <c r="I238" s="385" t="str">
        <f>'01-Mapa de riesgo-UO'!AT239</f>
        <v>LEVE</v>
      </c>
      <c r="J238" s="204" t="str">
        <f>'01-Mapa de riesgo-UO'!AW239</f>
        <v>ASUMIR</v>
      </c>
      <c r="K238" s="332" t="str">
        <f t="shared" si="21"/>
        <v>NO</v>
      </c>
      <c r="L238" s="324"/>
      <c r="M238" s="324"/>
      <c r="N238" s="324"/>
      <c r="O238" s="324"/>
      <c r="P238" s="324"/>
      <c r="Q238" s="324"/>
      <c r="R238" s="324"/>
      <c r="S238" s="324"/>
    </row>
    <row r="239" spans="1:19" ht="88.5" hidden="1" customHeight="1" x14ac:dyDescent="0.2">
      <c r="A239" s="324"/>
      <c r="B239" s="332"/>
      <c r="C239" s="332"/>
      <c r="D239" s="332"/>
      <c r="E239" s="332"/>
      <c r="F239" s="332"/>
      <c r="G239" s="52">
        <f>'01-Mapa de riesgo-UO'!I240</f>
        <v>0</v>
      </c>
      <c r="H239" s="332"/>
      <c r="I239" s="385"/>
      <c r="J239" s="204" t="str">
        <f>'01-Mapa de riesgo-UO'!AW240</f>
        <v>ASUMIR</v>
      </c>
      <c r="K239" s="332"/>
      <c r="L239" s="324"/>
      <c r="M239" s="324"/>
      <c r="N239" s="324"/>
      <c r="O239" s="324"/>
      <c r="P239" s="324"/>
      <c r="Q239" s="324"/>
      <c r="R239" s="324"/>
      <c r="S239" s="324"/>
    </row>
    <row r="240" spans="1:19" ht="88.5" hidden="1" customHeight="1" x14ac:dyDescent="0.2">
      <c r="A240" s="324"/>
      <c r="B240" s="332"/>
      <c r="C240" s="332"/>
      <c r="D240" s="332"/>
      <c r="E240" s="332"/>
      <c r="F240" s="332"/>
      <c r="G240" s="52">
        <f>'01-Mapa de riesgo-UO'!I241</f>
        <v>0</v>
      </c>
      <c r="H240" s="332"/>
      <c r="I240" s="385"/>
      <c r="J240" s="204" t="str">
        <f>'01-Mapa de riesgo-UO'!AW241</f>
        <v>ASUMIR</v>
      </c>
      <c r="K240" s="332"/>
      <c r="L240" s="324"/>
      <c r="M240" s="324"/>
      <c r="N240" s="324"/>
      <c r="O240" s="324"/>
      <c r="P240" s="324"/>
      <c r="Q240" s="324"/>
      <c r="R240" s="324"/>
      <c r="S240" s="324"/>
    </row>
    <row r="241" spans="1:19" ht="88.5" hidden="1" customHeight="1" x14ac:dyDescent="0.2">
      <c r="A241" s="324">
        <v>78</v>
      </c>
      <c r="B241" s="332" t="str">
        <f>'01-Mapa de riesgo-UO'!D242</f>
        <v>EXTENSIÓN_PROYECCIÓN_SOCIAL</v>
      </c>
      <c r="C241" s="332" t="str">
        <f>+'01-Mapa de riesgo-UO'!F242</f>
        <v>NO</v>
      </c>
      <c r="D241" s="332" t="str">
        <f>'01-Mapa de riesgo-UO'!J242</f>
        <v>Operacional</v>
      </c>
      <c r="E241" s="332" t="str">
        <f>'01-Mapa de riesgo-UO'!K242</f>
        <v>Pérdida de la validez de los resultados del laboratorio (6.3)</v>
      </c>
      <c r="F241" s="332"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332" t="str">
        <f>'01-Mapa de riesgo-UO'!M242</f>
        <v>Pérdida de  credibilidad en el laboratorio
Pérdida de la confianza en el laboratorio</v>
      </c>
      <c r="I241" s="385" t="str">
        <f>'01-Mapa de riesgo-UO'!AT242</f>
        <v>LEVE</v>
      </c>
      <c r="J241" s="204" t="str">
        <f>'01-Mapa de riesgo-UO'!AW242</f>
        <v>ASUMIR</v>
      </c>
      <c r="K241" s="332" t="str">
        <f t="shared" si="21"/>
        <v>NO</v>
      </c>
      <c r="L241" s="324"/>
      <c r="M241" s="324"/>
      <c r="N241" s="324"/>
      <c r="O241" s="324"/>
      <c r="P241" s="324"/>
      <c r="Q241" s="324"/>
      <c r="R241" s="324"/>
      <c r="S241" s="324"/>
    </row>
    <row r="242" spans="1:19" ht="88.5" hidden="1" customHeight="1" x14ac:dyDescent="0.2">
      <c r="A242" s="324"/>
      <c r="B242" s="332"/>
      <c r="C242" s="332"/>
      <c r="D242" s="332"/>
      <c r="E242" s="332"/>
      <c r="F242" s="332"/>
      <c r="G242" s="52">
        <f>'01-Mapa de riesgo-UO'!I243</f>
        <v>0</v>
      </c>
      <c r="H242" s="332"/>
      <c r="I242" s="385"/>
      <c r="J242" s="204" t="str">
        <f>'01-Mapa de riesgo-UO'!AW243</f>
        <v>ASUMIR</v>
      </c>
      <c r="K242" s="332"/>
      <c r="L242" s="324"/>
      <c r="M242" s="324"/>
      <c r="N242" s="324"/>
      <c r="O242" s="324"/>
      <c r="P242" s="324"/>
      <c r="Q242" s="324"/>
      <c r="R242" s="324"/>
      <c r="S242" s="324"/>
    </row>
    <row r="243" spans="1:19" ht="88.5" hidden="1" customHeight="1" x14ac:dyDescent="0.2">
      <c r="A243" s="324"/>
      <c r="B243" s="332"/>
      <c r="C243" s="332"/>
      <c r="D243" s="332"/>
      <c r="E243" s="332"/>
      <c r="F243" s="332"/>
      <c r="G243" s="52">
        <f>'01-Mapa de riesgo-UO'!I244</f>
        <v>0</v>
      </c>
      <c r="H243" s="332"/>
      <c r="I243" s="385"/>
      <c r="J243" s="204" t="str">
        <f>'01-Mapa de riesgo-UO'!AW244</f>
        <v>ASUMIR</v>
      </c>
      <c r="K243" s="332"/>
      <c r="L243" s="324"/>
      <c r="M243" s="324"/>
      <c r="N243" s="324"/>
      <c r="O243" s="324"/>
      <c r="P243" s="324"/>
      <c r="Q243" s="324"/>
      <c r="R243" s="324"/>
      <c r="S243" s="324"/>
    </row>
    <row r="244" spans="1:19" ht="88.5" hidden="1" customHeight="1" x14ac:dyDescent="0.2">
      <c r="A244" s="324">
        <v>79</v>
      </c>
      <c r="B244" s="332" t="str">
        <f>'01-Mapa de riesgo-UO'!D245</f>
        <v>EXTENSIÓN_PROYECCIÓN_SOCIAL</v>
      </c>
      <c r="C244" s="332" t="str">
        <f>+'01-Mapa de riesgo-UO'!F245</f>
        <v>NO</v>
      </c>
      <c r="D244" s="332" t="str">
        <f>'01-Mapa de riesgo-UO'!J245</f>
        <v>Operacional</v>
      </c>
      <c r="E244" s="332" t="str">
        <f>'01-Mapa de riesgo-UO'!K245</f>
        <v>Pérdida de la validez de los resultados del laboratorio (6.4.6)</v>
      </c>
      <c r="F244" s="332"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32" t="str">
        <f>'01-Mapa de riesgo-UO'!M245</f>
        <v>Pérdida de  credibilidad en el laboratorio
Pérdida de la confianza en el laboratorio</v>
      </c>
      <c r="I244" s="385" t="str">
        <f>'01-Mapa de riesgo-UO'!AT245</f>
        <v>LEVE</v>
      </c>
      <c r="J244" s="204" t="str">
        <f>'01-Mapa de riesgo-UO'!AW245</f>
        <v>ASUMIR</v>
      </c>
      <c r="K244" s="332" t="str">
        <f t="shared" si="21"/>
        <v>NO</v>
      </c>
      <c r="L244" s="324"/>
      <c r="M244" s="324"/>
      <c r="N244" s="324"/>
      <c r="O244" s="324"/>
      <c r="P244" s="324"/>
      <c r="Q244" s="324"/>
      <c r="R244" s="324"/>
      <c r="S244" s="324"/>
    </row>
    <row r="245" spans="1:19" ht="88.5" hidden="1" customHeight="1" x14ac:dyDescent="0.2">
      <c r="A245" s="324"/>
      <c r="B245" s="332"/>
      <c r="C245" s="332"/>
      <c r="D245" s="332"/>
      <c r="E245" s="332"/>
      <c r="F245" s="332"/>
      <c r="G245" s="52">
        <f>'01-Mapa de riesgo-UO'!I246</f>
        <v>0</v>
      </c>
      <c r="H245" s="332"/>
      <c r="I245" s="385"/>
      <c r="J245" s="204" t="str">
        <f>'01-Mapa de riesgo-UO'!AW246</f>
        <v>ASUMIR</v>
      </c>
      <c r="K245" s="332"/>
      <c r="L245" s="324"/>
      <c r="M245" s="324"/>
      <c r="N245" s="324"/>
      <c r="O245" s="324"/>
      <c r="P245" s="324"/>
      <c r="Q245" s="324"/>
      <c r="R245" s="324"/>
      <c r="S245" s="324"/>
    </row>
    <row r="246" spans="1:19" ht="88.5" hidden="1" customHeight="1" x14ac:dyDescent="0.2">
      <c r="A246" s="324"/>
      <c r="B246" s="332"/>
      <c r="C246" s="332"/>
      <c r="D246" s="332"/>
      <c r="E246" s="332"/>
      <c r="F246" s="332"/>
      <c r="G246" s="52">
        <f>'01-Mapa de riesgo-UO'!I247</f>
        <v>0</v>
      </c>
      <c r="H246" s="332"/>
      <c r="I246" s="385"/>
      <c r="J246" s="204" t="str">
        <f>'01-Mapa de riesgo-UO'!AW247</f>
        <v>ASUMIR</v>
      </c>
      <c r="K246" s="332"/>
      <c r="L246" s="324"/>
      <c r="M246" s="324"/>
      <c r="N246" s="324"/>
      <c r="O246" s="324"/>
      <c r="P246" s="324"/>
      <c r="Q246" s="324"/>
      <c r="R246" s="324"/>
      <c r="S246" s="324"/>
    </row>
    <row r="247" spans="1:19" ht="88.5" hidden="1" customHeight="1" x14ac:dyDescent="0.2">
      <c r="A247" s="324">
        <v>80</v>
      </c>
      <c r="B247" s="332" t="str">
        <f>'01-Mapa de riesgo-UO'!D248</f>
        <v>EXTENSIÓN_PROYECCIÓN_SOCIAL</v>
      </c>
      <c r="C247" s="332" t="str">
        <f>+'01-Mapa de riesgo-UO'!F248</f>
        <v>NO</v>
      </c>
      <c r="D247" s="332" t="str">
        <f>'01-Mapa de riesgo-UO'!J248</f>
        <v>Operacional</v>
      </c>
      <c r="E247" s="332" t="str">
        <f>'01-Mapa de riesgo-UO'!K248</f>
        <v>Perdida de la validez de los resultados del laboratorio (6.4.9)</v>
      </c>
      <c r="F247" s="332"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32" t="str">
        <f>'01-Mapa de riesgo-UO'!M248</f>
        <v>Pérdida de  credibilidad en el laboratorio
Pérdida de la confianza en el laboratorio</v>
      </c>
      <c r="I247" s="385" t="str">
        <f>'01-Mapa de riesgo-UO'!AT248</f>
        <v>LEVE</v>
      </c>
      <c r="J247" s="204" t="str">
        <f>'01-Mapa de riesgo-UO'!AW248</f>
        <v>ASUMIR</v>
      </c>
      <c r="K247" s="332" t="str">
        <f t="shared" si="21"/>
        <v>NO</v>
      </c>
      <c r="L247" s="324"/>
      <c r="M247" s="324"/>
      <c r="N247" s="324"/>
      <c r="O247" s="324"/>
      <c r="P247" s="324"/>
      <c r="Q247" s="324"/>
      <c r="R247" s="324"/>
      <c r="S247" s="324"/>
    </row>
    <row r="248" spans="1:19" ht="88.5" hidden="1" customHeight="1" x14ac:dyDescent="0.2">
      <c r="A248" s="324"/>
      <c r="B248" s="332"/>
      <c r="C248" s="332"/>
      <c r="D248" s="332"/>
      <c r="E248" s="332"/>
      <c r="F248" s="332"/>
      <c r="G248" s="52" t="str">
        <f>'01-Mapa de riesgo-UO'!I249</f>
        <v xml:space="preserve">Condiciones ambientales inadecuadas que no aseguran la validez de los resultados </v>
      </c>
      <c r="H248" s="332"/>
      <c r="I248" s="385"/>
      <c r="J248" s="204" t="str">
        <f>'01-Mapa de riesgo-UO'!AW249</f>
        <v>ASUMIR</v>
      </c>
      <c r="K248" s="332"/>
      <c r="L248" s="324"/>
      <c r="M248" s="324"/>
      <c r="N248" s="324"/>
      <c r="O248" s="324"/>
      <c r="P248" s="324"/>
      <c r="Q248" s="324"/>
      <c r="R248" s="324"/>
      <c r="S248" s="324"/>
    </row>
    <row r="249" spans="1:19" ht="88.5" hidden="1" customHeight="1" x14ac:dyDescent="0.2">
      <c r="A249" s="324"/>
      <c r="B249" s="332"/>
      <c r="C249" s="332"/>
      <c r="D249" s="332"/>
      <c r="E249" s="332"/>
      <c r="F249" s="332"/>
      <c r="G249" s="52">
        <f>'01-Mapa de riesgo-UO'!I250</f>
        <v>0</v>
      </c>
      <c r="H249" s="332"/>
      <c r="I249" s="385"/>
      <c r="J249" s="204" t="str">
        <f>'01-Mapa de riesgo-UO'!AW250</f>
        <v>ASUMIR</v>
      </c>
      <c r="K249" s="332"/>
      <c r="L249" s="324"/>
      <c r="M249" s="324"/>
      <c r="N249" s="324"/>
      <c r="O249" s="324"/>
      <c r="P249" s="324"/>
      <c r="Q249" s="324"/>
      <c r="R249" s="324"/>
      <c r="S249" s="324"/>
    </row>
    <row r="250" spans="1:19" ht="88.5" hidden="1" customHeight="1" x14ac:dyDescent="0.2">
      <c r="A250" s="324">
        <v>81</v>
      </c>
      <c r="B250" s="332" t="str">
        <f>'01-Mapa de riesgo-UO'!D251</f>
        <v>EXTENSIÓN_PROYECCIÓN_SOCIAL</v>
      </c>
      <c r="C250" s="332" t="str">
        <f>+'01-Mapa de riesgo-UO'!F251</f>
        <v>NO</v>
      </c>
      <c r="D250" s="332" t="str">
        <f>'01-Mapa de riesgo-UO'!J251</f>
        <v>Imagen</v>
      </c>
      <c r="E250" s="332" t="str">
        <f>'01-Mapa de riesgo-UO'!K251</f>
        <v>Reportar un resultado errado</v>
      </c>
      <c r="F250" s="332"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32" t="str">
        <f>'01-Mapa de riesgo-UO'!M251</f>
        <v xml:space="preserve">Proceso legal y disciplinario
Pérdida de  credibilidad en el laboratorio
Pérdida de la confianza en el laboratorio
</v>
      </c>
      <c r="I250" s="385" t="str">
        <f>'01-Mapa de riesgo-UO'!AT251</f>
        <v>LEVE</v>
      </c>
      <c r="J250" s="204" t="str">
        <f>'01-Mapa de riesgo-UO'!AW251</f>
        <v>ASUMIR</v>
      </c>
      <c r="K250" s="332" t="str">
        <f t="shared" si="21"/>
        <v>NO</v>
      </c>
      <c r="L250" s="324"/>
      <c r="M250" s="324"/>
      <c r="N250" s="324"/>
      <c r="O250" s="324"/>
      <c r="P250" s="324"/>
      <c r="Q250" s="324"/>
      <c r="R250" s="324"/>
      <c r="S250" s="324"/>
    </row>
    <row r="251" spans="1:19" ht="88.5" hidden="1" customHeight="1" x14ac:dyDescent="0.2">
      <c r="A251" s="324"/>
      <c r="B251" s="332"/>
      <c r="C251" s="332"/>
      <c r="D251" s="332"/>
      <c r="E251" s="332"/>
      <c r="F251" s="332"/>
      <c r="G251" s="52" t="str">
        <f>'01-Mapa de riesgo-UO'!I252</f>
        <v xml:space="preserve">Cadena de custodia inadecuada </v>
      </c>
      <c r="H251" s="332"/>
      <c r="I251" s="385"/>
      <c r="J251" s="204" t="str">
        <f>'01-Mapa de riesgo-UO'!AW252</f>
        <v>ASUMIR</v>
      </c>
      <c r="K251" s="332"/>
      <c r="L251" s="324"/>
      <c r="M251" s="324"/>
      <c r="N251" s="324"/>
      <c r="O251" s="324"/>
      <c r="P251" s="324"/>
      <c r="Q251" s="324"/>
      <c r="R251" s="324"/>
      <c r="S251" s="324"/>
    </row>
    <row r="252" spans="1:19" ht="88.5" hidden="1" customHeight="1" x14ac:dyDescent="0.2">
      <c r="A252" s="324"/>
      <c r="B252" s="332"/>
      <c r="C252" s="332"/>
      <c r="D252" s="332"/>
      <c r="E252" s="332"/>
      <c r="F252" s="332"/>
      <c r="G252" s="52">
        <f>'01-Mapa de riesgo-UO'!I253</f>
        <v>0</v>
      </c>
      <c r="H252" s="332"/>
      <c r="I252" s="385"/>
      <c r="J252" s="204" t="str">
        <f>'01-Mapa de riesgo-UO'!AW253</f>
        <v>ASUMIR</v>
      </c>
      <c r="K252" s="332"/>
      <c r="L252" s="324"/>
      <c r="M252" s="324"/>
      <c r="N252" s="324"/>
      <c r="O252" s="324"/>
      <c r="P252" s="324"/>
      <c r="Q252" s="324"/>
      <c r="R252" s="324"/>
      <c r="S252" s="324"/>
    </row>
    <row r="253" spans="1:19" ht="88.5" hidden="1" customHeight="1" x14ac:dyDescent="0.2">
      <c r="A253" s="324">
        <v>82</v>
      </c>
      <c r="B253" s="332" t="str">
        <f>'01-Mapa de riesgo-UO'!D254</f>
        <v>EXTENSIÓN_PROYECCIÓN_SOCIAL</v>
      </c>
      <c r="C253" s="332" t="str">
        <f>+'01-Mapa de riesgo-UO'!F254</f>
        <v>NO</v>
      </c>
      <c r="D253" s="332" t="str">
        <f>'01-Mapa de riesgo-UO'!J254</f>
        <v>Operacional</v>
      </c>
      <c r="E253" s="332" t="str">
        <f>'01-Mapa de riesgo-UO'!K254</f>
        <v>Utilización de un método de calibración/ensayo inadecuado (7.2)</v>
      </c>
      <c r="F253" s="332" t="str">
        <f>'01-Mapa de riesgo-UO'!L254</f>
        <v>Verificación/validación del método no es adecuado para el laboratorio</v>
      </c>
      <c r="G253" s="52" t="str">
        <f>'01-Mapa de riesgo-UO'!I254</f>
        <v xml:space="preserve">En la verificación/validación del método no se tuvieron en cuenta todos los factores </v>
      </c>
      <c r="H253" s="332" t="str">
        <f>'01-Mapa de riesgo-UO'!M254</f>
        <v>Pérdida de  credibilidad en el laboratorio
Pérdida de la confianza en el laboratorio
Hallazgos de no conformidades en audiorías internas y externas</v>
      </c>
      <c r="I253" s="385" t="str">
        <f>'01-Mapa de riesgo-UO'!AT254</f>
        <v>LEVE</v>
      </c>
      <c r="J253" s="204" t="str">
        <f>'01-Mapa de riesgo-UO'!AW254</f>
        <v>ASUMIR</v>
      </c>
      <c r="K253" s="332" t="str">
        <f t="shared" si="21"/>
        <v>NO</v>
      </c>
      <c r="L253" s="324"/>
      <c r="M253" s="324"/>
      <c r="N253" s="324"/>
      <c r="O253" s="324"/>
      <c r="P253" s="324"/>
      <c r="Q253" s="324"/>
      <c r="R253" s="324"/>
      <c r="S253" s="324"/>
    </row>
    <row r="254" spans="1:19" ht="88.5" hidden="1" customHeight="1" x14ac:dyDescent="0.2">
      <c r="A254" s="324"/>
      <c r="B254" s="332"/>
      <c r="C254" s="332"/>
      <c r="D254" s="332"/>
      <c r="E254" s="332"/>
      <c r="F254" s="332"/>
      <c r="G254" s="52">
        <f>'01-Mapa de riesgo-UO'!I255</f>
        <v>0</v>
      </c>
      <c r="H254" s="332"/>
      <c r="I254" s="385"/>
      <c r="J254" s="204" t="str">
        <f>'01-Mapa de riesgo-UO'!AW255</f>
        <v>ASUMIR</v>
      </c>
      <c r="K254" s="332"/>
      <c r="L254" s="324"/>
      <c r="M254" s="324"/>
      <c r="N254" s="324"/>
      <c r="O254" s="324"/>
      <c r="P254" s="324"/>
      <c r="Q254" s="324"/>
      <c r="R254" s="324"/>
      <c r="S254" s="324"/>
    </row>
    <row r="255" spans="1:19" ht="88.5" hidden="1" customHeight="1" x14ac:dyDescent="0.2">
      <c r="A255" s="324"/>
      <c r="B255" s="332"/>
      <c r="C255" s="332"/>
      <c r="D255" s="332"/>
      <c r="E255" s="332"/>
      <c r="F255" s="332"/>
      <c r="G255" s="52">
        <f>'01-Mapa de riesgo-UO'!I256</f>
        <v>0</v>
      </c>
      <c r="H255" s="332"/>
      <c r="I255" s="385"/>
      <c r="J255" s="204" t="str">
        <f>'01-Mapa de riesgo-UO'!AW256</f>
        <v>ASUMIR</v>
      </c>
      <c r="K255" s="332"/>
      <c r="L255" s="324"/>
      <c r="M255" s="324"/>
      <c r="N255" s="324"/>
      <c r="O255" s="324"/>
      <c r="P255" s="324"/>
      <c r="Q255" s="324"/>
      <c r="R255" s="324"/>
      <c r="S255" s="324"/>
    </row>
    <row r="256" spans="1:19" ht="88.5" hidden="1" customHeight="1" x14ac:dyDescent="0.2">
      <c r="A256" s="324">
        <v>83</v>
      </c>
      <c r="B256" s="332" t="str">
        <f>'01-Mapa de riesgo-UO'!D257</f>
        <v>EXTENSIÓN_PROYECCIÓN_SOCIAL</v>
      </c>
      <c r="C256" s="332" t="str">
        <f>+'01-Mapa de riesgo-UO'!F257</f>
        <v>NO</v>
      </c>
      <c r="D256" s="332" t="str">
        <f>'01-Mapa de riesgo-UO'!J257</f>
        <v>Operacional</v>
      </c>
      <c r="E256" s="332" t="str">
        <f>'01-Mapa de riesgo-UO'!K257</f>
        <v>Pérdida de la validéz de los resultados (7.6)</v>
      </c>
      <c r="F256" s="332"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32" t="str">
        <f>'01-Mapa de riesgo-UO'!M257</f>
        <v>Pérdida de  credibilidad en el laboratorio
Pérdida de la confianza en el laboratorio
No conformidades en audiorías internas y externas</v>
      </c>
      <c r="I256" s="385" t="str">
        <f>'01-Mapa de riesgo-UO'!AT257</f>
        <v>LEVE</v>
      </c>
      <c r="J256" s="204" t="str">
        <f>'01-Mapa de riesgo-UO'!AW257</f>
        <v>ASUMIR</v>
      </c>
      <c r="K256" s="332" t="str">
        <f t="shared" si="21"/>
        <v>NO</v>
      </c>
      <c r="L256" s="324"/>
      <c r="M256" s="324"/>
      <c r="N256" s="324"/>
      <c r="O256" s="324"/>
      <c r="P256" s="324"/>
      <c r="Q256" s="324"/>
      <c r="R256" s="324"/>
      <c r="S256" s="324"/>
    </row>
    <row r="257" spans="1:19" ht="88.5" hidden="1" customHeight="1" x14ac:dyDescent="0.2">
      <c r="A257" s="324"/>
      <c r="B257" s="332"/>
      <c r="C257" s="332"/>
      <c r="D257" s="332"/>
      <c r="E257" s="332"/>
      <c r="F257" s="332"/>
      <c r="G257" s="52">
        <f>'01-Mapa de riesgo-UO'!I258</f>
        <v>0</v>
      </c>
      <c r="H257" s="332"/>
      <c r="I257" s="385"/>
      <c r="J257" s="204" t="str">
        <f>'01-Mapa de riesgo-UO'!AW258</f>
        <v>ASUMIR</v>
      </c>
      <c r="K257" s="332"/>
      <c r="L257" s="324"/>
      <c r="M257" s="324"/>
      <c r="N257" s="324"/>
      <c r="O257" s="324"/>
      <c r="P257" s="324"/>
      <c r="Q257" s="324"/>
      <c r="R257" s="324"/>
      <c r="S257" s="324"/>
    </row>
    <row r="258" spans="1:19" ht="88.5" hidden="1" customHeight="1" x14ac:dyDescent="0.2">
      <c r="A258" s="324"/>
      <c r="B258" s="332"/>
      <c r="C258" s="332"/>
      <c r="D258" s="332"/>
      <c r="E258" s="332"/>
      <c r="F258" s="332"/>
      <c r="G258" s="52">
        <f>'01-Mapa de riesgo-UO'!I259</f>
        <v>0</v>
      </c>
      <c r="H258" s="332"/>
      <c r="I258" s="385"/>
      <c r="J258" s="204" t="str">
        <f>'01-Mapa de riesgo-UO'!AW259</f>
        <v>ASUMIR</v>
      </c>
      <c r="K258" s="332"/>
      <c r="L258" s="324"/>
      <c r="M258" s="324"/>
      <c r="N258" s="324"/>
      <c r="O258" s="324"/>
      <c r="P258" s="324"/>
      <c r="Q258" s="324"/>
      <c r="R258" s="324"/>
      <c r="S258" s="324"/>
    </row>
    <row r="259" spans="1:19" ht="88.5" hidden="1" customHeight="1" x14ac:dyDescent="0.2">
      <c r="A259" s="324">
        <v>84</v>
      </c>
      <c r="B259" s="332" t="str">
        <f>'01-Mapa de riesgo-UO'!D260</f>
        <v>EXTENSIÓN_PROYECCIÓN_SOCIAL</v>
      </c>
      <c r="C259" s="332" t="str">
        <f>+'01-Mapa de riesgo-UO'!F260</f>
        <v>NO</v>
      </c>
      <c r="D259" s="332" t="str">
        <f>'01-Mapa de riesgo-UO'!J260</f>
        <v>Cumplimiento</v>
      </c>
      <c r="E259" s="332" t="str">
        <f>'01-Mapa de riesgo-UO'!K260</f>
        <v>Reducción del alcance de la acreditación, por ensayos de aptitud insatisfactorios (7.7)</v>
      </c>
      <c r="F259" s="332"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32" t="str">
        <f>'01-Mapa de riesgo-UO'!M260</f>
        <v>Pérdida de  credibilidad en el laboratorio
Cierre del laboratorio</v>
      </c>
      <c r="I259" s="385" t="str">
        <f>'01-Mapa de riesgo-UO'!AT260</f>
        <v>LEVE</v>
      </c>
      <c r="J259" s="204" t="str">
        <f>'01-Mapa de riesgo-UO'!AW260</f>
        <v>ASUMIR</v>
      </c>
      <c r="K259" s="332" t="str">
        <f t="shared" si="21"/>
        <v>NO</v>
      </c>
      <c r="L259" s="324"/>
      <c r="M259" s="324"/>
      <c r="N259" s="324"/>
      <c r="O259" s="324"/>
      <c r="P259" s="324"/>
      <c r="Q259" s="324"/>
      <c r="R259" s="324"/>
      <c r="S259" s="324"/>
    </row>
    <row r="260" spans="1:19" ht="88.5" hidden="1" customHeight="1" x14ac:dyDescent="0.2">
      <c r="A260" s="324"/>
      <c r="B260" s="332"/>
      <c r="C260" s="332"/>
      <c r="D260" s="332"/>
      <c r="E260" s="332"/>
      <c r="F260" s="332"/>
      <c r="G260" s="52" t="str">
        <f>'01-Mapa de riesgo-UO'!I261</f>
        <v xml:space="preserve">Utilización de equipos con resultados defectuosos  </v>
      </c>
      <c r="H260" s="332"/>
      <c r="I260" s="385"/>
      <c r="J260" s="204" t="str">
        <f>'01-Mapa de riesgo-UO'!AW261</f>
        <v>ASUMIR</v>
      </c>
      <c r="K260" s="332"/>
      <c r="L260" s="324"/>
      <c r="M260" s="324"/>
      <c r="N260" s="324"/>
      <c r="O260" s="324"/>
      <c r="P260" s="324"/>
      <c r="Q260" s="324"/>
      <c r="R260" s="324"/>
      <c r="S260" s="324"/>
    </row>
    <row r="261" spans="1:19" ht="88.5" hidden="1" customHeight="1" x14ac:dyDescent="0.2">
      <c r="A261" s="324"/>
      <c r="B261" s="332"/>
      <c r="C261" s="332"/>
      <c r="D261" s="332"/>
      <c r="E261" s="332"/>
      <c r="F261" s="332"/>
      <c r="G261" s="52">
        <f>'01-Mapa de riesgo-UO'!I262</f>
        <v>0</v>
      </c>
      <c r="H261" s="332"/>
      <c r="I261" s="385"/>
      <c r="J261" s="204" t="str">
        <f>'01-Mapa de riesgo-UO'!AW262</f>
        <v>ASUMIR</v>
      </c>
      <c r="K261" s="332"/>
      <c r="L261" s="324"/>
      <c r="M261" s="324"/>
      <c r="N261" s="324"/>
      <c r="O261" s="324"/>
      <c r="P261" s="324"/>
      <c r="Q261" s="324"/>
      <c r="R261" s="324"/>
      <c r="S261" s="324"/>
    </row>
    <row r="262" spans="1:19" ht="88.5" hidden="1" customHeight="1" x14ac:dyDescent="0.2">
      <c r="A262" s="324">
        <v>85</v>
      </c>
      <c r="B262" s="332" t="str">
        <f>'01-Mapa de riesgo-UO'!D263</f>
        <v>EXTENSIÓN_PROYECCIÓN_SOCIAL</v>
      </c>
      <c r="C262" s="332" t="str">
        <f>+'01-Mapa de riesgo-UO'!F263</f>
        <v>NO</v>
      </c>
      <c r="D262" s="332" t="str">
        <f>'01-Mapa de riesgo-UO'!J263</f>
        <v>Imagen</v>
      </c>
      <c r="E262" s="332" t="str">
        <f>'01-Mapa de riesgo-UO'!K263</f>
        <v xml:space="preserve">Informes de resultados con datos personales e información general incompleta o con datos errados </v>
      </c>
      <c r="F262" s="332" t="str">
        <f>'01-Mapa de riesgo-UO'!L263</f>
        <v>Emitir informes de resultados con datos errados</v>
      </c>
      <c r="G262" s="52" t="str">
        <f>'01-Mapa de riesgo-UO'!I263</f>
        <v xml:space="preserve">Suministro de la información errada por parte del cliente </v>
      </c>
      <c r="H262" s="332" t="str">
        <f>'01-Mapa de riesgo-UO'!M263</f>
        <v xml:space="preserve">Pérdida de  credibilidad en el laboratorio
Pérdida de la confianza en el laboratorio
Pérdida o suspensión de la acreditación </v>
      </c>
      <c r="I262" s="385" t="str">
        <f>'01-Mapa de riesgo-UO'!AT263</f>
        <v>MODERADO</v>
      </c>
      <c r="J262" s="204" t="str">
        <f>'01-Mapa de riesgo-UO'!AW263</f>
        <v>TRANSFERIR</v>
      </c>
      <c r="K262" s="332" t="str">
        <f t="shared" si="21"/>
        <v>Si el proceso lo requiere</v>
      </c>
      <c r="L262" s="324"/>
      <c r="M262" s="324"/>
      <c r="N262" s="324"/>
      <c r="O262" s="324"/>
      <c r="P262" s="324"/>
      <c r="Q262" s="324"/>
      <c r="R262" s="324"/>
      <c r="S262" s="324"/>
    </row>
    <row r="263" spans="1:19" ht="88.5" hidden="1" customHeight="1" x14ac:dyDescent="0.2">
      <c r="A263" s="324"/>
      <c r="B263" s="332"/>
      <c r="C263" s="332"/>
      <c r="D263" s="332"/>
      <c r="E263" s="332"/>
      <c r="F263" s="332"/>
      <c r="G263" s="52" t="str">
        <f>'01-Mapa de riesgo-UO'!I264</f>
        <v>Excel con función de autocompletar. 
No se realiza revision de la información de los laboratorios clinicos al momento de ingreso</v>
      </c>
      <c r="H263" s="332"/>
      <c r="I263" s="385"/>
      <c r="J263" s="204" t="str">
        <f>'01-Mapa de riesgo-UO'!AW264</f>
        <v>REDUCIR</v>
      </c>
      <c r="K263" s="332"/>
      <c r="L263" s="324"/>
      <c r="M263" s="324"/>
      <c r="N263" s="324"/>
      <c r="O263" s="324"/>
      <c r="P263" s="324"/>
      <c r="Q263" s="324"/>
      <c r="R263" s="324"/>
      <c r="S263" s="324"/>
    </row>
    <row r="264" spans="1:19" ht="88.5" hidden="1" customHeight="1" x14ac:dyDescent="0.2">
      <c r="A264" s="324"/>
      <c r="B264" s="332"/>
      <c r="C264" s="332"/>
      <c r="D264" s="332"/>
      <c r="E264" s="332"/>
      <c r="F264" s="332"/>
      <c r="G264" s="52" t="str">
        <f>'01-Mapa de riesgo-UO'!I265</f>
        <v xml:space="preserve">Interpretación inadecuada de la norma </v>
      </c>
      <c r="H264" s="332"/>
      <c r="I264" s="385"/>
      <c r="J264" s="204" t="str">
        <f>'01-Mapa de riesgo-UO'!AW265</f>
        <v>REDUCIR</v>
      </c>
      <c r="K264" s="332"/>
      <c r="L264" s="324"/>
      <c r="M264" s="324"/>
      <c r="N264" s="324"/>
      <c r="O264" s="324"/>
      <c r="P264" s="324"/>
      <c r="Q264" s="324"/>
      <c r="R264" s="324"/>
      <c r="S264" s="324"/>
    </row>
    <row r="265" spans="1:19" ht="88.5" hidden="1" customHeight="1" x14ac:dyDescent="0.2">
      <c r="A265" s="324">
        <v>86</v>
      </c>
      <c r="B265" s="332" t="str">
        <f>'01-Mapa de riesgo-UO'!D266</f>
        <v>EXTENSIÓN_PROYECCIÓN_SOCIAL</v>
      </c>
      <c r="C265" s="332" t="str">
        <f>+'01-Mapa de riesgo-UO'!F266</f>
        <v>NO</v>
      </c>
      <c r="D265" s="332" t="str">
        <f>'01-Mapa de riesgo-UO'!J266</f>
        <v>Corrupción</v>
      </c>
      <c r="E265" s="332" t="str">
        <f>'01-Mapa de riesgo-UO'!K266</f>
        <v>Pérdida de la imparcialidad
(4.1.3)</v>
      </c>
      <c r="F265" s="332"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32" t="str">
        <f>'01-Mapa de riesgo-UO'!M266</f>
        <v>Pérdida de  credibilidad en el laboratorio
Pérdida de la confianza en el funcionario
Iniciación de un proceso disciplinario</v>
      </c>
      <c r="I265" s="385" t="str">
        <f>'01-Mapa de riesgo-UO'!AT266</f>
        <v>LEVE</v>
      </c>
      <c r="J265" s="204" t="str">
        <f>'01-Mapa de riesgo-UO'!AW266</f>
        <v>ASUMIR</v>
      </c>
      <c r="K265" s="332" t="str">
        <f t="shared" si="21"/>
        <v>NO</v>
      </c>
      <c r="L265" s="324"/>
      <c r="M265" s="324"/>
      <c r="N265" s="324"/>
      <c r="O265" s="324"/>
      <c r="P265" s="324"/>
      <c r="Q265" s="324"/>
      <c r="R265" s="324"/>
      <c r="S265" s="324"/>
    </row>
    <row r="266" spans="1:19" ht="88.5" hidden="1" customHeight="1" x14ac:dyDescent="0.2">
      <c r="A266" s="324"/>
      <c r="B266" s="332"/>
      <c r="C266" s="332"/>
      <c r="D266" s="332"/>
      <c r="E266" s="332"/>
      <c r="F266" s="332"/>
      <c r="G266" s="52" t="str">
        <f>'01-Mapa de riesgo-UO'!I267</f>
        <v>Conflicto de interés, al prestar servicios de calibración entre las dependencias de la Universidad</v>
      </c>
      <c r="H266" s="332"/>
      <c r="I266" s="385"/>
      <c r="J266" s="204" t="str">
        <f>'01-Mapa de riesgo-UO'!AW267</f>
        <v>ASUMIR</v>
      </c>
      <c r="K266" s="332"/>
      <c r="L266" s="324"/>
      <c r="M266" s="324"/>
      <c r="N266" s="324"/>
      <c r="O266" s="324"/>
      <c r="P266" s="324"/>
      <c r="Q266" s="324"/>
      <c r="R266" s="324"/>
      <c r="S266" s="324"/>
    </row>
    <row r="267" spans="1:19" ht="88.5" hidden="1" customHeight="1" x14ac:dyDescent="0.2">
      <c r="A267" s="324"/>
      <c r="B267" s="332"/>
      <c r="C267" s="332"/>
      <c r="D267" s="332"/>
      <c r="E267" s="332"/>
      <c r="F267" s="332"/>
      <c r="G267" s="52">
        <f>'01-Mapa de riesgo-UO'!I268</f>
        <v>0</v>
      </c>
      <c r="H267" s="332"/>
      <c r="I267" s="385"/>
      <c r="J267" s="204" t="str">
        <f>'01-Mapa de riesgo-UO'!AW268</f>
        <v>ASUMIR</v>
      </c>
      <c r="K267" s="332"/>
      <c r="L267" s="324"/>
      <c r="M267" s="324"/>
      <c r="N267" s="324"/>
      <c r="O267" s="324"/>
      <c r="P267" s="324"/>
      <c r="Q267" s="324"/>
      <c r="R267" s="324"/>
      <c r="S267" s="324"/>
    </row>
    <row r="268" spans="1:19" ht="88.5" hidden="1" customHeight="1" x14ac:dyDescent="0.2">
      <c r="A268" s="324">
        <v>87</v>
      </c>
      <c r="B268" s="332" t="str">
        <f>'01-Mapa de riesgo-UO'!D269</f>
        <v>EXTENSIÓN_PROYECCIÓN_SOCIAL</v>
      </c>
      <c r="C268" s="332" t="str">
        <f>+'01-Mapa de riesgo-UO'!F269</f>
        <v>NO</v>
      </c>
      <c r="D268" s="332" t="str">
        <f>'01-Mapa de riesgo-UO'!J269</f>
        <v>Operacional</v>
      </c>
      <c r="E268" s="332" t="str">
        <f>'01-Mapa de riesgo-UO'!K269</f>
        <v>Pérdida de la validez de los resultados del laboratorio
(6.3)</v>
      </c>
      <c r="F268" s="332" t="str">
        <f>'01-Mapa de riesgo-UO'!L269</f>
        <v>Tener condiciones ambientales inadecuadas puede afectar la validez de los resultados</v>
      </c>
      <c r="G268" s="52" t="str">
        <f>'01-Mapa de riesgo-UO'!I269</f>
        <v>Condiciones ambientales inadecuadas para las calibraciones</v>
      </c>
      <c r="H268" s="332" t="str">
        <f>'01-Mapa de riesgo-UO'!M269</f>
        <v xml:space="preserve">Pérdida de credibilidad en el laboratorio
Pérdida de la confianza en el laboratorio
              </v>
      </c>
      <c r="I268" s="385" t="str">
        <f>'01-Mapa de riesgo-UO'!AT269</f>
        <v>LEVE</v>
      </c>
      <c r="J268" s="204" t="str">
        <f>'01-Mapa de riesgo-UO'!AW269</f>
        <v>ASUMIR</v>
      </c>
      <c r="K268" s="332" t="str">
        <f t="shared" si="21"/>
        <v>NO</v>
      </c>
      <c r="L268" s="324"/>
      <c r="M268" s="324"/>
      <c r="N268" s="324"/>
      <c r="O268" s="324"/>
      <c r="P268" s="324"/>
      <c r="Q268" s="324"/>
      <c r="R268" s="324"/>
      <c r="S268" s="324"/>
    </row>
    <row r="269" spans="1:19" ht="88.5" hidden="1" customHeight="1" x14ac:dyDescent="0.2">
      <c r="A269" s="324"/>
      <c r="B269" s="332"/>
      <c r="C269" s="332"/>
      <c r="D269" s="332"/>
      <c r="E269" s="332"/>
      <c r="F269" s="332"/>
      <c r="G269" s="52">
        <f>'01-Mapa de riesgo-UO'!I270</f>
        <v>0</v>
      </c>
      <c r="H269" s="332"/>
      <c r="I269" s="385"/>
      <c r="J269" s="204" t="str">
        <f>'01-Mapa de riesgo-UO'!AW270</f>
        <v>ASUMIR</v>
      </c>
      <c r="K269" s="332"/>
      <c r="L269" s="324"/>
      <c r="M269" s="324"/>
      <c r="N269" s="324"/>
      <c r="O269" s="324"/>
      <c r="P269" s="324"/>
      <c r="Q269" s="324"/>
      <c r="R269" s="324"/>
      <c r="S269" s="324"/>
    </row>
    <row r="270" spans="1:19" ht="88.5" hidden="1" customHeight="1" x14ac:dyDescent="0.2">
      <c r="A270" s="324"/>
      <c r="B270" s="332"/>
      <c r="C270" s="332"/>
      <c r="D270" s="332"/>
      <c r="E270" s="332"/>
      <c r="F270" s="332"/>
      <c r="G270" s="52">
        <f>'01-Mapa de riesgo-UO'!I271</f>
        <v>0</v>
      </c>
      <c r="H270" s="332"/>
      <c r="I270" s="385"/>
      <c r="J270" s="204" t="str">
        <f>'01-Mapa de riesgo-UO'!AW271</f>
        <v>ASUMIR</v>
      </c>
      <c r="K270" s="332"/>
      <c r="L270" s="324"/>
      <c r="M270" s="324"/>
      <c r="N270" s="324"/>
      <c r="O270" s="324"/>
      <c r="P270" s="324"/>
      <c r="Q270" s="324"/>
      <c r="R270" s="324"/>
      <c r="S270" s="324"/>
    </row>
    <row r="271" spans="1:19" ht="88.5" hidden="1" customHeight="1" x14ac:dyDescent="0.2">
      <c r="A271" s="324">
        <v>88</v>
      </c>
      <c r="B271" s="332" t="str">
        <f>'01-Mapa de riesgo-UO'!D272</f>
        <v>EXTENSIÓN_PROYECCIÓN_SOCIAL</v>
      </c>
      <c r="C271" s="332" t="str">
        <f>+'01-Mapa de riesgo-UO'!F272</f>
        <v>NO</v>
      </c>
      <c r="D271" s="332" t="str">
        <f>'01-Mapa de riesgo-UO'!J272</f>
        <v>Operacional</v>
      </c>
      <c r="E271" s="332" t="str">
        <f>'01-Mapa de riesgo-UO'!K272</f>
        <v>Pérdida de la validez de los resultados del laboratorio
(6.4)</v>
      </c>
      <c r="F271" s="332"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32" t="str">
        <f>'01-Mapa de riesgo-UO'!M272</f>
        <v>Pérdida de credibilidad en el laboratorio                                                                                                                                                      Pérdida de la confianza en el laboratorio</v>
      </c>
      <c r="I271" s="385" t="str">
        <f>'01-Mapa de riesgo-UO'!AT272</f>
        <v>LEVE</v>
      </c>
      <c r="J271" s="204" t="str">
        <f>'01-Mapa de riesgo-UO'!AW272</f>
        <v>ASUMIR</v>
      </c>
      <c r="K271" s="332" t="str">
        <f t="shared" si="21"/>
        <v>NO</v>
      </c>
      <c r="L271" s="324"/>
      <c r="M271" s="324"/>
      <c r="N271" s="324"/>
      <c r="O271" s="324"/>
      <c r="P271" s="324"/>
      <c r="Q271" s="324"/>
      <c r="R271" s="324"/>
      <c r="S271" s="324"/>
    </row>
    <row r="272" spans="1:19" ht="88.5" hidden="1" customHeight="1" x14ac:dyDescent="0.2">
      <c r="A272" s="324"/>
      <c r="B272" s="332"/>
      <c r="C272" s="332"/>
      <c r="D272" s="332"/>
      <c r="E272" s="332"/>
      <c r="F272" s="332"/>
      <c r="G272" s="52">
        <f>'01-Mapa de riesgo-UO'!I273</f>
        <v>0</v>
      </c>
      <c r="H272" s="332"/>
      <c r="I272" s="385"/>
      <c r="J272" s="204" t="str">
        <f>'01-Mapa de riesgo-UO'!AW273</f>
        <v>ASUMIR</v>
      </c>
      <c r="K272" s="332"/>
      <c r="L272" s="324"/>
      <c r="M272" s="324"/>
      <c r="N272" s="324"/>
      <c r="O272" s="324"/>
      <c r="P272" s="324"/>
      <c r="Q272" s="324"/>
      <c r="R272" s="324"/>
      <c r="S272" s="324"/>
    </row>
    <row r="273" spans="1:19" ht="88.5" hidden="1" customHeight="1" x14ac:dyDescent="0.2">
      <c r="A273" s="324"/>
      <c r="B273" s="332"/>
      <c r="C273" s="332"/>
      <c r="D273" s="332"/>
      <c r="E273" s="332"/>
      <c r="F273" s="332"/>
      <c r="G273" s="52">
        <f>'01-Mapa de riesgo-UO'!I274</f>
        <v>0</v>
      </c>
      <c r="H273" s="332"/>
      <c r="I273" s="385"/>
      <c r="J273" s="204" t="str">
        <f>'01-Mapa de riesgo-UO'!AW274</f>
        <v>ASUMIR</v>
      </c>
      <c r="K273" s="332"/>
      <c r="L273" s="324"/>
      <c r="M273" s="324"/>
      <c r="N273" s="324"/>
      <c r="O273" s="324"/>
      <c r="P273" s="324"/>
      <c r="Q273" s="324"/>
      <c r="R273" s="324"/>
      <c r="S273" s="324"/>
    </row>
    <row r="274" spans="1:19" ht="88.5" hidden="1" customHeight="1" x14ac:dyDescent="0.2">
      <c r="A274" s="324">
        <v>89</v>
      </c>
      <c r="B274" s="332" t="str">
        <f>'01-Mapa de riesgo-UO'!D275</f>
        <v>EXTENSIÓN_PROYECCIÓN_SOCIAL</v>
      </c>
      <c r="C274" s="332" t="str">
        <f>+'01-Mapa de riesgo-UO'!F275</f>
        <v>NO</v>
      </c>
      <c r="D274" s="332" t="str">
        <f>'01-Mapa de riesgo-UO'!J275</f>
        <v>Operacional</v>
      </c>
      <c r="E274" s="332" t="str">
        <f>'01-Mapa de riesgo-UO'!K275</f>
        <v>Pérdida de la validez de los resultados del laboratorio
(6.4.9)</v>
      </c>
      <c r="F274" s="332"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32" t="str">
        <f>'01-Mapa de riesgo-UO'!M275</f>
        <v>Pérdida de  credibilidad en el laboratorio
Pérdida de la confianza en el laboratorio</v>
      </c>
      <c r="I274" s="385" t="str">
        <f>'01-Mapa de riesgo-UO'!AT275</f>
        <v>LEVE</v>
      </c>
      <c r="J274" s="204" t="str">
        <f>'01-Mapa de riesgo-UO'!AW275</f>
        <v>ASUMIR</v>
      </c>
      <c r="K274" s="332" t="str">
        <f t="shared" ref="K274:K337" si="22">IF(I274="GRAVE","Debe formularse",IF(I274="MODERADO", "Si el proceso lo requiere","NO"))</f>
        <v>NO</v>
      </c>
      <c r="L274" s="324"/>
      <c r="M274" s="324"/>
      <c r="N274" s="324"/>
      <c r="O274" s="324"/>
      <c r="P274" s="324"/>
      <c r="Q274" s="324"/>
      <c r="R274" s="324"/>
      <c r="S274" s="324"/>
    </row>
    <row r="275" spans="1:19" ht="88.5" hidden="1" customHeight="1" x14ac:dyDescent="0.2">
      <c r="A275" s="324"/>
      <c r="B275" s="332"/>
      <c r="C275" s="332"/>
      <c r="D275" s="332"/>
      <c r="E275" s="332"/>
      <c r="F275" s="332"/>
      <c r="G275" s="52">
        <f>'01-Mapa de riesgo-UO'!I276</f>
        <v>0</v>
      </c>
      <c r="H275" s="332"/>
      <c r="I275" s="385"/>
      <c r="J275" s="204">
        <f>'01-Mapa de riesgo-UO'!AW276</f>
        <v>0</v>
      </c>
      <c r="K275" s="332"/>
      <c r="L275" s="324"/>
      <c r="M275" s="324"/>
      <c r="N275" s="324"/>
      <c r="O275" s="324"/>
      <c r="P275" s="324"/>
      <c r="Q275" s="324"/>
      <c r="R275" s="324"/>
      <c r="S275" s="324"/>
    </row>
    <row r="276" spans="1:19" ht="88.5" hidden="1" customHeight="1" x14ac:dyDescent="0.2">
      <c r="A276" s="324"/>
      <c r="B276" s="332"/>
      <c r="C276" s="332"/>
      <c r="D276" s="332"/>
      <c r="E276" s="332"/>
      <c r="F276" s="332"/>
      <c r="G276" s="52">
        <f>'01-Mapa de riesgo-UO'!I277</f>
        <v>0</v>
      </c>
      <c r="H276" s="332"/>
      <c r="I276" s="385"/>
      <c r="J276" s="204">
        <f>'01-Mapa de riesgo-UO'!AW277</f>
        <v>0</v>
      </c>
      <c r="K276" s="332"/>
      <c r="L276" s="324"/>
      <c r="M276" s="324"/>
      <c r="N276" s="324"/>
      <c r="O276" s="324"/>
      <c r="P276" s="324"/>
      <c r="Q276" s="324"/>
      <c r="R276" s="324"/>
      <c r="S276" s="324"/>
    </row>
    <row r="277" spans="1:19" ht="88.5" hidden="1" customHeight="1" x14ac:dyDescent="0.2">
      <c r="A277" s="324">
        <v>90</v>
      </c>
      <c r="B277" s="332" t="str">
        <f>'01-Mapa de riesgo-UO'!D278</f>
        <v>EXTENSIÓN_PROYECCIÓN_SOCIAL</v>
      </c>
      <c r="C277" s="332" t="str">
        <f>+'01-Mapa de riesgo-UO'!F278</f>
        <v>NO</v>
      </c>
      <c r="D277" s="332" t="str">
        <f>'01-Mapa de riesgo-UO'!J278</f>
        <v>Operacional</v>
      </c>
      <c r="E277" s="332" t="str">
        <f>'01-Mapa de riesgo-UO'!K278</f>
        <v>Emisión de una Declaración de Conformidad Errada
(7.8.6)</v>
      </c>
      <c r="F277" s="332"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32" t="str">
        <f>'01-Mapa de riesgo-UO'!M278</f>
        <v>Pérdida de  credibilidad en el laboratorio
Pérdida de la confianza en el laboratorio</v>
      </c>
      <c r="I277" s="385" t="str">
        <f>'01-Mapa de riesgo-UO'!AT278</f>
        <v>MODERADO</v>
      </c>
      <c r="J277" s="204" t="str">
        <f>'01-Mapa de riesgo-UO'!AW278</f>
        <v>REDUCIR</v>
      </c>
      <c r="K277" s="332" t="str">
        <f t="shared" si="22"/>
        <v>Si el proceso lo requiere</v>
      </c>
      <c r="L277" s="324"/>
      <c r="M277" s="324"/>
      <c r="N277" s="324"/>
      <c r="O277" s="324"/>
      <c r="P277" s="324"/>
      <c r="Q277" s="324"/>
      <c r="R277" s="324"/>
      <c r="S277" s="324"/>
    </row>
    <row r="278" spans="1:19" ht="88.5" hidden="1" customHeight="1" x14ac:dyDescent="0.2">
      <c r="A278" s="324"/>
      <c r="B278" s="332"/>
      <c r="C278" s="332"/>
      <c r="D278" s="332"/>
      <c r="E278" s="332"/>
      <c r="F278" s="332"/>
      <c r="G278" s="52">
        <f>'01-Mapa de riesgo-UO'!I279</f>
        <v>0</v>
      </c>
      <c r="H278" s="332"/>
      <c r="I278" s="385"/>
      <c r="J278" s="204">
        <f>'01-Mapa de riesgo-UO'!AW279</f>
        <v>0</v>
      </c>
      <c r="K278" s="332"/>
      <c r="L278" s="324"/>
      <c r="M278" s="324"/>
      <c r="N278" s="324"/>
      <c r="O278" s="324"/>
      <c r="P278" s="324"/>
      <c r="Q278" s="324"/>
      <c r="R278" s="324"/>
      <c r="S278" s="324"/>
    </row>
    <row r="279" spans="1:19" ht="88.5" hidden="1" customHeight="1" x14ac:dyDescent="0.2">
      <c r="A279" s="324"/>
      <c r="B279" s="332"/>
      <c r="C279" s="332"/>
      <c r="D279" s="332"/>
      <c r="E279" s="332"/>
      <c r="F279" s="332"/>
      <c r="G279" s="52">
        <f>'01-Mapa de riesgo-UO'!I280</f>
        <v>0</v>
      </c>
      <c r="H279" s="332"/>
      <c r="I279" s="385"/>
      <c r="J279" s="204">
        <f>'01-Mapa de riesgo-UO'!AW280</f>
        <v>0</v>
      </c>
      <c r="K279" s="332"/>
      <c r="L279" s="324"/>
      <c r="M279" s="324"/>
      <c r="N279" s="324"/>
      <c r="O279" s="324"/>
      <c r="P279" s="324"/>
      <c r="Q279" s="324"/>
      <c r="R279" s="324"/>
      <c r="S279" s="324"/>
    </row>
    <row r="280" spans="1:19" ht="88.5" hidden="1" customHeight="1" x14ac:dyDescent="0.2">
      <c r="A280" s="324">
        <v>91</v>
      </c>
      <c r="B280" s="332" t="str">
        <f>'01-Mapa de riesgo-UO'!D281</f>
        <v>EXTENSIÓN_PROYECCIÓN_SOCIAL</v>
      </c>
      <c r="C280" s="332" t="str">
        <f>+'01-Mapa de riesgo-UO'!F281</f>
        <v>NO</v>
      </c>
      <c r="D280" s="332" t="str">
        <f>'01-Mapa de riesgo-UO'!J281</f>
        <v>Operacional</v>
      </c>
      <c r="E280" s="332" t="str">
        <f>'01-Mapa de riesgo-UO'!K281</f>
        <v>Aplicación de un método de calibración inadecuado
(7.2)</v>
      </c>
      <c r="F280" s="332" t="str">
        <f>'01-Mapa de riesgo-UO'!L281</f>
        <v>Verificación del método es inapropiada para el laboratorio</v>
      </c>
      <c r="G280" s="52" t="str">
        <f>'01-Mapa de riesgo-UO'!I281</f>
        <v>En la verificación / validación del método no se tuvieron en cuenta todos los factores</v>
      </c>
      <c r="H280" s="332" t="str">
        <f>'01-Mapa de riesgo-UO'!M281</f>
        <v>Pérdida de  credibilidad en el laboratorio
Pérdida de la confianza en el laboratorio
No conformidades en auditorías internas y externas</v>
      </c>
      <c r="I280" s="385" t="str">
        <f>'01-Mapa de riesgo-UO'!AT281</f>
        <v>MODERADO</v>
      </c>
      <c r="J280" s="204" t="str">
        <f>'01-Mapa de riesgo-UO'!AW281</f>
        <v>REDUCIR</v>
      </c>
      <c r="K280" s="332" t="str">
        <f t="shared" si="22"/>
        <v>Si el proceso lo requiere</v>
      </c>
      <c r="L280" s="324"/>
      <c r="M280" s="324"/>
      <c r="N280" s="324"/>
      <c r="O280" s="324"/>
      <c r="P280" s="324"/>
      <c r="Q280" s="324"/>
      <c r="R280" s="324"/>
      <c r="S280" s="324"/>
    </row>
    <row r="281" spans="1:19" ht="88.5" hidden="1" customHeight="1" x14ac:dyDescent="0.2">
      <c r="A281" s="324"/>
      <c r="B281" s="332"/>
      <c r="C281" s="332"/>
      <c r="D281" s="332"/>
      <c r="E281" s="332"/>
      <c r="F281" s="332"/>
      <c r="G281" s="52">
        <f>'01-Mapa de riesgo-UO'!I282</f>
        <v>0</v>
      </c>
      <c r="H281" s="332"/>
      <c r="I281" s="385"/>
      <c r="J281" s="204">
        <f>'01-Mapa de riesgo-UO'!AW282</f>
        <v>0</v>
      </c>
      <c r="K281" s="332"/>
      <c r="L281" s="324"/>
      <c r="M281" s="324"/>
      <c r="N281" s="324"/>
      <c r="O281" s="324"/>
      <c r="P281" s="324"/>
      <c r="Q281" s="324"/>
      <c r="R281" s="324"/>
      <c r="S281" s="324"/>
    </row>
    <row r="282" spans="1:19" ht="88.5" hidden="1" customHeight="1" x14ac:dyDescent="0.2">
      <c r="A282" s="324"/>
      <c r="B282" s="332"/>
      <c r="C282" s="332"/>
      <c r="D282" s="332"/>
      <c r="E282" s="332"/>
      <c r="F282" s="332"/>
      <c r="G282" s="52">
        <f>'01-Mapa de riesgo-UO'!I283</f>
        <v>0</v>
      </c>
      <c r="H282" s="332"/>
      <c r="I282" s="385"/>
      <c r="J282" s="204">
        <f>'01-Mapa de riesgo-UO'!AW283</f>
        <v>0</v>
      </c>
      <c r="K282" s="332"/>
      <c r="L282" s="324"/>
      <c r="M282" s="324"/>
      <c r="N282" s="324"/>
      <c r="O282" s="324"/>
      <c r="P282" s="324"/>
      <c r="Q282" s="324"/>
      <c r="R282" s="324"/>
      <c r="S282" s="324"/>
    </row>
    <row r="283" spans="1:19" ht="88.5" hidden="1" customHeight="1" x14ac:dyDescent="0.2">
      <c r="A283" s="324">
        <v>92</v>
      </c>
      <c r="B283" s="332" t="str">
        <f>'01-Mapa de riesgo-UO'!D284</f>
        <v>EXTENSIÓN_PROYECCIÓN_SOCIAL</v>
      </c>
      <c r="C283" s="332" t="str">
        <f>+'01-Mapa de riesgo-UO'!F284</f>
        <v>NO</v>
      </c>
      <c r="D283" s="332" t="str">
        <f>'01-Mapa de riesgo-UO'!J284</f>
        <v>Operacional</v>
      </c>
      <c r="E283" s="332" t="str">
        <f>'01-Mapa de riesgo-UO'!K284</f>
        <v>Pérdida de la validez de los resultados
(7.7)</v>
      </c>
      <c r="F283" s="332"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32" t="str">
        <f>'01-Mapa de riesgo-UO'!M284</f>
        <v>Pérdida de  credibilidad en el laboratorio
Pérdida de la confianza en el laboratorio
No conformidades en auditorías internas y externas</v>
      </c>
      <c r="I283" s="385" t="str">
        <f>'01-Mapa de riesgo-UO'!AT284</f>
        <v>MODERADO</v>
      </c>
      <c r="J283" s="204" t="str">
        <f>'01-Mapa de riesgo-UO'!AW284</f>
        <v>REDUCIR</v>
      </c>
      <c r="K283" s="332" t="str">
        <f t="shared" si="22"/>
        <v>Si el proceso lo requiere</v>
      </c>
      <c r="L283" s="324"/>
      <c r="M283" s="324"/>
      <c r="N283" s="324"/>
      <c r="O283" s="324"/>
      <c r="P283" s="324"/>
      <c r="Q283" s="324"/>
      <c r="R283" s="324"/>
      <c r="S283" s="324"/>
    </row>
    <row r="284" spans="1:19" ht="88.5" hidden="1" customHeight="1" x14ac:dyDescent="0.2">
      <c r="A284" s="324"/>
      <c r="B284" s="332"/>
      <c r="C284" s="332"/>
      <c r="D284" s="332"/>
      <c r="E284" s="332"/>
      <c r="F284" s="332"/>
      <c r="G284" s="52">
        <f>'01-Mapa de riesgo-UO'!I285</f>
        <v>0</v>
      </c>
      <c r="H284" s="332"/>
      <c r="I284" s="385"/>
      <c r="J284" s="204">
        <f>'01-Mapa de riesgo-UO'!AW285</f>
        <v>0</v>
      </c>
      <c r="K284" s="332"/>
      <c r="L284" s="324"/>
      <c r="M284" s="324"/>
      <c r="N284" s="324"/>
      <c r="O284" s="324"/>
      <c r="P284" s="324"/>
      <c r="Q284" s="324"/>
      <c r="R284" s="324"/>
      <c r="S284" s="324"/>
    </row>
    <row r="285" spans="1:19" ht="88.5" hidden="1" customHeight="1" x14ac:dyDescent="0.2">
      <c r="A285" s="324"/>
      <c r="B285" s="332"/>
      <c r="C285" s="332"/>
      <c r="D285" s="332"/>
      <c r="E285" s="332"/>
      <c r="F285" s="332"/>
      <c r="G285" s="52">
        <f>'01-Mapa de riesgo-UO'!I286</f>
        <v>0</v>
      </c>
      <c r="H285" s="332"/>
      <c r="I285" s="385"/>
      <c r="J285" s="204">
        <f>'01-Mapa de riesgo-UO'!AW286</f>
        <v>0</v>
      </c>
      <c r="K285" s="332"/>
      <c r="L285" s="324"/>
      <c r="M285" s="324"/>
      <c r="N285" s="324"/>
      <c r="O285" s="324"/>
      <c r="P285" s="324"/>
      <c r="Q285" s="324"/>
      <c r="R285" s="324"/>
      <c r="S285" s="324"/>
    </row>
    <row r="286" spans="1:19" ht="88.5" hidden="1" customHeight="1" x14ac:dyDescent="0.2">
      <c r="A286" s="324">
        <v>93</v>
      </c>
      <c r="B286" s="332" t="str">
        <f>'01-Mapa de riesgo-UO'!D287</f>
        <v>EXTENSIÓN_PROYECCIÓN_SOCIAL</v>
      </c>
      <c r="C286" s="332" t="str">
        <f>+'01-Mapa de riesgo-UO'!F287</f>
        <v>NO</v>
      </c>
      <c r="D286" s="332" t="str">
        <f>'01-Mapa de riesgo-UO'!J287</f>
        <v>Cumplimiento</v>
      </c>
      <c r="E286" s="332" t="str">
        <f>'01-Mapa de riesgo-UO'!K287</f>
        <v xml:space="preserve">Resultados Insatisfactorios de la Participación en Ensayos de Aptitud </v>
      </c>
      <c r="F286" s="332" t="str">
        <f>'01-Mapa de riesgo-UO'!L287</f>
        <v>Los resultados de los ensayos de aptitud en los que participa el laboratorio son insatisfactorios</v>
      </c>
      <c r="G286" s="52" t="str">
        <f>'01-Mapa de riesgo-UO'!I287</f>
        <v>Utilización de una norma inadecuada para las calibraciones</v>
      </c>
      <c r="H286" s="332" t="str">
        <f>'01-Mapa de riesgo-UO'!M287</f>
        <v>Pérdida de  credibilidad en el laboratorio
Cierre del laboratorio</v>
      </c>
      <c r="I286" s="385" t="str">
        <f>'01-Mapa de riesgo-UO'!AT287</f>
        <v>LEVE</v>
      </c>
      <c r="J286" s="204" t="str">
        <f>'01-Mapa de riesgo-UO'!AW287</f>
        <v>ASUMIR</v>
      </c>
      <c r="K286" s="332" t="str">
        <f t="shared" si="22"/>
        <v>NO</v>
      </c>
      <c r="L286" s="324"/>
      <c r="M286" s="324"/>
      <c r="N286" s="324"/>
      <c r="O286" s="324"/>
      <c r="P286" s="324"/>
      <c r="Q286" s="324"/>
      <c r="R286" s="324"/>
      <c r="S286" s="324"/>
    </row>
    <row r="287" spans="1:19" ht="88.5" hidden="1" customHeight="1" x14ac:dyDescent="0.2">
      <c r="A287" s="324"/>
      <c r="B287" s="332"/>
      <c r="C287" s="332"/>
      <c r="D287" s="332"/>
      <c r="E287" s="332"/>
      <c r="F287" s="332"/>
      <c r="G287" s="52">
        <f>'01-Mapa de riesgo-UO'!I288</f>
        <v>0</v>
      </c>
      <c r="H287" s="332"/>
      <c r="I287" s="385"/>
      <c r="J287" s="204" t="str">
        <f>'01-Mapa de riesgo-UO'!AW288</f>
        <v>ASUMIR</v>
      </c>
      <c r="K287" s="332"/>
      <c r="L287" s="324"/>
      <c r="M287" s="324"/>
      <c r="N287" s="324"/>
      <c r="O287" s="324"/>
      <c r="P287" s="324"/>
      <c r="Q287" s="324"/>
      <c r="R287" s="324"/>
      <c r="S287" s="324"/>
    </row>
    <row r="288" spans="1:19" ht="88.5" hidden="1" customHeight="1" x14ac:dyDescent="0.2">
      <c r="A288" s="324"/>
      <c r="B288" s="332"/>
      <c r="C288" s="332"/>
      <c r="D288" s="332"/>
      <c r="E288" s="332"/>
      <c r="F288" s="332"/>
      <c r="G288" s="52">
        <f>'01-Mapa de riesgo-UO'!I289</f>
        <v>0</v>
      </c>
      <c r="H288" s="332"/>
      <c r="I288" s="385"/>
      <c r="J288" s="204" t="str">
        <f>'01-Mapa de riesgo-UO'!AW289</f>
        <v>ASUMIR</v>
      </c>
      <c r="K288" s="332"/>
      <c r="L288" s="324"/>
      <c r="M288" s="324"/>
      <c r="N288" s="324"/>
      <c r="O288" s="324"/>
      <c r="P288" s="324"/>
      <c r="Q288" s="324"/>
      <c r="R288" s="324"/>
      <c r="S288" s="324"/>
    </row>
    <row r="289" spans="1:19" ht="88.5" hidden="1" customHeight="1" x14ac:dyDescent="0.2">
      <c r="A289" s="324">
        <v>94</v>
      </c>
      <c r="B289" s="332" t="str">
        <f>'01-Mapa de riesgo-UO'!D290</f>
        <v>EXTENSIÓN_PROYECCIÓN_SOCIAL</v>
      </c>
      <c r="C289" s="332" t="str">
        <f>+'01-Mapa de riesgo-UO'!F290</f>
        <v>NO</v>
      </c>
      <c r="D289" s="332" t="str">
        <f>'01-Mapa de riesgo-UO'!J290</f>
        <v>Operacional</v>
      </c>
      <c r="E289" s="332" t="str">
        <f>'01-Mapa de riesgo-UO'!K290</f>
        <v>Interrupción del servicio de calibración</v>
      </c>
      <c r="F289" s="332"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32" t="str">
        <f>'01-Mapa de riesgo-UO'!M290</f>
        <v>Cierre del laboratorio                Incumplimiento con los clientes</v>
      </c>
      <c r="I289" s="385" t="str">
        <f>'01-Mapa de riesgo-UO'!AT290</f>
        <v>MODERADO</v>
      </c>
      <c r="J289" s="204" t="str">
        <f>'01-Mapa de riesgo-UO'!AW290</f>
        <v>COMPARTIR</v>
      </c>
      <c r="K289" s="332" t="str">
        <f t="shared" si="22"/>
        <v>Si el proceso lo requiere</v>
      </c>
      <c r="L289" s="324"/>
      <c r="M289" s="324"/>
      <c r="N289" s="324"/>
      <c r="O289" s="324"/>
      <c r="P289" s="324"/>
      <c r="Q289" s="324"/>
      <c r="R289" s="324"/>
      <c r="S289" s="324"/>
    </row>
    <row r="290" spans="1:19" ht="88.5" hidden="1" customHeight="1" x14ac:dyDescent="0.2">
      <c r="A290" s="324"/>
      <c r="B290" s="332"/>
      <c r="C290" s="332"/>
      <c r="D290" s="332"/>
      <c r="E290" s="332"/>
      <c r="F290" s="332"/>
      <c r="G290" s="52">
        <f>'01-Mapa de riesgo-UO'!I291</f>
        <v>0</v>
      </c>
      <c r="H290" s="332"/>
      <c r="I290" s="385"/>
      <c r="J290" s="204">
        <f>'01-Mapa de riesgo-UO'!AW291</f>
        <v>0</v>
      </c>
      <c r="K290" s="332"/>
      <c r="L290" s="324"/>
      <c r="M290" s="324"/>
      <c r="N290" s="324"/>
      <c r="O290" s="324"/>
      <c r="P290" s="324"/>
      <c r="Q290" s="324"/>
      <c r="R290" s="324"/>
      <c r="S290" s="324"/>
    </row>
    <row r="291" spans="1:19" ht="88.5" hidden="1" customHeight="1" x14ac:dyDescent="0.2">
      <c r="A291" s="324"/>
      <c r="B291" s="332"/>
      <c r="C291" s="332"/>
      <c r="D291" s="332"/>
      <c r="E291" s="332"/>
      <c r="F291" s="332"/>
      <c r="G291" s="52">
        <f>'01-Mapa de riesgo-UO'!I292</f>
        <v>0</v>
      </c>
      <c r="H291" s="332"/>
      <c r="I291" s="385"/>
      <c r="J291" s="204">
        <f>'01-Mapa de riesgo-UO'!AW292</f>
        <v>0</v>
      </c>
      <c r="K291" s="332"/>
      <c r="L291" s="324"/>
      <c r="M291" s="324"/>
      <c r="N291" s="324"/>
      <c r="O291" s="324"/>
      <c r="P291" s="324"/>
      <c r="Q291" s="324"/>
      <c r="R291" s="324"/>
      <c r="S291" s="324"/>
    </row>
    <row r="292" spans="1:19" ht="88.5" hidden="1" customHeight="1" x14ac:dyDescent="0.2">
      <c r="A292" s="324">
        <v>95</v>
      </c>
      <c r="B292" s="332" t="str">
        <f>'01-Mapa de riesgo-UO'!D293</f>
        <v>EXTENSIÓN_PROYECCIÓN_SOCIAL</v>
      </c>
      <c r="C292" s="332" t="str">
        <f>+'01-Mapa de riesgo-UO'!F293</f>
        <v>NO</v>
      </c>
      <c r="D292" s="332" t="str">
        <f>'01-Mapa de riesgo-UO'!J293</f>
        <v>Operacional</v>
      </c>
      <c r="E292" s="332" t="str">
        <f>'01-Mapa de riesgo-UO'!K293</f>
        <v>Interrupción del servicio de calibración</v>
      </c>
      <c r="F292" s="332"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32" t="str">
        <f>'01-Mapa de riesgo-UO'!M293</f>
        <v>Cierre del laboratorio                Incumplimiento con los clientes</v>
      </c>
      <c r="I292" s="385" t="str">
        <f>'01-Mapa de riesgo-UO'!AT293</f>
        <v>MODERADO</v>
      </c>
      <c r="J292" s="204" t="str">
        <f>'01-Mapa de riesgo-UO'!AW293</f>
        <v>REDUCIR</v>
      </c>
      <c r="K292" s="332" t="str">
        <f t="shared" si="22"/>
        <v>Si el proceso lo requiere</v>
      </c>
      <c r="L292" s="324"/>
      <c r="M292" s="324"/>
      <c r="N292" s="324"/>
      <c r="O292" s="324"/>
      <c r="P292" s="324"/>
      <c r="Q292" s="324"/>
      <c r="R292" s="324"/>
      <c r="S292" s="324"/>
    </row>
    <row r="293" spans="1:19" ht="88.5" hidden="1" customHeight="1" x14ac:dyDescent="0.2">
      <c r="A293" s="324"/>
      <c r="B293" s="332"/>
      <c r="C293" s="332"/>
      <c r="D293" s="332"/>
      <c r="E293" s="332"/>
      <c r="F293" s="332"/>
      <c r="G293" s="52">
        <f>'01-Mapa de riesgo-UO'!I294</f>
        <v>0</v>
      </c>
      <c r="H293" s="332"/>
      <c r="I293" s="385"/>
      <c r="J293" s="204">
        <f>'01-Mapa de riesgo-UO'!AW294</f>
        <v>0</v>
      </c>
      <c r="K293" s="332"/>
      <c r="L293" s="324"/>
      <c r="M293" s="324"/>
      <c r="N293" s="324"/>
      <c r="O293" s="324"/>
      <c r="P293" s="324"/>
      <c r="Q293" s="324"/>
      <c r="R293" s="324"/>
      <c r="S293" s="324"/>
    </row>
    <row r="294" spans="1:19" ht="88.5" hidden="1" customHeight="1" x14ac:dyDescent="0.2">
      <c r="A294" s="324"/>
      <c r="B294" s="332"/>
      <c r="C294" s="332"/>
      <c r="D294" s="332"/>
      <c r="E294" s="332"/>
      <c r="F294" s="332"/>
      <c r="G294" s="52">
        <f>'01-Mapa de riesgo-UO'!I295</f>
        <v>0</v>
      </c>
      <c r="H294" s="332"/>
      <c r="I294" s="385"/>
      <c r="J294" s="204">
        <f>'01-Mapa de riesgo-UO'!AW295</f>
        <v>0</v>
      </c>
      <c r="K294" s="332"/>
      <c r="L294" s="324"/>
      <c r="M294" s="324"/>
      <c r="N294" s="324"/>
      <c r="O294" s="324"/>
      <c r="P294" s="324"/>
      <c r="Q294" s="324"/>
      <c r="R294" s="324"/>
      <c r="S294" s="324"/>
    </row>
    <row r="295" spans="1:19" ht="88.5" hidden="1" customHeight="1" x14ac:dyDescent="0.2">
      <c r="A295" s="324">
        <v>96</v>
      </c>
      <c r="B295" s="332" t="str">
        <f>'01-Mapa de riesgo-UO'!D296</f>
        <v>EXTENSIÓN_PROYECCIÓN_SOCIAL</v>
      </c>
      <c r="C295" s="332" t="str">
        <f>+'01-Mapa de riesgo-UO'!F296</f>
        <v>NO</v>
      </c>
      <c r="D295" s="332" t="str">
        <f>'01-Mapa de riesgo-UO'!J296</f>
        <v>Operacional</v>
      </c>
      <c r="E295" s="332" t="str">
        <f>'01-Mapa de riesgo-UO'!K296</f>
        <v>Interrupción del servicio de calibración</v>
      </c>
      <c r="F295" s="332" t="str">
        <f>'01-Mapa de riesgo-UO'!L296</f>
        <v>El laboratorio no puede prestar sus servicios porque no cuenta con el personal clave para realizar las calibraciones</v>
      </c>
      <c r="G295" s="52" t="str">
        <f>'01-Mapa de riesgo-UO'!I296</f>
        <v>Ausencia de Personal clave para realizar las calibraciones</v>
      </c>
      <c r="H295" s="332" t="str">
        <f>'01-Mapa de riesgo-UO'!M296</f>
        <v>Cierre del laboratorio                Incumplimiento con los clientes</v>
      </c>
      <c r="I295" s="385" t="str">
        <f>'01-Mapa de riesgo-UO'!AT296</f>
        <v>MODERADO</v>
      </c>
      <c r="J295" s="204" t="str">
        <f>'01-Mapa de riesgo-UO'!AW296</f>
        <v>REDUCIR</v>
      </c>
      <c r="K295" s="332" t="str">
        <f t="shared" si="22"/>
        <v>Si el proceso lo requiere</v>
      </c>
      <c r="L295" s="324"/>
      <c r="M295" s="324"/>
      <c r="N295" s="324"/>
      <c r="O295" s="324"/>
      <c r="P295" s="324"/>
      <c r="Q295" s="324"/>
      <c r="R295" s="324"/>
      <c r="S295" s="324"/>
    </row>
    <row r="296" spans="1:19" ht="88.5" hidden="1" customHeight="1" x14ac:dyDescent="0.2">
      <c r="A296" s="324"/>
      <c r="B296" s="332"/>
      <c r="C296" s="332"/>
      <c r="D296" s="332"/>
      <c r="E296" s="332"/>
      <c r="F296" s="332"/>
      <c r="G296" s="52">
        <f>'01-Mapa de riesgo-UO'!I297</f>
        <v>0</v>
      </c>
      <c r="H296" s="332"/>
      <c r="I296" s="385"/>
      <c r="J296" s="204">
        <f>'01-Mapa de riesgo-UO'!AW297</f>
        <v>0</v>
      </c>
      <c r="K296" s="332"/>
      <c r="L296" s="324"/>
      <c r="M296" s="324"/>
      <c r="N296" s="324"/>
      <c r="O296" s="324"/>
      <c r="P296" s="324"/>
      <c r="Q296" s="324"/>
      <c r="R296" s="324"/>
      <c r="S296" s="324"/>
    </row>
    <row r="297" spans="1:19" ht="88.5" hidden="1" customHeight="1" x14ac:dyDescent="0.2">
      <c r="A297" s="324"/>
      <c r="B297" s="332"/>
      <c r="C297" s="332"/>
      <c r="D297" s="332"/>
      <c r="E297" s="332"/>
      <c r="F297" s="332"/>
      <c r="G297" s="52">
        <f>'01-Mapa de riesgo-UO'!I298</f>
        <v>0</v>
      </c>
      <c r="H297" s="332"/>
      <c r="I297" s="385"/>
      <c r="J297" s="204">
        <f>'01-Mapa de riesgo-UO'!AW298</f>
        <v>0</v>
      </c>
      <c r="K297" s="332"/>
      <c r="L297" s="324"/>
      <c r="M297" s="324"/>
      <c r="N297" s="324"/>
      <c r="O297" s="324"/>
      <c r="P297" s="324"/>
      <c r="Q297" s="324"/>
      <c r="R297" s="324"/>
      <c r="S297" s="324"/>
    </row>
    <row r="298" spans="1:19" ht="88.5" hidden="1" customHeight="1" x14ac:dyDescent="0.2">
      <c r="A298" s="324">
        <v>97</v>
      </c>
      <c r="B298" s="332" t="str">
        <f>'01-Mapa de riesgo-UO'!D299</f>
        <v>EXTENSIÓN_PROYECCIÓN_SOCIAL</v>
      </c>
      <c r="C298" s="332" t="str">
        <f>+'01-Mapa de riesgo-UO'!F299</f>
        <v>NO</v>
      </c>
      <c r="D298" s="332" t="str">
        <f>'01-Mapa de riesgo-UO'!J299</f>
        <v>Corrupción</v>
      </c>
      <c r="E298" s="332" t="str">
        <f>'01-Mapa de riesgo-UO'!K299</f>
        <v>Pérdida de la imparcialidad (4.1.3)</v>
      </c>
      <c r="F298" s="332"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32" t="str">
        <f>'01-Mapa de riesgo-UO'!M299</f>
        <v>Pérdida de  credibilidad en el laboratorio
Pérdida de la confianza en el funcionario.
Iniciación de un proceso disciplinario</v>
      </c>
      <c r="I298" s="385" t="str">
        <f>'01-Mapa de riesgo-UO'!AT299</f>
        <v>LEVE</v>
      </c>
      <c r="J298" s="204" t="str">
        <f>'01-Mapa de riesgo-UO'!AW299</f>
        <v>ASUMIR</v>
      </c>
      <c r="K298" s="332" t="str">
        <f t="shared" si="22"/>
        <v>NO</v>
      </c>
      <c r="L298" s="324"/>
      <c r="M298" s="324"/>
      <c r="N298" s="324"/>
      <c r="O298" s="324"/>
      <c r="P298" s="324"/>
      <c r="Q298" s="324"/>
      <c r="R298" s="324"/>
      <c r="S298" s="324"/>
    </row>
    <row r="299" spans="1:19" ht="88.5" hidden="1" customHeight="1" x14ac:dyDescent="0.2">
      <c r="A299" s="324"/>
      <c r="B299" s="332"/>
      <c r="C299" s="332"/>
      <c r="D299" s="332"/>
      <c r="E299" s="332"/>
      <c r="F299" s="332"/>
      <c r="G299" s="52">
        <f>'01-Mapa de riesgo-UO'!I300</f>
        <v>0</v>
      </c>
      <c r="H299" s="332"/>
      <c r="I299" s="385"/>
      <c r="J299" s="204" t="str">
        <f>'01-Mapa de riesgo-UO'!AW300</f>
        <v>ASUMIR</v>
      </c>
      <c r="K299" s="332"/>
      <c r="L299" s="324"/>
      <c r="M299" s="324"/>
      <c r="N299" s="324"/>
      <c r="O299" s="324"/>
      <c r="P299" s="324"/>
      <c r="Q299" s="324"/>
      <c r="R299" s="324"/>
      <c r="S299" s="324"/>
    </row>
    <row r="300" spans="1:19" ht="88.5" hidden="1" customHeight="1" x14ac:dyDescent="0.2">
      <c r="A300" s="324"/>
      <c r="B300" s="332"/>
      <c r="C300" s="332"/>
      <c r="D300" s="332"/>
      <c r="E300" s="332"/>
      <c r="F300" s="332"/>
      <c r="G300" s="52">
        <f>'01-Mapa de riesgo-UO'!I301</f>
        <v>0</v>
      </c>
      <c r="H300" s="332"/>
      <c r="I300" s="385"/>
      <c r="J300" s="204" t="str">
        <f>'01-Mapa de riesgo-UO'!AW301</f>
        <v>ASUMIR</v>
      </c>
      <c r="K300" s="332"/>
      <c r="L300" s="324"/>
      <c r="M300" s="324"/>
      <c r="N300" s="324"/>
      <c r="O300" s="324"/>
      <c r="P300" s="324"/>
      <c r="Q300" s="324"/>
      <c r="R300" s="324"/>
      <c r="S300" s="324"/>
    </row>
    <row r="301" spans="1:19" ht="88.5" hidden="1" customHeight="1" x14ac:dyDescent="0.2">
      <c r="A301" s="324">
        <v>98</v>
      </c>
      <c r="B301" s="332" t="str">
        <f>'01-Mapa de riesgo-UO'!D302</f>
        <v>EXTENSIÓN_PROYECCIÓN_SOCIAL</v>
      </c>
      <c r="C301" s="332" t="str">
        <f>+'01-Mapa de riesgo-UO'!F302</f>
        <v>NO</v>
      </c>
      <c r="D301" s="332" t="str">
        <f>'01-Mapa de riesgo-UO'!J302</f>
        <v>Corrupción</v>
      </c>
      <c r="E301" s="332" t="str">
        <f>'01-Mapa de riesgo-UO'!K302</f>
        <v>Pérdida de la imparcialidad
(4.1.3)</v>
      </c>
      <c r="F301" s="332"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32" t="str">
        <f>'01-Mapa de riesgo-UO'!M302</f>
        <v>Pérdida de  credibilidad en el laboratorio.
Pérdida de la confianza en el funcionario.
Iniciación de un proceso disciplinario</v>
      </c>
      <c r="I301" s="385" t="str">
        <f>'01-Mapa de riesgo-UO'!AT302</f>
        <v>LEVE</v>
      </c>
      <c r="J301" s="204" t="str">
        <f>'01-Mapa de riesgo-UO'!AW302</f>
        <v>ASUMIR</v>
      </c>
      <c r="K301" s="332" t="str">
        <f t="shared" si="22"/>
        <v>NO</v>
      </c>
      <c r="L301" s="324"/>
      <c r="M301" s="324"/>
      <c r="N301" s="324"/>
      <c r="O301" s="324"/>
      <c r="P301" s="324"/>
      <c r="Q301" s="324"/>
      <c r="R301" s="324"/>
      <c r="S301" s="324"/>
    </row>
    <row r="302" spans="1:19" ht="88.5" hidden="1" customHeight="1" x14ac:dyDescent="0.2">
      <c r="A302" s="324"/>
      <c r="B302" s="332"/>
      <c r="C302" s="332"/>
      <c r="D302" s="332"/>
      <c r="E302" s="332"/>
      <c r="F302" s="332"/>
      <c r="G302" s="52" t="str">
        <f>'01-Mapa de riesgo-UO'!I303</f>
        <v xml:space="preserve">Orden de un superior sobre el resultado del ensayo </v>
      </c>
      <c r="H302" s="332"/>
      <c r="I302" s="385"/>
      <c r="J302" s="204" t="str">
        <f>'01-Mapa de riesgo-UO'!AW303</f>
        <v>ASUMIR</v>
      </c>
      <c r="K302" s="332"/>
      <c r="L302" s="324"/>
      <c r="M302" s="324"/>
      <c r="N302" s="324"/>
      <c r="O302" s="324"/>
      <c r="P302" s="324"/>
      <c r="Q302" s="324"/>
      <c r="R302" s="324"/>
      <c r="S302" s="324"/>
    </row>
    <row r="303" spans="1:19" ht="88.5" hidden="1" customHeight="1" x14ac:dyDescent="0.2">
      <c r="A303" s="324"/>
      <c r="B303" s="332"/>
      <c r="C303" s="332"/>
      <c r="D303" s="332"/>
      <c r="E303" s="332"/>
      <c r="F303" s="332"/>
      <c r="G303" s="52" t="str">
        <f>'01-Mapa de riesgo-UO'!I304</f>
        <v>Conflicto de intereses, al prestar servicios de ensayo y calibración entre los que hacen parte  del  centro de laboratorios</v>
      </c>
      <c r="H303" s="332"/>
      <c r="I303" s="385"/>
      <c r="J303" s="204" t="str">
        <f>'01-Mapa de riesgo-UO'!AW304</f>
        <v>ASUMIR</v>
      </c>
      <c r="K303" s="332"/>
      <c r="L303" s="324"/>
      <c r="M303" s="324"/>
      <c r="N303" s="324"/>
      <c r="O303" s="324"/>
      <c r="P303" s="324"/>
      <c r="Q303" s="324"/>
      <c r="R303" s="324"/>
      <c r="S303" s="324"/>
    </row>
    <row r="304" spans="1:19" ht="88.5" hidden="1" customHeight="1" x14ac:dyDescent="0.2">
      <c r="A304" s="324">
        <v>99</v>
      </c>
      <c r="B304" s="332" t="str">
        <f>'01-Mapa de riesgo-UO'!D305</f>
        <v>EXTENSIÓN_PROYECCIÓN_SOCIAL</v>
      </c>
      <c r="C304" s="332" t="str">
        <f>+'01-Mapa de riesgo-UO'!F305</f>
        <v>NO</v>
      </c>
      <c r="D304" s="332" t="str">
        <f>'01-Mapa de riesgo-UO'!J305</f>
        <v>Operacional</v>
      </c>
      <c r="E304" s="332" t="str">
        <f>'01-Mapa de riesgo-UO'!K305</f>
        <v>Pérdida de la validez de los resultados del laboratorio
(6,3)</v>
      </c>
      <c r="F304" s="332"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32" t="str">
        <f>'01-Mapa de riesgo-UO'!M305</f>
        <v>Pérdida de  credibilidad en el laboratorio.
Pérdida de la confianza en el laboratorio.
Desviaciones significativas según la información declarada por el cliente.</v>
      </c>
      <c r="I304" s="385" t="str">
        <f>'01-Mapa de riesgo-UO'!AT305</f>
        <v>LEVE</v>
      </c>
      <c r="J304" s="204" t="str">
        <f>'01-Mapa de riesgo-UO'!AW305</f>
        <v>ASUMIR</v>
      </c>
      <c r="K304" s="332" t="str">
        <f t="shared" si="22"/>
        <v>NO</v>
      </c>
      <c r="L304" s="324"/>
      <c r="M304" s="324"/>
      <c r="N304" s="324"/>
      <c r="O304" s="324"/>
      <c r="P304" s="324"/>
      <c r="Q304" s="324"/>
      <c r="R304" s="324"/>
      <c r="S304" s="324"/>
    </row>
    <row r="305" spans="1:19" ht="88.5" hidden="1" customHeight="1" x14ac:dyDescent="0.2">
      <c r="A305" s="324"/>
      <c r="B305" s="332"/>
      <c r="C305" s="332"/>
      <c r="D305" s="332"/>
      <c r="E305" s="332"/>
      <c r="F305" s="332"/>
      <c r="G305" s="52">
        <f>'01-Mapa de riesgo-UO'!I306</f>
        <v>0</v>
      </c>
      <c r="H305" s="332"/>
      <c r="I305" s="385"/>
      <c r="J305" s="204" t="str">
        <f>'01-Mapa de riesgo-UO'!AW306</f>
        <v>ASUMIR</v>
      </c>
      <c r="K305" s="332"/>
      <c r="L305" s="324"/>
      <c r="M305" s="324"/>
      <c r="N305" s="324"/>
      <c r="O305" s="324"/>
      <c r="P305" s="324"/>
      <c r="Q305" s="324"/>
      <c r="R305" s="324"/>
      <c r="S305" s="324"/>
    </row>
    <row r="306" spans="1:19" ht="88.5" hidden="1" customHeight="1" x14ac:dyDescent="0.2">
      <c r="A306" s="324"/>
      <c r="B306" s="332"/>
      <c r="C306" s="332"/>
      <c r="D306" s="332"/>
      <c r="E306" s="332"/>
      <c r="F306" s="332"/>
      <c r="G306" s="52">
        <f>'01-Mapa de riesgo-UO'!I307</f>
        <v>0</v>
      </c>
      <c r="H306" s="332"/>
      <c r="I306" s="385"/>
      <c r="J306" s="204" t="str">
        <f>'01-Mapa de riesgo-UO'!AW307</f>
        <v>ASUMIR</v>
      </c>
      <c r="K306" s="332"/>
      <c r="L306" s="324"/>
      <c r="M306" s="324"/>
      <c r="N306" s="324"/>
      <c r="O306" s="324"/>
      <c r="P306" s="324"/>
      <c r="Q306" s="324"/>
      <c r="R306" s="324"/>
      <c r="S306" s="324"/>
    </row>
    <row r="307" spans="1:19" ht="88.5" hidden="1" customHeight="1" x14ac:dyDescent="0.2">
      <c r="A307" s="324">
        <v>100</v>
      </c>
      <c r="B307" s="332" t="str">
        <f>'01-Mapa de riesgo-UO'!D308</f>
        <v>EXTENSIÓN_PROYECCIÓN_SOCIAL</v>
      </c>
      <c r="C307" s="332" t="str">
        <f>+'01-Mapa de riesgo-UO'!F308</f>
        <v>NO</v>
      </c>
      <c r="D307" s="332" t="str">
        <f>'01-Mapa de riesgo-UO'!J308</f>
        <v>Operacional</v>
      </c>
      <c r="E307" s="332" t="str">
        <f>'01-Mapa de riesgo-UO'!K308</f>
        <v>Pérdida de la validez de los resultados del laboratorio
(6,4.6)</v>
      </c>
      <c r="F307" s="332"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32" t="str">
        <f>'01-Mapa de riesgo-UO'!M308</f>
        <v xml:space="preserve">Pérdida de  credibilidad en el laboratorio
Pérdida de la confianza en el laboratorio
</v>
      </c>
      <c r="I307" s="385" t="str">
        <f>'01-Mapa de riesgo-UO'!AT308</f>
        <v>LEVE</v>
      </c>
      <c r="J307" s="204" t="str">
        <f>'01-Mapa de riesgo-UO'!AW308</f>
        <v>ASUMIR</v>
      </c>
      <c r="K307" s="332" t="str">
        <f t="shared" si="22"/>
        <v>NO</v>
      </c>
      <c r="L307" s="324"/>
      <c r="M307" s="324"/>
      <c r="N307" s="324"/>
      <c r="O307" s="324"/>
      <c r="P307" s="324"/>
      <c r="Q307" s="324"/>
      <c r="R307" s="324"/>
      <c r="S307" s="324"/>
    </row>
    <row r="308" spans="1:19" ht="88.5" hidden="1" customHeight="1" x14ac:dyDescent="0.2">
      <c r="A308" s="324"/>
      <c r="B308" s="332"/>
      <c r="C308" s="332"/>
      <c r="D308" s="332"/>
      <c r="E308" s="332"/>
      <c r="F308" s="332"/>
      <c r="G308" s="52">
        <f>'01-Mapa de riesgo-UO'!I309</f>
        <v>0</v>
      </c>
      <c r="H308" s="332"/>
      <c r="I308" s="385"/>
      <c r="J308" s="204" t="str">
        <f>'01-Mapa de riesgo-UO'!AW309</f>
        <v>ASUMIR</v>
      </c>
      <c r="K308" s="332"/>
      <c r="L308" s="324"/>
      <c r="M308" s="324"/>
      <c r="N308" s="324"/>
      <c r="O308" s="324"/>
      <c r="P308" s="324"/>
      <c r="Q308" s="324"/>
      <c r="R308" s="324"/>
      <c r="S308" s="324"/>
    </row>
    <row r="309" spans="1:19" ht="88.5" hidden="1" customHeight="1" x14ac:dyDescent="0.2">
      <c r="A309" s="324"/>
      <c r="B309" s="332"/>
      <c r="C309" s="332"/>
      <c r="D309" s="332"/>
      <c r="E309" s="332"/>
      <c r="F309" s="332"/>
      <c r="G309" s="52">
        <f>'01-Mapa de riesgo-UO'!I310</f>
        <v>0</v>
      </c>
      <c r="H309" s="332"/>
      <c r="I309" s="385"/>
      <c r="J309" s="204" t="str">
        <f>'01-Mapa de riesgo-UO'!AW310</f>
        <v>ASUMIR</v>
      </c>
      <c r="K309" s="332"/>
      <c r="L309" s="324"/>
      <c r="M309" s="324"/>
      <c r="N309" s="324"/>
      <c r="O309" s="324"/>
      <c r="P309" s="324"/>
      <c r="Q309" s="324"/>
      <c r="R309" s="324"/>
      <c r="S309" s="324"/>
    </row>
    <row r="310" spans="1:19" ht="88.5" hidden="1" customHeight="1" x14ac:dyDescent="0.2">
      <c r="A310" s="324">
        <v>101</v>
      </c>
      <c r="B310" s="332" t="str">
        <f>'01-Mapa de riesgo-UO'!D311</f>
        <v>EXTENSIÓN_PROYECCIÓN_SOCIAL</v>
      </c>
      <c r="C310" s="332" t="str">
        <f>+'01-Mapa de riesgo-UO'!F311</f>
        <v>NO</v>
      </c>
      <c r="D310" s="332" t="str">
        <f>'01-Mapa de riesgo-UO'!J311</f>
        <v>Operacional</v>
      </c>
      <c r="E310" s="332" t="str">
        <f>'01-Mapa de riesgo-UO'!K311</f>
        <v>Pérdida de la validez de los resultados del laboratorio
(6,4.9)</v>
      </c>
      <c r="F310" s="332"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32" t="str">
        <f>'01-Mapa de riesgo-UO'!M311</f>
        <v>Pérdida de  credibilidad en el laboratorio.
Pérdida de la confianza en el laboratorio.
Desviaciiones significativas en los resultados de ensayos.</v>
      </c>
      <c r="I310" s="385" t="str">
        <f>'01-Mapa de riesgo-UO'!AT311</f>
        <v>LEVE</v>
      </c>
      <c r="J310" s="204" t="str">
        <f>'01-Mapa de riesgo-UO'!AW311</f>
        <v>ASUMIR</v>
      </c>
      <c r="K310" s="332" t="str">
        <f t="shared" si="22"/>
        <v>NO</v>
      </c>
      <c r="L310" s="324"/>
      <c r="M310" s="324"/>
      <c r="N310" s="324"/>
      <c r="O310" s="324"/>
      <c r="P310" s="324"/>
      <c r="Q310" s="324"/>
      <c r="R310" s="324"/>
      <c r="S310" s="324"/>
    </row>
    <row r="311" spans="1:19" ht="88.5" hidden="1" customHeight="1" x14ac:dyDescent="0.2">
      <c r="A311" s="324"/>
      <c r="B311" s="332"/>
      <c r="C311" s="332"/>
      <c r="D311" s="332"/>
      <c r="E311" s="332"/>
      <c r="F311" s="332"/>
      <c r="G311" s="52" t="str">
        <f>'01-Mapa de riesgo-UO'!I312</f>
        <v>Procesamiento de datos con un software  no validado</v>
      </c>
      <c r="H311" s="332"/>
      <c r="I311" s="385"/>
      <c r="J311" s="204" t="str">
        <f>'01-Mapa de riesgo-UO'!AW312</f>
        <v>ASUMIR</v>
      </c>
      <c r="K311" s="332"/>
      <c r="L311" s="324"/>
      <c r="M311" s="324"/>
      <c r="N311" s="324"/>
      <c r="O311" s="324"/>
      <c r="P311" s="324"/>
      <c r="Q311" s="324"/>
      <c r="R311" s="324"/>
      <c r="S311" s="324"/>
    </row>
    <row r="312" spans="1:19" ht="88.5" hidden="1" customHeight="1" x14ac:dyDescent="0.2">
      <c r="A312" s="324"/>
      <c r="B312" s="332"/>
      <c r="C312" s="332"/>
      <c r="D312" s="332"/>
      <c r="E312" s="332"/>
      <c r="F312" s="332"/>
      <c r="G312" s="52">
        <f>'01-Mapa de riesgo-UO'!I313</f>
        <v>0</v>
      </c>
      <c r="H312" s="332"/>
      <c r="I312" s="385"/>
      <c r="J312" s="204" t="str">
        <f>'01-Mapa de riesgo-UO'!AW313</f>
        <v>ASUMIR</v>
      </c>
      <c r="K312" s="332"/>
      <c r="L312" s="324"/>
      <c r="M312" s="324"/>
      <c r="N312" s="324"/>
      <c r="O312" s="324"/>
      <c r="P312" s="324"/>
      <c r="Q312" s="324"/>
      <c r="R312" s="324"/>
      <c r="S312" s="324"/>
    </row>
    <row r="313" spans="1:19" ht="88.5" hidden="1" customHeight="1" x14ac:dyDescent="0.2">
      <c r="A313" s="324">
        <v>102</v>
      </c>
      <c r="B313" s="332" t="str">
        <f>'01-Mapa de riesgo-UO'!D314</f>
        <v>EXTENSIÓN_PROYECCIÓN_SOCIAL</v>
      </c>
      <c r="C313" s="332" t="str">
        <f>+'01-Mapa de riesgo-UO'!F314</f>
        <v>NO</v>
      </c>
      <c r="D313" s="332" t="str">
        <f>'01-Mapa de riesgo-UO'!J314</f>
        <v>Operacional</v>
      </c>
      <c r="E313" s="332" t="str">
        <f>'01-Mapa de riesgo-UO'!K314</f>
        <v>Emisión de una Declaración de Conformidad errada
(7,8,6)</v>
      </c>
      <c r="F313" s="332"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32" t="str">
        <f>'01-Mapa de riesgo-UO'!M314</f>
        <v>Pérdida de  credibilidad en el laboratorio.
Pérdida de la confianza en el laboratorio</v>
      </c>
      <c r="I313" s="385" t="str">
        <f>'01-Mapa de riesgo-UO'!AT314</f>
        <v>LEVE</v>
      </c>
      <c r="J313" s="204" t="str">
        <f>'01-Mapa de riesgo-UO'!AW314</f>
        <v>ASUMIR</v>
      </c>
      <c r="K313" s="332" t="str">
        <f t="shared" si="22"/>
        <v>NO</v>
      </c>
      <c r="L313" s="324"/>
      <c r="M313" s="324"/>
      <c r="N313" s="324"/>
      <c r="O313" s="324"/>
      <c r="P313" s="324"/>
      <c r="Q313" s="324"/>
      <c r="R313" s="324"/>
      <c r="S313" s="324"/>
    </row>
    <row r="314" spans="1:19" ht="88.5" hidden="1" customHeight="1" x14ac:dyDescent="0.2">
      <c r="A314" s="324"/>
      <c r="B314" s="332"/>
      <c r="C314" s="332"/>
      <c r="D314" s="332"/>
      <c r="E314" s="332"/>
      <c r="F314" s="332"/>
      <c r="G314" s="52">
        <f>'01-Mapa de riesgo-UO'!I315</f>
        <v>0</v>
      </c>
      <c r="H314" s="332"/>
      <c r="I314" s="385"/>
      <c r="J314" s="204" t="str">
        <f>'01-Mapa de riesgo-UO'!AW315</f>
        <v>ASUMIR</v>
      </c>
      <c r="K314" s="332"/>
      <c r="L314" s="324"/>
      <c r="M314" s="324"/>
      <c r="N314" s="324"/>
      <c r="O314" s="324"/>
      <c r="P314" s="324"/>
      <c r="Q314" s="324"/>
      <c r="R314" s="324"/>
      <c r="S314" s="324"/>
    </row>
    <row r="315" spans="1:19" ht="88.5" hidden="1" customHeight="1" x14ac:dyDescent="0.2">
      <c r="A315" s="324"/>
      <c r="B315" s="332"/>
      <c r="C315" s="332"/>
      <c r="D315" s="332"/>
      <c r="E315" s="332"/>
      <c r="F315" s="332"/>
      <c r="G315" s="52">
        <f>'01-Mapa de riesgo-UO'!I316</f>
        <v>0</v>
      </c>
      <c r="H315" s="332"/>
      <c r="I315" s="385"/>
      <c r="J315" s="204" t="str">
        <f>'01-Mapa de riesgo-UO'!AW316</f>
        <v>ASUMIR</v>
      </c>
      <c r="K315" s="332"/>
      <c r="L315" s="324"/>
      <c r="M315" s="324"/>
      <c r="N315" s="324"/>
      <c r="O315" s="324"/>
      <c r="P315" s="324"/>
      <c r="Q315" s="324"/>
      <c r="R315" s="324"/>
      <c r="S315" s="324"/>
    </row>
    <row r="316" spans="1:19" ht="88.5" hidden="1" customHeight="1" x14ac:dyDescent="0.2">
      <c r="A316" s="324">
        <v>103</v>
      </c>
      <c r="B316" s="332" t="str">
        <f>'01-Mapa de riesgo-UO'!D317</f>
        <v>EXTENSIÓN_PROYECCIÓN_SOCIAL</v>
      </c>
      <c r="C316" s="332" t="str">
        <f>+'01-Mapa de riesgo-UO'!F317</f>
        <v>NO</v>
      </c>
      <c r="D316" s="332" t="str">
        <f>'01-Mapa de riesgo-UO'!J317</f>
        <v>Operacional</v>
      </c>
      <c r="E316" s="332" t="str">
        <f>'01-Mapa de riesgo-UO'!K317</f>
        <v>Pérdida de la validez de los resultados
(7.6)</v>
      </c>
      <c r="F316" s="332"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32" t="str">
        <f>'01-Mapa de riesgo-UO'!M317</f>
        <v xml:space="preserve">Pérdida de  credibilidad en el laboratorio
Pérdida de la confianza en el laboratorio
No conformidades en audiorías internas y externas
</v>
      </c>
      <c r="I316" s="385" t="str">
        <f>'01-Mapa de riesgo-UO'!AT317</f>
        <v>LEVE</v>
      </c>
      <c r="J316" s="204" t="str">
        <f>'01-Mapa de riesgo-UO'!AW317</f>
        <v>ASUMIR</v>
      </c>
      <c r="K316" s="332" t="str">
        <f t="shared" si="22"/>
        <v>NO</v>
      </c>
      <c r="L316" s="324"/>
      <c r="M316" s="324"/>
      <c r="N316" s="324"/>
      <c r="O316" s="324"/>
      <c r="P316" s="324"/>
      <c r="Q316" s="324"/>
      <c r="R316" s="324"/>
      <c r="S316" s="324"/>
    </row>
    <row r="317" spans="1:19" ht="88.5" hidden="1" customHeight="1" x14ac:dyDescent="0.2">
      <c r="A317" s="324"/>
      <c r="B317" s="332"/>
      <c r="C317" s="332"/>
      <c r="D317" s="332"/>
      <c r="E317" s="332"/>
      <c r="F317" s="332"/>
      <c r="G317" s="52">
        <f>'01-Mapa de riesgo-UO'!I318</f>
        <v>0</v>
      </c>
      <c r="H317" s="332"/>
      <c r="I317" s="385"/>
      <c r="J317" s="204" t="str">
        <f>'01-Mapa de riesgo-UO'!AW318</f>
        <v>ASUMIR</v>
      </c>
      <c r="K317" s="332"/>
      <c r="L317" s="324"/>
      <c r="M317" s="324"/>
      <c r="N317" s="324"/>
      <c r="O317" s="324"/>
      <c r="P317" s="324"/>
      <c r="Q317" s="324"/>
      <c r="R317" s="324"/>
      <c r="S317" s="324"/>
    </row>
    <row r="318" spans="1:19" ht="88.5" hidden="1" customHeight="1" x14ac:dyDescent="0.2">
      <c r="A318" s="324"/>
      <c r="B318" s="332"/>
      <c r="C318" s="332"/>
      <c r="D318" s="332"/>
      <c r="E318" s="332"/>
      <c r="F318" s="332"/>
      <c r="G318" s="52">
        <f>'01-Mapa de riesgo-UO'!I319</f>
        <v>0</v>
      </c>
      <c r="H318" s="332"/>
      <c r="I318" s="385"/>
      <c r="J318" s="204" t="str">
        <f>'01-Mapa de riesgo-UO'!AW319</f>
        <v>ASUMIR</v>
      </c>
      <c r="K318" s="332"/>
      <c r="L318" s="324"/>
      <c r="M318" s="324"/>
      <c r="N318" s="324"/>
      <c r="O318" s="324"/>
      <c r="P318" s="324"/>
      <c r="Q318" s="324"/>
      <c r="R318" s="324"/>
      <c r="S318" s="324"/>
    </row>
    <row r="319" spans="1:19" ht="88.5" hidden="1" customHeight="1" x14ac:dyDescent="0.2">
      <c r="A319" s="324">
        <v>104</v>
      </c>
      <c r="B319" s="332" t="str">
        <f>'01-Mapa de riesgo-UO'!D320</f>
        <v>GESTIÓN_Y_SOSTENIBILIDAD_INSTITUCIONAL</v>
      </c>
      <c r="C319" s="332" t="str">
        <f>+'01-Mapa de riesgo-UO'!F320</f>
        <v>SI</v>
      </c>
      <c r="D319" s="332" t="str">
        <f>'01-Mapa de riesgo-UO'!J320</f>
        <v>Estratégico</v>
      </c>
      <c r="E319" s="332" t="str">
        <f>'01-Mapa de riesgo-UO'!K320</f>
        <v xml:space="preserve">Desfinanciación del presupuesto de la Universidad </v>
      </c>
      <c r="F319" s="332"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32"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385" t="str">
        <f>'01-Mapa de riesgo-UO'!AT320</f>
        <v>LEVE</v>
      </c>
      <c r="J319" s="204" t="str">
        <f>'01-Mapa de riesgo-UO'!AW320</f>
        <v>ASUMIR</v>
      </c>
      <c r="K319" s="332" t="str">
        <f t="shared" si="22"/>
        <v>NO</v>
      </c>
      <c r="L319" s="324"/>
      <c r="M319" s="324"/>
      <c r="N319" s="324"/>
      <c r="O319" s="324"/>
      <c r="P319" s="324"/>
      <c r="Q319" s="324"/>
      <c r="R319" s="324"/>
      <c r="S319" s="324"/>
    </row>
    <row r="320" spans="1:19" ht="88.5" hidden="1" customHeight="1" x14ac:dyDescent="0.2">
      <c r="A320" s="324"/>
      <c r="B320" s="332"/>
      <c r="C320" s="332"/>
      <c r="D320" s="332"/>
      <c r="E320" s="332"/>
      <c r="F320" s="332"/>
      <c r="G320" s="52" t="str">
        <f>'01-Mapa de riesgo-UO'!I321</f>
        <v>Aprobación de normas y leyes gubernamentales que le generan mayor obligación a la institución o cambios en el funcionamiento.</v>
      </c>
      <c r="H320" s="332"/>
      <c r="I320" s="385"/>
      <c r="J320" s="204" t="str">
        <f>'01-Mapa de riesgo-UO'!AW321</f>
        <v>ASUMIR</v>
      </c>
      <c r="K320" s="332"/>
      <c r="L320" s="324"/>
      <c r="M320" s="324"/>
      <c r="N320" s="324"/>
      <c r="O320" s="324"/>
      <c r="P320" s="324"/>
      <c r="Q320" s="324"/>
      <c r="R320" s="324"/>
      <c r="S320" s="324"/>
    </row>
    <row r="321" spans="1:19" ht="88.5" hidden="1" customHeight="1" x14ac:dyDescent="0.2">
      <c r="A321" s="324"/>
      <c r="B321" s="332"/>
      <c r="C321" s="332"/>
      <c r="D321" s="332"/>
      <c r="E321" s="332"/>
      <c r="F321" s="332"/>
      <c r="G321" s="52" t="str">
        <f>'01-Mapa de riesgo-UO'!I322</f>
        <v>Disminución en el recaudo de los recursos apropiados en el presupuesto de la Universidad aprobado por el Consejo Superior.</v>
      </c>
      <c r="H321" s="332"/>
      <c r="I321" s="385"/>
      <c r="J321" s="204" t="str">
        <f>'01-Mapa de riesgo-UO'!AW322</f>
        <v>ASUMIR</v>
      </c>
      <c r="K321" s="332"/>
      <c r="L321" s="324"/>
      <c r="M321" s="324"/>
      <c r="N321" s="324"/>
      <c r="O321" s="324"/>
      <c r="P321" s="324"/>
      <c r="Q321" s="324"/>
      <c r="R321" s="324"/>
      <c r="S321" s="324"/>
    </row>
    <row r="322" spans="1:19" ht="88.5" hidden="1" customHeight="1" x14ac:dyDescent="0.2">
      <c r="A322" s="324">
        <v>105</v>
      </c>
      <c r="B322" s="332" t="str">
        <f>'01-Mapa de riesgo-UO'!D323</f>
        <v>CREACIÓN_GESTIÓN_Y_TRANSFERENCIA_DEL_CONOCIMIENTO</v>
      </c>
      <c r="C322" s="332" t="str">
        <f>+'01-Mapa de riesgo-UO'!F323</f>
        <v>SI</v>
      </c>
      <c r="D322" s="332" t="str">
        <f>'01-Mapa de riesgo-UO'!J323</f>
        <v>Estratégico</v>
      </c>
      <c r="E322" s="332" t="str">
        <f>'01-Mapa de riesgo-UO'!K323</f>
        <v xml:space="preserve">Grupos de Investigación que pierden el reconocimiento de MinCiencias o disminuyen su categoría. </v>
      </c>
      <c r="F322" s="332"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32" t="str">
        <f>'01-Mapa de riesgo-UO'!M323</f>
        <v xml:space="preserve">Pérdida de Acreditación Institucional y registros calificados. Incumplimiento de los indicadores institucionales. Disminución en la imagen y reconocimiento como universidad investigativa. </v>
      </c>
      <c r="I322" s="385" t="str">
        <f>'01-Mapa de riesgo-UO'!AT323</f>
        <v>MODERADO</v>
      </c>
      <c r="J322" s="204" t="str">
        <f>'01-Mapa de riesgo-UO'!AW323</f>
        <v>REDUCIR</v>
      </c>
      <c r="K322" s="332" t="str">
        <f t="shared" si="22"/>
        <v>Si el proceso lo requiere</v>
      </c>
      <c r="L322" s="324"/>
      <c r="M322" s="324"/>
      <c r="N322" s="324"/>
      <c r="O322" s="324"/>
      <c r="P322" s="324"/>
      <c r="Q322" s="324"/>
      <c r="R322" s="324"/>
      <c r="S322" s="324"/>
    </row>
    <row r="323" spans="1:19" ht="88.5" hidden="1" customHeight="1" x14ac:dyDescent="0.2">
      <c r="A323" s="324"/>
      <c r="B323" s="332"/>
      <c r="C323" s="332"/>
      <c r="D323" s="332"/>
      <c r="E323" s="332"/>
      <c r="F323" s="332"/>
      <c r="G323" s="52" t="str">
        <f>'01-Mapa de riesgo-UO'!I324</f>
        <v xml:space="preserve">Falta de financiación externa o interna para el fortalecimiento de los Grupos de Investigación. </v>
      </c>
      <c r="H323" s="332"/>
      <c r="I323" s="385"/>
      <c r="J323" s="204" t="str">
        <f>'01-Mapa de riesgo-UO'!AW324</f>
        <v>ASUMIR</v>
      </c>
      <c r="K323" s="332"/>
      <c r="L323" s="324"/>
      <c r="M323" s="324"/>
      <c r="N323" s="324"/>
      <c r="O323" s="324"/>
      <c r="P323" s="324"/>
      <c r="Q323" s="324"/>
      <c r="R323" s="324"/>
      <c r="S323" s="324"/>
    </row>
    <row r="324" spans="1:19" ht="88.5" hidden="1" customHeight="1" x14ac:dyDescent="0.2">
      <c r="A324" s="324"/>
      <c r="B324" s="332"/>
      <c r="C324" s="332"/>
      <c r="D324" s="332"/>
      <c r="E324" s="332"/>
      <c r="F324" s="332"/>
      <c r="G324" s="52" t="str">
        <f>'01-Mapa de riesgo-UO'!I325</f>
        <v xml:space="preserve">Desactualización de procedimientos y reglamentación interna relacionada a los Grupos de Investigación. </v>
      </c>
      <c r="H324" s="332"/>
      <c r="I324" s="385"/>
      <c r="J324" s="204" t="str">
        <f>'01-Mapa de riesgo-UO'!AW325</f>
        <v>ASUMIR</v>
      </c>
      <c r="K324" s="332"/>
      <c r="L324" s="324"/>
      <c r="M324" s="324"/>
      <c r="N324" s="324"/>
      <c r="O324" s="324"/>
      <c r="P324" s="324"/>
      <c r="Q324" s="324"/>
      <c r="R324" s="324"/>
      <c r="S324" s="324"/>
    </row>
    <row r="325" spans="1:19" ht="88.5" hidden="1" customHeight="1" x14ac:dyDescent="0.2">
      <c r="A325" s="324">
        <v>106</v>
      </c>
      <c r="B325" s="332" t="str">
        <f>'01-Mapa de riesgo-UO'!D326</f>
        <v>BIENESTAR_INSTITUCIONAL_CALIDAD_DE_VIDA_E_INCLUSIÓN_EN_CONTEXTOS_UNIVERSITARIOS</v>
      </c>
      <c r="C325" s="332" t="str">
        <f>+'01-Mapa de riesgo-UO'!F326</f>
        <v>SI</v>
      </c>
      <c r="D325" s="332" t="str">
        <f>'01-Mapa de riesgo-UO'!J326</f>
        <v>Estratégico</v>
      </c>
      <c r="E325" s="332" t="str">
        <f>'01-Mapa de riesgo-UO'!K326</f>
        <v>Programas de bienestar institucional que no dan respuesta a las necesidades de la comunidad universitaria</v>
      </c>
      <c r="F325" s="332"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32" t="str">
        <f>'01-Mapa de riesgo-UO'!M326</f>
        <v xml:space="preserve">Deserción estudiantil.
Falta de credibilidad en los procesos  de bienestar para la comunidad universitaria.
Disminución en el cumplimiento de los indicadores del PDI </v>
      </c>
      <c r="I325" s="385" t="str">
        <f>'01-Mapa de riesgo-UO'!AT326</f>
        <v>LEVE</v>
      </c>
      <c r="J325" s="204" t="str">
        <f>'01-Mapa de riesgo-UO'!AW326</f>
        <v>ASUMIR</v>
      </c>
      <c r="K325" s="332" t="str">
        <f t="shared" si="22"/>
        <v>NO</v>
      </c>
      <c r="L325" s="324"/>
      <c r="M325" s="324"/>
      <c r="N325" s="324"/>
      <c r="O325" s="324"/>
      <c r="P325" s="324"/>
      <c r="Q325" s="324"/>
      <c r="R325" s="324"/>
      <c r="S325" s="324"/>
    </row>
    <row r="326" spans="1:19" ht="88.5" hidden="1" customHeight="1" x14ac:dyDescent="0.2">
      <c r="A326" s="324"/>
      <c r="B326" s="332"/>
      <c r="C326" s="332"/>
      <c r="D326" s="332"/>
      <c r="E326" s="332"/>
      <c r="F326" s="332"/>
      <c r="G326" s="52" t="str">
        <f>'01-Mapa de riesgo-UO'!I327</f>
        <v>Normatividad y reglamentación interna  que no permitan el desarrollo de los elementos orientados a lo establecido en el pilar del PDI</v>
      </c>
      <c r="H326" s="332"/>
      <c r="I326" s="385"/>
      <c r="J326" s="204" t="str">
        <f>'01-Mapa de riesgo-UO'!AW327</f>
        <v>ASUMIR</v>
      </c>
      <c r="K326" s="332"/>
      <c r="L326" s="324"/>
      <c r="M326" s="324"/>
      <c r="N326" s="324"/>
      <c r="O326" s="324"/>
      <c r="P326" s="324"/>
      <c r="Q326" s="324"/>
      <c r="R326" s="324"/>
      <c r="S326" s="324"/>
    </row>
    <row r="327" spans="1:19" ht="88.5" hidden="1" customHeight="1" x14ac:dyDescent="0.2">
      <c r="A327" s="324"/>
      <c r="B327" s="332"/>
      <c r="C327" s="332"/>
      <c r="D327" s="332"/>
      <c r="E327" s="332"/>
      <c r="F327" s="332"/>
      <c r="G327" s="52" t="str">
        <f>'01-Mapa de riesgo-UO'!I328</f>
        <v>Falta de interes de los usuarios en los programas y estrategias orientadas al Bienestar Institucional, la calidad de vida e inclusión en contextos universitarios.</v>
      </c>
      <c r="H327" s="332"/>
      <c r="I327" s="385"/>
      <c r="J327" s="204" t="str">
        <f>'01-Mapa de riesgo-UO'!AW328</f>
        <v>ASUMIR</v>
      </c>
      <c r="K327" s="332"/>
      <c r="L327" s="324"/>
      <c r="M327" s="324"/>
      <c r="N327" s="324"/>
      <c r="O327" s="324"/>
      <c r="P327" s="324"/>
      <c r="Q327" s="324"/>
      <c r="R327" s="324"/>
      <c r="S327" s="324"/>
    </row>
    <row r="328" spans="1:19" ht="88.5" hidden="1" customHeight="1" x14ac:dyDescent="0.2">
      <c r="A328" s="324">
        <v>107</v>
      </c>
      <c r="B328" s="332" t="str">
        <f>'01-Mapa de riesgo-UO'!D329</f>
        <v>GESTIÓN_DEL_CONTEXTO_Y_VISIBILIDAD_NACIONAL_E_INTERNACIONAL</v>
      </c>
      <c r="C328" s="332" t="str">
        <f>+'01-Mapa de riesgo-UO'!F329</f>
        <v>SI</v>
      </c>
      <c r="D328" s="332" t="str">
        <f>'01-Mapa de riesgo-UO'!J329</f>
        <v>Estratégico</v>
      </c>
      <c r="E328" s="332" t="str">
        <f>'01-Mapa de riesgo-UO'!K329</f>
        <v xml:space="preserve">  Poca contribución de la universidad al análisis y la búsqueda de soluciones a los problemas de la sociedad</v>
      </c>
      <c r="F328" s="332" t="str">
        <f>'01-Mapa de riesgo-UO'!L329</f>
        <v>Desarrollo de la universidad descontextualizada de la realidad regional, nacional e internacional.</v>
      </c>
      <c r="G328" s="52" t="str">
        <f>'01-Mapa de riesgo-UO'!I329</f>
        <v>Bajo nivel de articulación entre los diferentes actores institucionales.</v>
      </c>
      <c r="H328" s="332"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385" t="str">
        <f>'01-Mapa de riesgo-UO'!AT329</f>
        <v>MODERADO</v>
      </c>
      <c r="J328" s="204" t="str">
        <f>'01-Mapa de riesgo-UO'!AW329</f>
        <v>REDUCIR</v>
      </c>
      <c r="K328" s="332" t="str">
        <f t="shared" si="22"/>
        <v>Si el proceso lo requiere</v>
      </c>
      <c r="L328" s="324"/>
      <c r="M328" s="324"/>
      <c r="N328" s="324"/>
      <c r="O328" s="324"/>
      <c r="P328" s="324"/>
      <c r="Q328" s="324"/>
      <c r="R328" s="324"/>
      <c r="S328" s="324"/>
    </row>
    <row r="329" spans="1:19" ht="88.5" hidden="1" customHeight="1" x14ac:dyDescent="0.2">
      <c r="A329" s="324"/>
      <c r="B329" s="332"/>
      <c r="C329" s="332"/>
      <c r="D329" s="332"/>
      <c r="E329" s="332"/>
      <c r="F329" s="332"/>
      <c r="G329" s="52" t="str">
        <f>'01-Mapa de riesgo-UO'!I330</f>
        <v>Ausencia de liderazgo transformacional y de conocimiento frente a la dinámica institucional, regional, nacional e internacional.</v>
      </c>
      <c r="H329" s="332"/>
      <c r="I329" s="385"/>
      <c r="J329" s="204">
        <f>'01-Mapa de riesgo-UO'!AW330</f>
        <v>0</v>
      </c>
      <c r="K329" s="332"/>
      <c r="L329" s="324"/>
      <c r="M329" s="324"/>
      <c r="N329" s="324"/>
      <c r="O329" s="324"/>
      <c r="P329" s="324"/>
      <c r="Q329" s="324"/>
      <c r="R329" s="324"/>
      <c r="S329" s="324"/>
    </row>
    <row r="330" spans="1:19" ht="88.5" hidden="1" customHeight="1" x14ac:dyDescent="0.2">
      <c r="A330" s="324"/>
      <c r="B330" s="332"/>
      <c r="C330" s="332"/>
      <c r="D330" s="332"/>
      <c r="E330" s="332"/>
      <c r="F330" s="332"/>
      <c r="G330" s="52" t="str">
        <f>'01-Mapa de riesgo-UO'!I331</f>
        <v>Escasa retroalimentación efectiva entre la universidad y el medio.</v>
      </c>
      <c r="H330" s="332"/>
      <c r="I330" s="385"/>
      <c r="J330" s="204">
        <f>'01-Mapa de riesgo-UO'!AW331</f>
        <v>0</v>
      </c>
      <c r="K330" s="332"/>
      <c r="L330" s="324"/>
      <c r="M330" s="324"/>
      <c r="N330" s="324"/>
      <c r="O330" s="324"/>
      <c r="P330" s="324"/>
      <c r="Q330" s="324"/>
      <c r="R330" s="324"/>
      <c r="S330" s="324"/>
    </row>
    <row r="331" spans="1:19" ht="88.5" customHeight="1" x14ac:dyDescent="0.2">
      <c r="A331" s="324">
        <v>108</v>
      </c>
      <c r="B331" s="332" t="str">
        <f>'01-Mapa de riesgo-UO'!D332</f>
        <v>DOCENCIA</v>
      </c>
      <c r="C331" s="332" t="str">
        <f>+'01-Mapa de riesgo-UO'!F332</f>
        <v>NO</v>
      </c>
      <c r="D331" s="332" t="str">
        <f>'01-Mapa de riesgo-UO'!J332</f>
        <v>Operacional</v>
      </c>
      <c r="E331" s="332" t="str">
        <f>'01-Mapa de riesgo-UO'!K332</f>
        <v>Pérdida de material bibliográfico</v>
      </c>
      <c r="F331" s="332"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32" t="str">
        <f>'01-Mapa de riesgo-UO'!M332</f>
        <v>Menor número de volúmenes
Duplicidad en las compras</v>
      </c>
      <c r="I331" s="385" t="str">
        <f>'01-Mapa de riesgo-UO'!AT332</f>
        <v>LEVE</v>
      </c>
      <c r="J331" s="204" t="str">
        <f>'01-Mapa de riesgo-UO'!AW332</f>
        <v>ASUMIR</v>
      </c>
      <c r="K331" s="332" t="str">
        <f t="shared" si="22"/>
        <v>NO</v>
      </c>
      <c r="L331" s="324"/>
      <c r="M331" s="324"/>
      <c r="N331" s="324"/>
      <c r="O331" s="324"/>
      <c r="P331" s="324"/>
      <c r="Q331" s="324"/>
      <c r="R331" s="324"/>
      <c r="S331" s="324"/>
    </row>
    <row r="332" spans="1:19" ht="88.5" hidden="1" customHeight="1" x14ac:dyDescent="0.2">
      <c r="A332" s="324"/>
      <c r="B332" s="332"/>
      <c r="C332" s="332"/>
      <c r="D332" s="332"/>
      <c r="E332" s="332"/>
      <c r="F332" s="332"/>
      <c r="G332" s="52">
        <f>'01-Mapa de riesgo-UO'!I333</f>
        <v>0</v>
      </c>
      <c r="H332" s="332"/>
      <c r="I332" s="385"/>
      <c r="J332" s="204" t="str">
        <f>'01-Mapa de riesgo-UO'!AW333</f>
        <v>ASUMIR</v>
      </c>
      <c r="K332" s="332"/>
      <c r="L332" s="324"/>
      <c r="M332" s="324"/>
      <c r="N332" s="324"/>
      <c r="O332" s="324"/>
      <c r="P332" s="324"/>
      <c r="Q332" s="324"/>
      <c r="R332" s="324"/>
      <c r="S332" s="324"/>
    </row>
    <row r="333" spans="1:19" ht="88.5" hidden="1" customHeight="1" x14ac:dyDescent="0.2">
      <c r="A333" s="324"/>
      <c r="B333" s="332"/>
      <c r="C333" s="332"/>
      <c r="D333" s="332"/>
      <c r="E333" s="332"/>
      <c r="F333" s="332"/>
      <c r="G333" s="52">
        <f>'01-Mapa de riesgo-UO'!I334</f>
        <v>0</v>
      </c>
      <c r="H333" s="332"/>
      <c r="I333" s="385"/>
      <c r="J333" s="204" t="str">
        <f>'01-Mapa de riesgo-UO'!AW334</f>
        <v>ASUMIR</v>
      </c>
      <c r="K333" s="332"/>
      <c r="L333" s="324"/>
      <c r="M333" s="324"/>
      <c r="N333" s="324"/>
      <c r="O333" s="324"/>
      <c r="P333" s="324"/>
      <c r="Q333" s="324"/>
      <c r="R333" s="324"/>
      <c r="S333" s="324"/>
    </row>
    <row r="334" spans="1:19" ht="88.5" hidden="1" customHeight="1" x14ac:dyDescent="0.2">
      <c r="A334" s="324">
        <v>109</v>
      </c>
      <c r="B334" s="332" t="str">
        <f>'01-Mapa de riesgo-UO'!D335</f>
        <v>CONTROL_SEGUIMIENTO</v>
      </c>
      <c r="C334" s="332" t="str">
        <f>+'01-Mapa de riesgo-UO'!F335</f>
        <v>NO</v>
      </c>
      <c r="D334" s="332" t="str">
        <f>'01-Mapa de riesgo-UO'!J335</f>
        <v>Cumplimiento</v>
      </c>
      <c r="E334" s="332" t="str">
        <f>'01-Mapa de riesgo-UO'!K335</f>
        <v>Ausencia de notificación personal y oportuna de los autos de apertura de notificación disciplinaria</v>
      </c>
      <c r="F334" s="332"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32" t="str">
        <f>'01-Mapa de riesgo-UO'!M335</f>
        <v>Que se genere una nulidad total o parcial del proceso</v>
      </c>
      <c r="I334" s="385" t="str">
        <f>'01-Mapa de riesgo-UO'!AT335</f>
        <v>LEVE</v>
      </c>
      <c r="J334" s="204" t="str">
        <f>'01-Mapa de riesgo-UO'!AW335</f>
        <v>ASUMIR</v>
      </c>
      <c r="K334" s="332" t="str">
        <f t="shared" si="22"/>
        <v>NO</v>
      </c>
      <c r="L334" s="324"/>
      <c r="M334" s="324"/>
      <c r="N334" s="324"/>
      <c r="O334" s="324"/>
      <c r="P334" s="324"/>
      <c r="Q334" s="324"/>
      <c r="R334" s="324"/>
      <c r="S334" s="324"/>
    </row>
    <row r="335" spans="1:19" ht="88.5" hidden="1" customHeight="1" x14ac:dyDescent="0.2">
      <c r="A335" s="324"/>
      <c r="B335" s="332"/>
      <c r="C335" s="332"/>
      <c r="D335" s="332"/>
      <c r="E335" s="332"/>
      <c r="F335" s="332"/>
      <c r="G335" s="52">
        <f>'01-Mapa de riesgo-UO'!I336</f>
        <v>0</v>
      </c>
      <c r="H335" s="332"/>
      <c r="I335" s="385"/>
      <c r="J335" s="204" t="str">
        <f>'01-Mapa de riesgo-UO'!AW336</f>
        <v>ASUMIR</v>
      </c>
      <c r="K335" s="332"/>
      <c r="L335" s="324"/>
      <c r="M335" s="324"/>
      <c r="N335" s="324"/>
      <c r="O335" s="324"/>
      <c r="P335" s="324"/>
      <c r="Q335" s="324"/>
      <c r="R335" s="324"/>
      <c r="S335" s="324"/>
    </row>
    <row r="336" spans="1:19" ht="88.5" hidden="1" customHeight="1" x14ac:dyDescent="0.2">
      <c r="A336" s="324"/>
      <c r="B336" s="332"/>
      <c r="C336" s="332"/>
      <c r="D336" s="332"/>
      <c r="E336" s="332"/>
      <c r="F336" s="332"/>
      <c r="G336" s="52">
        <f>'01-Mapa de riesgo-UO'!I337</f>
        <v>0</v>
      </c>
      <c r="H336" s="332"/>
      <c r="I336" s="385"/>
      <c r="J336" s="204" t="str">
        <f>'01-Mapa de riesgo-UO'!AW337</f>
        <v>ASUMIR</v>
      </c>
      <c r="K336" s="332"/>
      <c r="L336" s="324"/>
      <c r="M336" s="324"/>
      <c r="N336" s="324"/>
      <c r="O336" s="324"/>
      <c r="P336" s="324"/>
      <c r="Q336" s="324"/>
      <c r="R336" s="324"/>
      <c r="S336" s="324"/>
    </row>
    <row r="337" spans="1:19" ht="88.5" hidden="1" customHeight="1" x14ac:dyDescent="0.2">
      <c r="A337" s="324">
        <v>110</v>
      </c>
      <c r="B337" s="332" t="str">
        <f>'01-Mapa de riesgo-UO'!D338</f>
        <v>CONTROL_SEGUIMIENTO</v>
      </c>
      <c r="C337" s="332" t="str">
        <f>+'01-Mapa de riesgo-UO'!F338</f>
        <v>NO</v>
      </c>
      <c r="D337" s="332" t="str">
        <f>'01-Mapa de riesgo-UO'!J338</f>
        <v>Cumplimiento</v>
      </c>
      <c r="E337" s="332" t="str">
        <f>'01-Mapa de riesgo-UO'!K338</f>
        <v xml:space="preserve">Incumplimiento con el procedimiento establecido en la legislación disciplinaria </v>
      </c>
      <c r="F337" s="332"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32" t="str">
        <f>'01-Mapa de riesgo-UO'!M338</f>
        <v xml:space="preserve">Que se genere una situación adversa a la Universidad  . Sanción disciplinaria. Que se genere una acción de repetición. 
</v>
      </c>
      <c r="I337" s="385" t="str">
        <f>'01-Mapa de riesgo-UO'!AT338</f>
        <v>LEVE</v>
      </c>
      <c r="J337" s="204" t="str">
        <f>'01-Mapa de riesgo-UO'!AW338</f>
        <v>ASUMIR</v>
      </c>
      <c r="K337" s="332" t="str">
        <f t="shared" si="22"/>
        <v>NO</v>
      </c>
      <c r="L337" s="324"/>
      <c r="M337" s="324"/>
      <c r="N337" s="324"/>
      <c r="O337" s="324"/>
      <c r="P337" s="324"/>
      <c r="Q337" s="324"/>
      <c r="R337" s="324"/>
      <c r="S337" s="324"/>
    </row>
    <row r="338" spans="1:19" ht="88.5" hidden="1" customHeight="1" x14ac:dyDescent="0.2">
      <c r="A338" s="324"/>
      <c r="B338" s="332"/>
      <c r="C338" s="332"/>
      <c r="D338" s="332"/>
      <c r="E338" s="332"/>
      <c r="F338" s="332"/>
      <c r="G338" s="52" t="str">
        <f>'01-Mapa de riesgo-UO'!I339</f>
        <v xml:space="preserve">Didlatación de las actuaciones por Apoderados en el proceso. </v>
      </c>
      <c r="H338" s="332"/>
      <c r="I338" s="385"/>
      <c r="J338" s="204" t="str">
        <f>'01-Mapa de riesgo-UO'!AW339</f>
        <v>ASUMIR</v>
      </c>
      <c r="K338" s="332"/>
      <c r="L338" s="324"/>
      <c r="M338" s="324"/>
      <c r="N338" s="324"/>
      <c r="O338" s="324"/>
      <c r="P338" s="324"/>
      <c r="Q338" s="324"/>
      <c r="R338" s="324"/>
      <c r="S338" s="324"/>
    </row>
    <row r="339" spans="1:19" ht="88.5" hidden="1" customHeight="1" x14ac:dyDescent="0.2">
      <c r="A339" s="324"/>
      <c r="B339" s="332"/>
      <c r="C339" s="332"/>
      <c r="D339" s="332"/>
      <c r="E339" s="332"/>
      <c r="F339" s="332"/>
      <c r="G339" s="52" t="str">
        <f>'01-Mapa de riesgo-UO'!I340</f>
        <v>Se presenten dificultades en el recaudo de  las pruebas.</v>
      </c>
      <c r="H339" s="332"/>
      <c r="I339" s="385"/>
      <c r="J339" s="204" t="str">
        <f>'01-Mapa de riesgo-UO'!AW340</f>
        <v>ASUMIR</v>
      </c>
      <c r="K339" s="332"/>
      <c r="L339" s="324"/>
      <c r="M339" s="324"/>
      <c r="N339" s="324"/>
      <c r="O339" s="324"/>
      <c r="P339" s="324"/>
      <c r="Q339" s="324"/>
      <c r="R339" s="324"/>
      <c r="S339" s="324"/>
    </row>
    <row r="340" spans="1:19" ht="88.5" hidden="1" customHeight="1" x14ac:dyDescent="0.2">
      <c r="A340" s="324">
        <v>111</v>
      </c>
      <c r="B340" s="332" t="str">
        <f>'01-Mapa de riesgo-UO'!D341</f>
        <v>CONTROL_SEGUIMIENTO</v>
      </c>
      <c r="C340" s="332" t="str">
        <f>+'01-Mapa de riesgo-UO'!F341</f>
        <v>NO</v>
      </c>
      <c r="D340" s="332" t="str">
        <f>'01-Mapa de riesgo-UO'!J341</f>
        <v>Cumplimiento</v>
      </c>
      <c r="E340" s="332"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32" t="str">
        <f>'01-Mapa de riesgo-UO'!L341</f>
        <v xml:space="preserve">Por falta de regulación se queden quejas sin tramitar </v>
      </c>
      <c r="G340" s="52" t="str">
        <f>'01-Mapa de riesgo-UO'!I341</f>
        <v>Falta crear un regimen disciplinario para los profesores que no estan en carrera docente</v>
      </c>
      <c r="H340" s="332" t="str">
        <f>'01-Mapa de riesgo-UO'!M341</f>
        <v xml:space="preserve">Que se genere una situación adversa a la Universidad  . Sanción disciplinaria. Que se genere una acción de repetición. Que se vulneren derechos fundamentales de la comunidad universitaria
</v>
      </c>
      <c r="I340" s="385" t="str">
        <f>'01-Mapa de riesgo-UO'!AT341</f>
        <v>MODERADO</v>
      </c>
      <c r="J340" s="204" t="str">
        <f>'01-Mapa de riesgo-UO'!AW341</f>
        <v>ASUMIR</v>
      </c>
      <c r="K340" s="332" t="str">
        <f t="shared" ref="K340:K403" si="23">IF(I340="GRAVE","Debe formularse",IF(I340="MODERADO", "Si el proceso lo requiere","NO"))</f>
        <v>Si el proceso lo requiere</v>
      </c>
      <c r="L340" s="324"/>
      <c r="M340" s="324"/>
      <c r="N340" s="324"/>
      <c r="O340" s="324"/>
      <c r="P340" s="324"/>
      <c r="Q340" s="324"/>
      <c r="R340" s="324"/>
      <c r="S340" s="324"/>
    </row>
    <row r="341" spans="1:19" ht="88.5" hidden="1" customHeight="1" x14ac:dyDescent="0.2">
      <c r="A341" s="324"/>
      <c r="B341" s="332"/>
      <c r="C341" s="332"/>
      <c r="D341" s="332"/>
      <c r="E341" s="332"/>
      <c r="F341" s="332"/>
      <c r="G341" s="52" t="str">
        <f>'01-Mapa de riesgo-UO'!I342</f>
        <v xml:space="preserve">Otorgar competencia a  dependencia de la UTP para que conosca y tramite estos asuntos </v>
      </c>
      <c r="H341" s="332"/>
      <c r="I341" s="385"/>
      <c r="J341" s="204" t="str">
        <f>'01-Mapa de riesgo-UO'!AW342</f>
        <v>ASUMIR</v>
      </c>
      <c r="K341" s="332"/>
      <c r="L341" s="324"/>
      <c r="M341" s="324"/>
      <c r="N341" s="324"/>
      <c r="O341" s="324"/>
      <c r="P341" s="324"/>
      <c r="Q341" s="324"/>
      <c r="R341" s="324"/>
      <c r="S341" s="324"/>
    </row>
    <row r="342" spans="1:19" ht="88.5" hidden="1" customHeight="1" x14ac:dyDescent="0.2">
      <c r="A342" s="324"/>
      <c r="B342" s="332"/>
      <c r="C342" s="332"/>
      <c r="D342" s="332"/>
      <c r="E342" s="332"/>
      <c r="F342" s="332"/>
      <c r="G342" s="52" t="str">
        <f>'01-Mapa de riesgo-UO'!I343</f>
        <v>Expedir los acuerdos necesario que regulen las competencias requeridas</v>
      </c>
      <c r="H342" s="332"/>
      <c r="I342" s="385"/>
      <c r="J342" s="204" t="str">
        <f>'01-Mapa de riesgo-UO'!AW343</f>
        <v>ASUMIR</v>
      </c>
      <c r="K342" s="332"/>
      <c r="L342" s="324"/>
      <c r="M342" s="324"/>
      <c r="N342" s="324"/>
      <c r="O342" s="324"/>
      <c r="P342" s="324"/>
      <c r="Q342" s="324"/>
      <c r="R342" s="324"/>
      <c r="S342" s="324"/>
    </row>
    <row r="343" spans="1:19" ht="88.5" hidden="1" customHeight="1" x14ac:dyDescent="0.2">
      <c r="A343" s="324">
        <v>112</v>
      </c>
      <c r="B343" s="332" t="str">
        <f>'01-Mapa de riesgo-UO'!D344</f>
        <v>BIENESTAR_INSTITUCIONAL</v>
      </c>
      <c r="C343" s="332" t="str">
        <f>+'01-Mapa de riesgo-UO'!F344</f>
        <v>NO</v>
      </c>
      <c r="D343" s="332" t="str">
        <f>'01-Mapa de riesgo-UO'!J344</f>
        <v>Cumplimiento</v>
      </c>
      <c r="E343" s="332" t="str">
        <f>'01-Mapa de riesgo-UO'!K344</f>
        <v xml:space="preserve">Incumplimiento a la normatividad, lineamientos, procesos y procedimientos tanto de carácter interno y externo vigente </v>
      </c>
      <c r="F343" s="332"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32"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385" t="str">
        <f>'01-Mapa de riesgo-UO'!AT344</f>
        <v>MODERADO</v>
      </c>
      <c r="J343" s="204" t="str">
        <f>'01-Mapa de riesgo-UO'!AW344</f>
        <v>REDUCIR</v>
      </c>
      <c r="K343" s="332" t="str">
        <f t="shared" si="23"/>
        <v>Si el proceso lo requiere</v>
      </c>
      <c r="L343" s="324"/>
      <c r="M343" s="324"/>
      <c r="N343" s="324"/>
      <c r="O343" s="324"/>
      <c r="P343" s="324"/>
      <c r="Q343" s="324"/>
      <c r="R343" s="324"/>
      <c r="S343" s="324"/>
    </row>
    <row r="344" spans="1:19" ht="88.5" hidden="1" customHeight="1" x14ac:dyDescent="0.2">
      <c r="A344" s="324"/>
      <c r="B344" s="332"/>
      <c r="C344" s="332"/>
      <c r="D344" s="332"/>
      <c r="E344" s="332"/>
      <c r="F344" s="332"/>
      <c r="G344" s="52" t="str">
        <f>'01-Mapa de riesgo-UO'!I345</f>
        <v>Falta de supervisión efectiva de la implementación de la normatividad, lineamiento, proceso o procedimiento</v>
      </c>
      <c r="H344" s="332"/>
      <c r="I344" s="385"/>
      <c r="J344" s="204" t="str">
        <f>'01-Mapa de riesgo-UO'!AW345</f>
        <v>REDUCIR</v>
      </c>
      <c r="K344" s="332"/>
      <c r="L344" s="324"/>
      <c r="M344" s="324"/>
      <c r="N344" s="324"/>
      <c r="O344" s="324"/>
      <c r="P344" s="324"/>
      <c r="Q344" s="324"/>
      <c r="R344" s="324"/>
      <c r="S344" s="324"/>
    </row>
    <row r="345" spans="1:19" ht="88.5" hidden="1" customHeight="1" x14ac:dyDescent="0.2">
      <c r="A345" s="324"/>
      <c r="B345" s="332"/>
      <c r="C345" s="332"/>
      <c r="D345" s="332"/>
      <c r="E345" s="332"/>
      <c r="F345" s="332"/>
      <c r="G345" s="52">
        <f>'01-Mapa de riesgo-UO'!I346</f>
        <v>0</v>
      </c>
      <c r="H345" s="332"/>
      <c r="I345" s="385"/>
      <c r="J345" s="204">
        <f>'01-Mapa de riesgo-UO'!AW346</f>
        <v>0</v>
      </c>
      <c r="K345" s="332"/>
      <c r="L345" s="324"/>
      <c r="M345" s="324"/>
      <c r="N345" s="324"/>
      <c r="O345" s="324"/>
      <c r="P345" s="324"/>
      <c r="Q345" s="324"/>
      <c r="R345" s="324"/>
      <c r="S345" s="324"/>
    </row>
    <row r="346" spans="1:19" ht="88.5" hidden="1" customHeight="1" x14ac:dyDescent="0.2">
      <c r="A346" s="324">
        <v>113</v>
      </c>
      <c r="B346" s="332" t="str">
        <f>'01-Mapa de riesgo-UO'!D347</f>
        <v>BIENESTAR_INSTITUCIONAL</v>
      </c>
      <c r="C346" s="332" t="str">
        <f>+'01-Mapa de riesgo-UO'!F347</f>
        <v>NO</v>
      </c>
      <c r="D346" s="332" t="str">
        <f>'01-Mapa de riesgo-UO'!J347</f>
        <v>Información</v>
      </c>
      <c r="E346" s="332" t="str">
        <f>'01-Mapa de riesgo-UO'!K347</f>
        <v xml:space="preserve">Fuga del conocimiento clave adquirido durante la permanencia en la Institución del colaborador </v>
      </c>
      <c r="F346" s="332"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32"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385" t="str">
        <f>'01-Mapa de riesgo-UO'!AT347</f>
        <v>MODERADO</v>
      </c>
      <c r="J346" s="204" t="str">
        <f>'01-Mapa de riesgo-UO'!AW347</f>
        <v>REDUCIR</v>
      </c>
      <c r="K346" s="332" t="str">
        <f t="shared" si="23"/>
        <v>Si el proceso lo requiere</v>
      </c>
      <c r="L346" s="324"/>
      <c r="M346" s="324"/>
      <c r="N346" s="324"/>
      <c r="O346" s="324"/>
      <c r="P346" s="324"/>
      <c r="Q346" s="324"/>
      <c r="R346" s="324"/>
      <c r="S346" s="324"/>
    </row>
    <row r="347" spans="1:19" ht="88.5" hidden="1" customHeight="1" x14ac:dyDescent="0.2">
      <c r="A347" s="324"/>
      <c r="B347" s="332"/>
      <c r="C347" s="332"/>
      <c r="D347" s="332"/>
      <c r="E347" s="332"/>
      <c r="F347" s="332"/>
      <c r="G347" s="52" t="str">
        <f>'01-Mapa de riesgo-UO'!I348</f>
        <v>*Falta de aplicación de mecanismos 
para transferir y capitalizar el
conocimiento.</v>
      </c>
      <c r="H347" s="332"/>
      <c r="I347" s="385"/>
      <c r="J347" s="204" t="str">
        <f>'01-Mapa de riesgo-UO'!AW348</f>
        <v>REDUCIR</v>
      </c>
      <c r="K347" s="332"/>
      <c r="L347" s="324"/>
      <c r="M347" s="324"/>
      <c r="N347" s="324"/>
      <c r="O347" s="324"/>
      <c r="P347" s="324"/>
      <c r="Q347" s="324"/>
      <c r="R347" s="324"/>
      <c r="S347" s="324"/>
    </row>
    <row r="348" spans="1:19" ht="88.5" hidden="1" customHeight="1" x14ac:dyDescent="0.2">
      <c r="A348" s="324"/>
      <c r="B348" s="332"/>
      <c r="C348" s="332"/>
      <c r="D348" s="332"/>
      <c r="E348" s="332"/>
      <c r="F348" s="332"/>
      <c r="G348" s="52" t="str">
        <f>'01-Mapa de riesgo-UO'!I349</f>
        <v xml:space="preserve">* Retiro de personas con
conocimiento clave en
la Institución </v>
      </c>
      <c r="H348" s="332"/>
      <c r="I348" s="385"/>
      <c r="J348" s="204" t="str">
        <f>'01-Mapa de riesgo-UO'!AW349</f>
        <v>REDUCIR</v>
      </c>
      <c r="K348" s="332"/>
      <c r="L348" s="324"/>
      <c r="M348" s="324"/>
      <c r="N348" s="324"/>
      <c r="O348" s="324"/>
      <c r="P348" s="324"/>
      <c r="Q348" s="324"/>
      <c r="R348" s="324"/>
      <c r="S348" s="324"/>
    </row>
    <row r="349" spans="1:19" ht="88.5" hidden="1" customHeight="1" x14ac:dyDescent="0.2">
      <c r="A349" s="324">
        <v>114</v>
      </c>
      <c r="B349" s="332" t="str">
        <f>'01-Mapa de riesgo-UO'!D350</f>
        <v>CONTROL_SEGUIMIENTO</v>
      </c>
      <c r="C349" s="332" t="str">
        <f>+'01-Mapa de riesgo-UO'!F350</f>
        <v>NO</v>
      </c>
      <c r="D349" s="332" t="str">
        <f>'01-Mapa de riesgo-UO'!J350</f>
        <v>Cumplimiento</v>
      </c>
      <c r="E349" s="332" t="str">
        <f>'01-Mapa de riesgo-UO'!K350</f>
        <v>Incumplimiento de la norma externa que rige la rendición de la cuenta e informes (RCA) a la Contraloría General de la República</v>
      </c>
      <c r="F349" s="332"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32" t="str">
        <f>'01-Mapa de riesgo-UO'!M350</f>
        <v>Sanciones  impuestas  a los funcionarios responsables de la  RCA</v>
      </c>
      <c r="I349" s="385" t="str">
        <f>'01-Mapa de riesgo-UO'!AT350</f>
        <v>LEVE</v>
      </c>
      <c r="J349" s="204" t="str">
        <f>'01-Mapa de riesgo-UO'!AW350</f>
        <v>ASUMIR</v>
      </c>
      <c r="K349" s="332" t="str">
        <f t="shared" si="23"/>
        <v>NO</v>
      </c>
      <c r="L349" s="324"/>
      <c r="M349" s="324"/>
      <c r="N349" s="324"/>
      <c r="O349" s="324"/>
      <c r="P349" s="324"/>
      <c r="Q349" s="324"/>
      <c r="R349" s="324"/>
      <c r="S349" s="324"/>
    </row>
    <row r="350" spans="1:19" ht="88.5" hidden="1" customHeight="1" x14ac:dyDescent="0.2">
      <c r="A350" s="324"/>
      <c r="B350" s="332"/>
      <c r="C350" s="332"/>
      <c r="D350" s="332"/>
      <c r="E350" s="332"/>
      <c r="F350" s="332"/>
      <c r="G350" s="52" t="str">
        <f>'01-Mapa de riesgo-UO'!I351</f>
        <v>La información  requerida  en la RCA no se encuentra sistematizada y su  consulta, elaboración y verificación es  manual.</v>
      </c>
      <c r="H350" s="332"/>
      <c r="I350" s="385"/>
      <c r="J350" s="204" t="str">
        <f>'01-Mapa de riesgo-UO'!AW351</f>
        <v>ASUMIR</v>
      </c>
      <c r="K350" s="332"/>
      <c r="L350" s="324"/>
      <c r="M350" s="324"/>
      <c r="N350" s="324"/>
      <c r="O350" s="324"/>
      <c r="P350" s="324"/>
      <c r="Q350" s="324"/>
      <c r="R350" s="324"/>
      <c r="S350" s="324"/>
    </row>
    <row r="351" spans="1:19" ht="88.5" hidden="1" customHeight="1" x14ac:dyDescent="0.2">
      <c r="A351" s="324"/>
      <c r="B351" s="332"/>
      <c r="C351" s="332"/>
      <c r="D351" s="332"/>
      <c r="E351" s="332"/>
      <c r="F351" s="332"/>
      <c r="G351" s="52">
        <f>'01-Mapa de riesgo-UO'!I352</f>
        <v>0</v>
      </c>
      <c r="H351" s="332"/>
      <c r="I351" s="385"/>
      <c r="J351" s="204" t="str">
        <f>'01-Mapa de riesgo-UO'!AW352</f>
        <v>ASUMIR</v>
      </c>
      <c r="K351" s="332"/>
      <c r="L351" s="324"/>
      <c r="M351" s="324"/>
      <c r="N351" s="324"/>
      <c r="O351" s="324"/>
      <c r="P351" s="324"/>
      <c r="Q351" s="324"/>
      <c r="R351" s="324"/>
      <c r="S351" s="324"/>
    </row>
    <row r="352" spans="1:19" ht="88.5" hidden="1" customHeight="1" x14ac:dyDescent="0.2">
      <c r="A352" s="324">
        <v>115</v>
      </c>
      <c r="B352" s="332" t="str">
        <f>'01-Mapa de riesgo-UO'!D353</f>
        <v>CONTROL_SEGUIMIENTO</v>
      </c>
      <c r="C352" s="332" t="str">
        <f>+'01-Mapa de riesgo-UO'!F353</f>
        <v>NO</v>
      </c>
      <c r="D352" s="332" t="str">
        <f>'01-Mapa de riesgo-UO'!J353</f>
        <v>Operacional</v>
      </c>
      <c r="E352" s="332" t="str">
        <f>'01-Mapa de riesgo-UO'!K353</f>
        <v>Baja cobertura del programa anual de auditorías de Control Interno</v>
      </c>
      <c r="F352" s="332"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32" t="str">
        <f>'01-Mapa de riesgo-UO'!M353</f>
        <v>Información insuficiente para la alta dirección que permita tomar decisiones para la mejora
Hallazgos de auditoria de CGR</v>
      </c>
      <c r="I352" s="385" t="str">
        <f>'01-Mapa de riesgo-UO'!AT353</f>
        <v>LEVE</v>
      </c>
      <c r="J352" s="204" t="str">
        <f>'01-Mapa de riesgo-UO'!AW353</f>
        <v>ASUMIR</v>
      </c>
      <c r="K352" s="332" t="str">
        <f t="shared" si="23"/>
        <v>NO</v>
      </c>
      <c r="L352" s="324"/>
      <c r="M352" s="324"/>
      <c r="N352" s="324"/>
      <c r="O352" s="324"/>
      <c r="P352" s="324"/>
      <c r="Q352" s="324"/>
      <c r="R352" s="324"/>
      <c r="S352" s="324"/>
    </row>
    <row r="353" spans="1:19" ht="88.5" hidden="1" customHeight="1" x14ac:dyDescent="0.2">
      <c r="A353" s="324"/>
      <c r="B353" s="332"/>
      <c r="C353" s="332"/>
      <c r="D353" s="332"/>
      <c r="E353" s="332"/>
      <c r="F353" s="332"/>
      <c r="G353" s="52" t="str">
        <f>'01-Mapa de riesgo-UO'!I354</f>
        <v>Solicitudes adicionales de auditorias  por  parte del CICI o de otras dependencias que no están priorizadas en el programa de auditoria</v>
      </c>
      <c r="H353" s="332"/>
      <c r="I353" s="385"/>
      <c r="J353" s="204" t="str">
        <f>'01-Mapa de riesgo-UO'!AW354</f>
        <v>ASUMIR</v>
      </c>
      <c r="K353" s="332"/>
      <c r="L353" s="324"/>
      <c r="M353" s="324"/>
      <c r="N353" s="324"/>
      <c r="O353" s="324"/>
      <c r="P353" s="324"/>
      <c r="Q353" s="324"/>
      <c r="R353" s="324"/>
      <c r="S353" s="324"/>
    </row>
    <row r="354" spans="1:19" ht="88.5" hidden="1" customHeight="1" x14ac:dyDescent="0.2">
      <c r="A354" s="324"/>
      <c r="B354" s="332"/>
      <c r="C354" s="332"/>
      <c r="D354" s="332"/>
      <c r="E354" s="332"/>
      <c r="F354" s="332"/>
      <c r="G354" s="52" t="str">
        <f>'01-Mapa de riesgo-UO'!I355</f>
        <v>Personal insuficiente para la ejecución de auditorias que involucren todos los procesos institucionales</v>
      </c>
      <c r="H354" s="332"/>
      <c r="I354" s="385"/>
      <c r="J354" s="204" t="str">
        <f>'01-Mapa de riesgo-UO'!AW355</f>
        <v>ASUMIR</v>
      </c>
      <c r="K354" s="332"/>
      <c r="L354" s="324"/>
      <c r="M354" s="324"/>
      <c r="N354" s="324"/>
      <c r="O354" s="324"/>
      <c r="P354" s="324"/>
      <c r="Q354" s="324"/>
      <c r="R354" s="324"/>
      <c r="S354" s="324"/>
    </row>
    <row r="355" spans="1:19" ht="88.5" hidden="1" customHeight="1" x14ac:dyDescent="0.2">
      <c r="A355" s="324">
        <v>116</v>
      </c>
      <c r="B355" s="332" t="str">
        <f>'01-Mapa de riesgo-UO'!D356</f>
        <v>CONTROL_SEGUIMIENTO</v>
      </c>
      <c r="C355" s="332" t="str">
        <f>+'01-Mapa de riesgo-UO'!F356</f>
        <v>NO</v>
      </c>
      <c r="D355" s="332" t="str">
        <f>'01-Mapa de riesgo-UO'!J356</f>
        <v>Operacional</v>
      </c>
      <c r="E355" s="332" t="str">
        <f>'01-Mapa de riesgo-UO'!K356</f>
        <v>Incumplimiento del programa anual de auditoria de la Oficina de Control Interno</v>
      </c>
      <c r="F355" s="332" t="str">
        <f>'01-Mapa de riesgo-UO'!L356</f>
        <v>Baja ejecucion del programa anual  de auditoria de la Oficina de Control Interno</v>
      </c>
      <c r="G355" s="52" t="str">
        <f>'01-Mapa de riesgo-UO'!I356</f>
        <v>Incumplimiento de los planes de auditoria establecidos</v>
      </c>
      <c r="H355" s="332" t="str">
        <f>'01-Mapa de riesgo-UO'!M356</f>
        <v>Información inoportuna para la alta dirección que permita tomar decisiones para la mejora
No generación de planes de mejoramiento
Pérdida de credibilidad de la Oficina de Control Interno</v>
      </c>
      <c r="I355" s="385" t="str">
        <f>'01-Mapa de riesgo-UO'!AT356</f>
        <v>LEVE</v>
      </c>
      <c r="J355" s="204" t="str">
        <f>'01-Mapa de riesgo-UO'!AW356</f>
        <v>ASUMIR</v>
      </c>
      <c r="K355" s="332" t="str">
        <f t="shared" si="23"/>
        <v>NO</v>
      </c>
      <c r="L355" s="324"/>
      <c r="M355" s="324"/>
      <c r="N355" s="324"/>
      <c r="O355" s="324"/>
      <c r="P355" s="324"/>
      <c r="Q355" s="324"/>
      <c r="R355" s="324"/>
      <c r="S355" s="324"/>
    </row>
    <row r="356" spans="1:19" ht="88.5" hidden="1" customHeight="1" x14ac:dyDescent="0.2">
      <c r="A356" s="324"/>
      <c r="B356" s="332"/>
      <c r="C356" s="332"/>
      <c r="D356" s="332"/>
      <c r="E356" s="332"/>
      <c r="F356" s="332"/>
      <c r="G356" s="52" t="str">
        <f>'01-Mapa de riesgo-UO'!I357</f>
        <v>El Programa de auditoria tiene un alcance mayor a la capacidad operativa de Control Interno</v>
      </c>
      <c r="H356" s="332"/>
      <c r="I356" s="385"/>
      <c r="J356" s="204" t="str">
        <f>'01-Mapa de riesgo-UO'!AW357</f>
        <v>ASUMIR</v>
      </c>
      <c r="K356" s="332"/>
      <c r="L356" s="324"/>
      <c r="M356" s="324"/>
      <c r="N356" s="324"/>
      <c r="O356" s="324"/>
      <c r="P356" s="324"/>
      <c r="Q356" s="324"/>
      <c r="R356" s="324"/>
      <c r="S356" s="324"/>
    </row>
    <row r="357" spans="1:19" ht="88.5" hidden="1" customHeight="1" x14ac:dyDescent="0.2">
      <c r="A357" s="324"/>
      <c r="B357" s="332"/>
      <c r="C357" s="332"/>
      <c r="D357" s="332"/>
      <c r="E357" s="332"/>
      <c r="F357" s="332"/>
      <c r="G357" s="52" t="str">
        <f>'01-Mapa de riesgo-UO'!I358</f>
        <v>Atencion de nuevos requerimientos legales y de entes de control que no habian sido contemplados en el programa anual de auditoria</v>
      </c>
      <c r="H357" s="332"/>
      <c r="I357" s="385"/>
      <c r="J357" s="204" t="str">
        <f>'01-Mapa de riesgo-UO'!AW358</f>
        <v>ASUMIR</v>
      </c>
      <c r="K357" s="332"/>
      <c r="L357" s="324"/>
      <c r="M357" s="324"/>
      <c r="N357" s="324"/>
      <c r="O357" s="324"/>
      <c r="P357" s="324"/>
      <c r="Q357" s="324"/>
      <c r="R357" s="324"/>
      <c r="S357" s="324"/>
    </row>
    <row r="358" spans="1:19" ht="88.5" hidden="1" customHeight="1" x14ac:dyDescent="0.2">
      <c r="A358" s="324">
        <v>117</v>
      </c>
      <c r="B358" s="332" t="str">
        <f>'01-Mapa de riesgo-UO'!D359</f>
        <v>CONTROL_SEGUIMIENTO</v>
      </c>
      <c r="C358" s="332" t="str">
        <f>+'01-Mapa de riesgo-UO'!F359</f>
        <v>NO</v>
      </c>
      <c r="D358" s="332" t="str">
        <f>'01-Mapa de riesgo-UO'!J359</f>
        <v>Corrupción</v>
      </c>
      <c r="E358" s="332" t="str">
        <f>'01-Mapa de riesgo-UO'!K359</f>
        <v>Favorecimiento en informes de auditoria o evaluación por intereses personales</v>
      </c>
      <c r="F358" s="332"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32" t="str">
        <f>'01-Mapa de riesgo-UO'!M359</f>
        <v>Afectación del buen nombre y reconocimiento de la Universidad
Faltas disciplinarias para el personal de la Oficina de Control Interno
Pérdida de credibilidad de la Oficina de Control Interno</v>
      </c>
      <c r="I358" s="385" t="str">
        <f>'01-Mapa de riesgo-UO'!AT359</f>
        <v>LEVE</v>
      </c>
      <c r="J358" s="204" t="str">
        <f>'01-Mapa de riesgo-UO'!AW359</f>
        <v>ASUMIR</v>
      </c>
      <c r="K358" s="332" t="str">
        <f t="shared" si="23"/>
        <v>NO</v>
      </c>
      <c r="L358" s="324"/>
      <c r="M358" s="324"/>
      <c r="N358" s="324"/>
      <c r="O358" s="324"/>
      <c r="P358" s="324"/>
      <c r="Q358" s="324"/>
      <c r="R358" s="324"/>
      <c r="S358" s="324"/>
    </row>
    <row r="359" spans="1:19" ht="88.5" hidden="1" customHeight="1" x14ac:dyDescent="0.2">
      <c r="A359" s="324"/>
      <c r="B359" s="332"/>
      <c r="C359" s="332"/>
      <c r="D359" s="332"/>
      <c r="E359" s="332"/>
      <c r="F359" s="332"/>
      <c r="G359" s="52" t="str">
        <f>'01-Mapa de riesgo-UO'!I360</f>
        <v>Presión externa  al personal de control interno para favorecer a terceros</v>
      </c>
      <c r="H359" s="332"/>
      <c r="I359" s="385"/>
      <c r="J359" s="204" t="str">
        <f>'01-Mapa de riesgo-UO'!AW360</f>
        <v>ASUMIR</v>
      </c>
      <c r="K359" s="332"/>
      <c r="L359" s="324"/>
      <c r="M359" s="324"/>
      <c r="N359" s="324"/>
      <c r="O359" s="324"/>
      <c r="P359" s="324"/>
      <c r="Q359" s="324"/>
      <c r="R359" s="324"/>
      <c r="S359" s="324"/>
    </row>
    <row r="360" spans="1:19" ht="88.5" hidden="1" customHeight="1" x14ac:dyDescent="0.2">
      <c r="A360" s="324"/>
      <c r="B360" s="332"/>
      <c r="C360" s="332"/>
      <c r="D360" s="332"/>
      <c r="E360" s="332"/>
      <c r="F360" s="332"/>
      <c r="G360" s="52" t="str">
        <f>'01-Mapa de riesgo-UO'!I361</f>
        <v>Personal no competente en el ejercicio de auditoria</v>
      </c>
      <c r="H360" s="332"/>
      <c r="I360" s="385"/>
      <c r="J360" s="204" t="str">
        <f>'01-Mapa de riesgo-UO'!AW361</f>
        <v>ASUMIR</v>
      </c>
      <c r="K360" s="332"/>
      <c r="L360" s="324"/>
      <c r="M360" s="324"/>
      <c r="N360" s="324"/>
      <c r="O360" s="324"/>
      <c r="P360" s="324"/>
      <c r="Q360" s="324"/>
      <c r="R360" s="324"/>
      <c r="S360" s="324"/>
    </row>
    <row r="361" spans="1:19" ht="88.5" customHeight="1" x14ac:dyDescent="0.2">
      <c r="A361" s="324">
        <v>118</v>
      </c>
      <c r="B361" s="332" t="str">
        <f>'01-Mapa de riesgo-UO'!D362</f>
        <v>DOCENCIA</v>
      </c>
      <c r="C361" s="332" t="str">
        <f>+'01-Mapa de riesgo-UO'!F362</f>
        <v>NO</v>
      </c>
      <c r="D361" s="332" t="str">
        <f>'01-Mapa de riesgo-UO'!J362</f>
        <v>Información</v>
      </c>
      <c r="E361" s="332" t="str">
        <f>'01-Mapa de riesgo-UO'!K362</f>
        <v>Historias Académicas físicas y digitalizadas perdidas o incompletas</v>
      </c>
      <c r="F361" s="332"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32" t="str">
        <f>'01-Mapa de riesgo-UO'!M362</f>
        <v>Insatisfacción del estudiante y padres de familia, reflejado en el aumento de PQRS
Pérdida de la memoria histórica de los estudiantes
Implicaciones de carácter legal</v>
      </c>
      <c r="I361" s="385" t="str">
        <f>'01-Mapa de riesgo-UO'!AT362</f>
        <v>LEVE</v>
      </c>
      <c r="J361" s="204" t="str">
        <f>'01-Mapa de riesgo-UO'!AW362</f>
        <v>ASUMIR</v>
      </c>
      <c r="K361" s="332" t="str">
        <f t="shared" si="23"/>
        <v>NO</v>
      </c>
      <c r="L361" s="324"/>
      <c r="M361" s="324"/>
      <c r="N361" s="324"/>
      <c r="O361" s="324"/>
      <c r="P361" s="324"/>
      <c r="Q361" s="324"/>
      <c r="R361" s="324"/>
      <c r="S361" s="324"/>
    </row>
    <row r="362" spans="1:19" ht="88.5" hidden="1" customHeight="1" x14ac:dyDescent="0.2">
      <c r="A362" s="324"/>
      <c r="B362" s="332"/>
      <c r="C362" s="332"/>
      <c r="D362" s="332"/>
      <c r="E362" s="332"/>
      <c r="F362" s="332"/>
      <c r="G362" s="52" t="str">
        <f>'01-Mapa de riesgo-UO'!I363</f>
        <v>Falta de verificación de la información física y digitaliada</v>
      </c>
      <c r="H362" s="332"/>
      <c r="I362" s="385"/>
      <c r="J362" s="204" t="str">
        <f>'01-Mapa de riesgo-UO'!AW363</f>
        <v>ASUMIR</v>
      </c>
      <c r="K362" s="332"/>
      <c r="L362" s="324"/>
      <c r="M362" s="324"/>
      <c r="N362" s="324"/>
      <c r="O362" s="324"/>
      <c r="P362" s="324"/>
      <c r="Q362" s="324"/>
      <c r="R362" s="324"/>
      <c r="S362" s="324"/>
    </row>
    <row r="363" spans="1:19" ht="88.5" hidden="1" customHeight="1" x14ac:dyDescent="0.2">
      <c r="A363" s="324"/>
      <c r="B363" s="332"/>
      <c r="C363" s="332"/>
      <c r="D363" s="332"/>
      <c r="E363" s="332"/>
      <c r="F363" s="332"/>
      <c r="G363" s="52" t="str">
        <f>'01-Mapa de riesgo-UO'!I364</f>
        <v>Fallas en el sistema de informaciónn</v>
      </c>
      <c r="H363" s="332"/>
      <c r="I363" s="385"/>
      <c r="J363" s="204" t="str">
        <f>'01-Mapa de riesgo-UO'!AW364</f>
        <v>ASUMIR</v>
      </c>
      <c r="K363" s="332"/>
      <c r="L363" s="324"/>
      <c r="M363" s="324"/>
      <c r="N363" s="324"/>
      <c r="O363" s="324"/>
      <c r="P363" s="324"/>
      <c r="Q363" s="324"/>
      <c r="R363" s="324"/>
      <c r="S363" s="324"/>
    </row>
    <row r="364" spans="1:19" ht="88.5" customHeight="1" x14ac:dyDescent="0.2">
      <c r="A364" s="324">
        <v>119</v>
      </c>
      <c r="B364" s="332" t="str">
        <f>'01-Mapa de riesgo-UO'!D365</f>
        <v>DOCENCIA</v>
      </c>
      <c r="C364" s="332" t="str">
        <f>+'01-Mapa de riesgo-UO'!F365</f>
        <v>NO</v>
      </c>
      <c r="D364" s="332" t="str">
        <f>'01-Mapa de riesgo-UO'!J365</f>
        <v>Cumplimiento</v>
      </c>
      <c r="E364" s="332" t="str">
        <f>'01-Mapa de riesgo-UO'!K365</f>
        <v>Alteración del Calendario Académico</v>
      </c>
      <c r="F364" s="332" t="str">
        <f>'01-Mapa de riesgo-UO'!L365</f>
        <v>Modificación de la programación de las actividades definidas en el calendario académico</v>
      </c>
      <c r="G364" s="52" t="str">
        <f>'01-Mapa de riesgo-UO'!I365</f>
        <v>Decisiones del Consejo Académico</v>
      </c>
      <c r="H364" s="332" t="str">
        <f>'01-Mapa de riesgo-UO'!M365</f>
        <v>Cruce de procedimientos académicos y administrativos
Extensión de contratos de trabajo
Insatisfacción de estudiantes y padres de familia, reflejado en el aumento de PQRS</v>
      </c>
      <c r="I364" s="385" t="str">
        <f>'01-Mapa de riesgo-UO'!AT365</f>
        <v>MODERADO</v>
      </c>
      <c r="J364" s="204" t="str">
        <f>'01-Mapa de riesgo-UO'!AW365</f>
        <v>COMPARTIR</v>
      </c>
      <c r="K364" s="332" t="str">
        <f t="shared" si="23"/>
        <v>Si el proceso lo requiere</v>
      </c>
      <c r="L364" s="324"/>
      <c r="M364" s="324"/>
      <c r="N364" s="324"/>
      <c r="O364" s="324"/>
      <c r="P364" s="324"/>
      <c r="Q364" s="324"/>
      <c r="R364" s="324"/>
      <c r="S364" s="324"/>
    </row>
    <row r="365" spans="1:19" ht="88.5" hidden="1" customHeight="1" x14ac:dyDescent="0.2">
      <c r="A365" s="324"/>
      <c r="B365" s="332"/>
      <c r="C365" s="332"/>
      <c r="D365" s="332"/>
      <c r="E365" s="332"/>
      <c r="F365" s="332"/>
      <c r="G365" s="52" t="str">
        <f>'01-Mapa de riesgo-UO'!I366</f>
        <v>Solicitudes de entidades gubernamentales</v>
      </c>
      <c r="H365" s="332"/>
      <c r="I365" s="385"/>
      <c r="J365" s="204" t="str">
        <f>'01-Mapa de riesgo-UO'!AW366</f>
        <v>COMPARTIR</v>
      </c>
      <c r="K365" s="332"/>
      <c r="L365" s="324"/>
      <c r="M365" s="324"/>
      <c r="N365" s="324"/>
      <c r="O365" s="324"/>
      <c r="P365" s="324"/>
      <c r="Q365" s="324"/>
      <c r="R365" s="324"/>
      <c r="S365" s="324"/>
    </row>
    <row r="366" spans="1:19" ht="88.5" hidden="1" customHeight="1" x14ac:dyDescent="0.2">
      <c r="A366" s="324"/>
      <c r="B366" s="332"/>
      <c r="C366" s="332"/>
      <c r="D366" s="332"/>
      <c r="E366" s="332"/>
      <c r="F366" s="332"/>
      <c r="G366" s="52">
        <f>'01-Mapa de riesgo-UO'!I367</f>
        <v>0</v>
      </c>
      <c r="H366" s="332"/>
      <c r="I366" s="385"/>
      <c r="J366" s="204">
        <f>'01-Mapa de riesgo-UO'!AW367</f>
        <v>0</v>
      </c>
      <c r="K366" s="332"/>
      <c r="L366" s="324"/>
      <c r="M366" s="324"/>
      <c r="N366" s="324"/>
      <c r="O366" s="324"/>
      <c r="P366" s="324"/>
      <c r="Q366" s="324"/>
      <c r="R366" s="324"/>
      <c r="S366" s="324"/>
    </row>
    <row r="367" spans="1:19" ht="88.5" customHeight="1" x14ac:dyDescent="0.2">
      <c r="A367" s="324">
        <v>120</v>
      </c>
      <c r="B367" s="332" t="str">
        <f>'01-Mapa de riesgo-UO'!D368</f>
        <v>DOCENCIA</v>
      </c>
      <c r="C367" s="332" t="str">
        <f>+'01-Mapa de riesgo-UO'!F368</f>
        <v>SI</v>
      </c>
      <c r="D367" s="332" t="str">
        <f>'01-Mapa de riesgo-UO'!J368</f>
        <v>Corrupción</v>
      </c>
      <c r="E367" s="332" t="str">
        <f>'01-Mapa de riesgo-UO'!K368</f>
        <v>Error en la expedición de certificados de estudios que solicitan los estudiantes con información especial</v>
      </c>
      <c r="F367" s="332" t="str">
        <f>'01-Mapa de riesgo-UO'!L368</f>
        <v>Omisión, inexactitud o adulteración  de información en los certificados de estudios con información especial expedidos por la Universidad</v>
      </c>
      <c r="G367" s="52" t="str">
        <f>'01-Mapa de riesgo-UO'!I368</f>
        <v>1. Fallas en el sistema de información</v>
      </c>
      <c r="H367" s="332"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385" t="str">
        <f>'01-Mapa de riesgo-UO'!AT368</f>
        <v>LEVE</v>
      </c>
      <c r="J367" s="204" t="str">
        <f>'01-Mapa de riesgo-UO'!AW368</f>
        <v>ASUMIR</v>
      </c>
      <c r="K367" s="332" t="str">
        <f t="shared" si="23"/>
        <v>NO</v>
      </c>
      <c r="L367" s="324"/>
      <c r="M367" s="324"/>
      <c r="N367" s="324"/>
      <c r="O367" s="324"/>
      <c r="P367" s="324"/>
      <c r="Q367" s="324"/>
      <c r="R367" s="324"/>
      <c r="S367" s="324"/>
    </row>
    <row r="368" spans="1:19" ht="88.5" hidden="1" customHeight="1" x14ac:dyDescent="0.2">
      <c r="A368" s="324"/>
      <c r="B368" s="332"/>
      <c r="C368" s="332"/>
      <c r="D368" s="332"/>
      <c r="E368" s="332"/>
      <c r="F368" s="332"/>
      <c r="G368" s="52" t="str">
        <f>'01-Mapa de riesgo-UO'!I369</f>
        <v>2. Generación de certificados manuales</v>
      </c>
      <c r="H368" s="332"/>
      <c r="I368" s="385"/>
      <c r="J368" s="204" t="str">
        <f>'01-Mapa de riesgo-UO'!AW369</f>
        <v>ASUMIR</v>
      </c>
      <c r="K368" s="332"/>
      <c r="L368" s="324"/>
      <c r="M368" s="324"/>
      <c r="N368" s="324"/>
      <c r="O368" s="324"/>
      <c r="P368" s="324"/>
      <c r="Q368" s="324"/>
      <c r="R368" s="324"/>
      <c r="S368" s="324"/>
    </row>
    <row r="369" spans="1:19" ht="88.5" hidden="1" customHeight="1" x14ac:dyDescent="0.2">
      <c r="A369" s="324"/>
      <c r="B369" s="332"/>
      <c r="C369" s="332"/>
      <c r="D369" s="332"/>
      <c r="E369" s="332"/>
      <c r="F369" s="332"/>
      <c r="G369" s="52">
        <f>'01-Mapa de riesgo-UO'!I370</f>
        <v>0</v>
      </c>
      <c r="H369" s="332"/>
      <c r="I369" s="385"/>
      <c r="J369" s="204" t="str">
        <f>'01-Mapa de riesgo-UO'!AW370</f>
        <v>ASUMIR</v>
      </c>
      <c r="K369" s="332"/>
      <c r="L369" s="324"/>
      <c r="M369" s="324"/>
      <c r="N369" s="324"/>
      <c r="O369" s="324"/>
      <c r="P369" s="324"/>
      <c r="Q369" s="324"/>
      <c r="R369" s="324"/>
      <c r="S369" s="324"/>
    </row>
    <row r="370" spans="1:19" ht="88.5" hidden="1" customHeight="1" x14ac:dyDescent="0.2">
      <c r="A370" s="324">
        <v>121</v>
      </c>
      <c r="B370" s="332" t="str">
        <f>'01-Mapa de riesgo-UO'!D371</f>
        <v>ADMINISTRACIÓN_INSTITUCIONAL</v>
      </c>
      <c r="C370" s="332" t="str">
        <f>+'01-Mapa de riesgo-UO'!F371</f>
        <v>SI</v>
      </c>
      <c r="D370" s="332" t="str">
        <f>'01-Mapa de riesgo-UO'!J371</f>
        <v>Cumplimiento</v>
      </c>
      <c r="E370" s="332" t="str">
        <f>'01-Mapa de riesgo-UO'!K371</f>
        <v xml:space="preserve">No suscribir el contrato </v>
      </c>
      <c r="F370" s="332"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32" t="str">
        <f>'01-Mapa de riesgo-UO'!M371</f>
        <v xml:space="preserve">Retrasos en la presentación del servicio, pérdida económica, conflictos comerciales entre las partes, incumplimientos, falta de eficacia y eficiencia en los procesos de compra </v>
      </c>
      <c r="I370" s="385" t="str">
        <f>'01-Mapa de riesgo-UO'!AT371</f>
        <v>MODERADO</v>
      </c>
      <c r="J370" s="204" t="str">
        <f>'01-Mapa de riesgo-UO'!AW371</f>
        <v>REDUCIR</v>
      </c>
      <c r="K370" s="332" t="str">
        <f t="shared" si="23"/>
        <v>Si el proceso lo requiere</v>
      </c>
      <c r="L370" s="324"/>
      <c r="M370" s="324"/>
      <c r="N370" s="324"/>
      <c r="O370" s="324"/>
      <c r="P370" s="324"/>
      <c r="Q370" s="324"/>
      <c r="R370" s="324"/>
      <c r="S370" s="324"/>
    </row>
    <row r="371" spans="1:19" ht="88.5" hidden="1" customHeight="1" x14ac:dyDescent="0.2">
      <c r="A371" s="324"/>
      <c r="B371" s="332"/>
      <c r="C371" s="332"/>
      <c r="D371" s="332"/>
      <c r="E371" s="332"/>
      <c r="F371" s="332"/>
      <c r="G371" s="52">
        <f>'01-Mapa de riesgo-UO'!I372</f>
        <v>0</v>
      </c>
      <c r="H371" s="332"/>
      <c r="I371" s="385"/>
      <c r="J371" s="204">
        <f>'01-Mapa de riesgo-UO'!AW372</f>
        <v>0</v>
      </c>
      <c r="K371" s="332"/>
      <c r="L371" s="324"/>
      <c r="M371" s="324"/>
      <c r="N371" s="324"/>
      <c r="O371" s="324"/>
      <c r="P371" s="324"/>
      <c r="Q371" s="324"/>
      <c r="R371" s="324"/>
      <c r="S371" s="324"/>
    </row>
    <row r="372" spans="1:19" ht="88.5" hidden="1" customHeight="1" x14ac:dyDescent="0.2">
      <c r="A372" s="324"/>
      <c r="B372" s="332"/>
      <c r="C372" s="332"/>
      <c r="D372" s="332"/>
      <c r="E372" s="332"/>
      <c r="F372" s="332"/>
      <c r="G372" s="52">
        <f>'01-Mapa de riesgo-UO'!I373</f>
        <v>0</v>
      </c>
      <c r="H372" s="332"/>
      <c r="I372" s="385"/>
      <c r="J372" s="204">
        <f>'01-Mapa de riesgo-UO'!AW373</f>
        <v>0</v>
      </c>
      <c r="K372" s="332"/>
      <c r="L372" s="324"/>
      <c r="M372" s="324"/>
      <c r="N372" s="324"/>
      <c r="O372" s="324"/>
      <c r="P372" s="324"/>
      <c r="Q372" s="324"/>
      <c r="R372" s="324"/>
      <c r="S372" s="324"/>
    </row>
    <row r="373" spans="1:19" ht="88.5" hidden="1" customHeight="1" x14ac:dyDescent="0.2">
      <c r="A373" s="324">
        <v>122</v>
      </c>
      <c r="B373" s="332" t="str">
        <f>'01-Mapa de riesgo-UO'!D374</f>
        <v>ADMINISTRACIÓN_INSTITUCIONAL</v>
      </c>
      <c r="C373" s="332" t="str">
        <f>+'01-Mapa de riesgo-UO'!F374</f>
        <v>NO</v>
      </c>
      <c r="D373" s="332" t="str">
        <f>'01-Mapa de riesgo-UO'!J374</f>
        <v>Cumplimiento</v>
      </c>
      <c r="E373" s="332" t="str">
        <f>'01-Mapa de riesgo-UO'!K374</f>
        <v>Registros presupuestales generados después de que se inicie la ejecución de los compromisos u obligaciones</v>
      </c>
      <c r="F373" s="332"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32" t="str">
        <f>'01-Mapa de riesgo-UO'!M374</f>
        <v>1. No contar con el Registro Presupuestal que ampara el compromiso antes de ejecución.
2. Investigaciones disciplinarias
3. Demandas</v>
      </c>
      <c r="I373" s="385" t="str">
        <f>'01-Mapa de riesgo-UO'!AT374</f>
        <v>LEVE</v>
      </c>
      <c r="J373" s="204" t="str">
        <f>'01-Mapa de riesgo-UO'!AW374</f>
        <v>ASUMIR</v>
      </c>
      <c r="K373" s="332" t="str">
        <f t="shared" si="23"/>
        <v>NO</v>
      </c>
      <c r="L373" s="324"/>
      <c r="M373" s="324"/>
      <c r="N373" s="324"/>
      <c r="O373" s="324"/>
      <c r="P373" s="324"/>
      <c r="Q373" s="324"/>
      <c r="R373" s="324"/>
      <c r="S373" s="324"/>
    </row>
    <row r="374" spans="1:19" ht="88.5" hidden="1" customHeight="1" x14ac:dyDescent="0.2">
      <c r="A374" s="324"/>
      <c r="B374" s="332"/>
      <c r="C374" s="332"/>
      <c r="D374" s="332"/>
      <c r="E374" s="332"/>
      <c r="F374" s="332"/>
      <c r="G374" s="52">
        <f>'01-Mapa de riesgo-UO'!I375</f>
        <v>0</v>
      </c>
      <c r="H374" s="332"/>
      <c r="I374" s="385"/>
      <c r="J374" s="204" t="str">
        <f>'01-Mapa de riesgo-UO'!AW375</f>
        <v>ASUMIR</v>
      </c>
      <c r="K374" s="332"/>
      <c r="L374" s="324"/>
      <c r="M374" s="324"/>
      <c r="N374" s="324"/>
      <c r="O374" s="324"/>
      <c r="P374" s="324"/>
      <c r="Q374" s="324"/>
      <c r="R374" s="324"/>
      <c r="S374" s="324"/>
    </row>
    <row r="375" spans="1:19" ht="88.5" hidden="1" customHeight="1" x14ac:dyDescent="0.2">
      <c r="A375" s="324"/>
      <c r="B375" s="332"/>
      <c r="C375" s="332"/>
      <c r="D375" s="332"/>
      <c r="E375" s="332"/>
      <c r="F375" s="332"/>
      <c r="G375" s="52">
        <f>'01-Mapa de riesgo-UO'!I376</f>
        <v>0</v>
      </c>
      <c r="H375" s="332"/>
      <c r="I375" s="385"/>
      <c r="J375" s="204" t="str">
        <f>'01-Mapa de riesgo-UO'!AW376</f>
        <v>ASUMIR</v>
      </c>
      <c r="K375" s="332"/>
      <c r="L375" s="324"/>
      <c r="M375" s="324"/>
      <c r="N375" s="324"/>
      <c r="O375" s="324"/>
      <c r="P375" s="324"/>
      <c r="Q375" s="324"/>
      <c r="R375" s="324"/>
      <c r="S375" s="324"/>
    </row>
    <row r="376" spans="1:19" ht="88.5" hidden="1" customHeight="1" x14ac:dyDescent="0.2">
      <c r="A376" s="324">
        <v>123</v>
      </c>
      <c r="B376" s="332" t="str">
        <f>'01-Mapa de riesgo-UO'!D377</f>
        <v>ADMINISTRACIÓN_INSTITUCIONAL</v>
      </c>
      <c r="C376" s="332" t="str">
        <f>+'01-Mapa de riesgo-UO'!F377</f>
        <v>SI</v>
      </c>
      <c r="D376" s="332" t="str">
        <f>'01-Mapa de riesgo-UO'!J377</f>
        <v>Financiero</v>
      </c>
      <c r="E376" s="332" t="str">
        <f>'01-Mapa de riesgo-UO'!K377</f>
        <v xml:space="preserve">Fraude Eléctronico </v>
      </c>
      <c r="F376" s="332" t="str">
        <f>'01-Mapa de riesgo-UO'!L377</f>
        <v xml:space="preserve">   Acceso no autorizado a la banca virtual</v>
      </c>
      <c r="G376" s="52" t="str">
        <f>'01-Mapa de riesgo-UO'!I377</f>
        <v>Falta de seguimiento a los protocolos definidos.</v>
      </c>
      <c r="H376" s="332" t="str">
        <f>'01-Mapa de riesgo-UO'!M377</f>
        <v xml:space="preserve">1. Detrimento Patrimonial.            2. Exposición   de la            información financiera de la Universidad.                      </v>
      </c>
      <c r="I376" s="385" t="str">
        <f>'01-Mapa de riesgo-UO'!AT377</f>
        <v>LEVE</v>
      </c>
      <c r="J376" s="204" t="str">
        <f>'01-Mapa de riesgo-UO'!AW377</f>
        <v>ASUMIR</v>
      </c>
      <c r="K376" s="332" t="str">
        <f t="shared" si="23"/>
        <v>NO</v>
      </c>
      <c r="L376" s="324"/>
      <c r="M376" s="324"/>
      <c r="N376" s="324"/>
      <c r="O376" s="324"/>
      <c r="P376" s="324"/>
      <c r="Q376" s="324"/>
      <c r="R376" s="324"/>
      <c r="S376" s="324"/>
    </row>
    <row r="377" spans="1:19" ht="88.5" hidden="1" customHeight="1" x14ac:dyDescent="0.2">
      <c r="A377" s="324"/>
      <c r="B377" s="332"/>
      <c r="C377" s="332"/>
      <c r="D377" s="332"/>
      <c r="E377" s="332"/>
      <c r="F377" s="332"/>
      <c r="G377" s="52" t="str">
        <f>'01-Mapa de riesgo-UO'!I378</f>
        <v>Incumplimiento de los protocolos</v>
      </c>
      <c r="H377" s="332"/>
      <c r="I377" s="385"/>
      <c r="J377" s="204" t="str">
        <f>'01-Mapa de riesgo-UO'!AW378</f>
        <v>ASUMIR</v>
      </c>
      <c r="K377" s="332"/>
      <c r="L377" s="324"/>
      <c r="M377" s="324"/>
      <c r="N377" s="324"/>
      <c r="O377" s="324"/>
      <c r="P377" s="324"/>
      <c r="Q377" s="324"/>
      <c r="R377" s="324"/>
      <c r="S377" s="324"/>
    </row>
    <row r="378" spans="1:19" ht="88.5" hidden="1" customHeight="1" x14ac:dyDescent="0.2">
      <c r="A378" s="324"/>
      <c r="B378" s="332"/>
      <c r="C378" s="332"/>
      <c r="D378" s="332"/>
      <c r="E378" s="332"/>
      <c r="F378" s="332"/>
      <c r="G378" s="52" t="str">
        <f>'01-Mapa de riesgo-UO'!I379</f>
        <v>Ataques ciberneticos</v>
      </c>
      <c r="H378" s="332"/>
      <c r="I378" s="385"/>
      <c r="J378" s="204" t="str">
        <f>'01-Mapa de riesgo-UO'!AW379</f>
        <v>ASUMIR</v>
      </c>
      <c r="K378" s="332"/>
      <c r="L378" s="324"/>
      <c r="M378" s="324"/>
      <c r="N378" s="324"/>
      <c r="O378" s="324"/>
      <c r="P378" s="324"/>
      <c r="Q378" s="324"/>
      <c r="R378" s="324"/>
      <c r="S378" s="324"/>
    </row>
    <row r="379" spans="1:19" ht="88.5" hidden="1" customHeight="1" x14ac:dyDescent="0.2">
      <c r="A379" s="324">
        <v>124</v>
      </c>
      <c r="B379" s="332" t="str">
        <f>'01-Mapa de riesgo-UO'!D380</f>
        <v>ADMINISTRACIÓN_INSTITUCIONAL</v>
      </c>
      <c r="C379" s="332" t="str">
        <f>+'01-Mapa de riesgo-UO'!F380</f>
        <v>NO</v>
      </c>
      <c r="D379" s="332" t="str">
        <f>'01-Mapa de riesgo-UO'!J380</f>
        <v>Contable</v>
      </c>
      <c r="E379" s="332" t="str">
        <f>'01-Mapa de riesgo-UO'!K380</f>
        <v>Hechos económicos no incluidos en el proceso contable.</v>
      </c>
      <c r="F379" s="332"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32" t="str">
        <f>'01-Mapa de riesgo-UO'!M380</f>
        <v xml:space="preserve">1. Estados Financieros no razonables para la toma de decisiones 
2. Detrimento Patrimonial.
3. Hallazgos por parte del Ente de Control disciplinarios y fiscales. </v>
      </c>
      <c r="I379" s="385" t="str">
        <f>'01-Mapa de riesgo-UO'!AT380</f>
        <v>LEVE</v>
      </c>
      <c r="J379" s="204" t="str">
        <f>'01-Mapa de riesgo-UO'!AW380</f>
        <v>ASUMIR</v>
      </c>
      <c r="K379" s="332" t="str">
        <f t="shared" si="23"/>
        <v>NO</v>
      </c>
      <c r="L379" s="324"/>
      <c r="M379" s="324"/>
      <c r="N379" s="324"/>
      <c r="O379" s="324"/>
      <c r="P379" s="324"/>
      <c r="Q379" s="324"/>
      <c r="R379" s="324"/>
      <c r="S379" s="324"/>
    </row>
    <row r="380" spans="1:19" ht="88.5" hidden="1" customHeight="1" x14ac:dyDescent="0.2">
      <c r="A380" s="324"/>
      <c r="B380" s="332"/>
      <c r="C380" s="332"/>
      <c r="D380" s="332"/>
      <c r="E380" s="332"/>
      <c r="F380" s="332"/>
      <c r="G380" s="52">
        <f>'01-Mapa de riesgo-UO'!I381</f>
        <v>0</v>
      </c>
      <c r="H380" s="332"/>
      <c r="I380" s="385"/>
      <c r="J380" s="204" t="str">
        <f>'01-Mapa de riesgo-UO'!AW381</f>
        <v>ASUMIR</v>
      </c>
      <c r="K380" s="332"/>
      <c r="L380" s="324"/>
      <c r="M380" s="324"/>
      <c r="N380" s="324"/>
      <c r="O380" s="324"/>
      <c r="P380" s="324"/>
      <c r="Q380" s="324"/>
      <c r="R380" s="324"/>
      <c r="S380" s="324"/>
    </row>
    <row r="381" spans="1:19" ht="88.5" hidden="1" customHeight="1" x14ac:dyDescent="0.2">
      <c r="A381" s="324"/>
      <c r="B381" s="332"/>
      <c r="C381" s="332"/>
      <c r="D381" s="332"/>
      <c r="E381" s="332"/>
      <c r="F381" s="332"/>
      <c r="G381" s="52">
        <f>'01-Mapa de riesgo-UO'!I382</f>
        <v>0</v>
      </c>
      <c r="H381" s="332"/>
      <c r="I381" s="385"/>
      <c r="J381" s="204" t="str">
        <f>'01-Mapa de riesgo-UO'!AW382</f>
        <v>ASUMIR</v>
      </c>
      <c r="K381" s="332"/>
      <c r="L381" s="324"/>
      <c r="M381" s="324"/>
      <c r="N381" s="324"/>
      <c r="O381" s="324"/>
      <c r="P381" s="324"/>
      <c r="Q381" s="324"/>
      <c r="R381" s="324"/>
      <c r="S381" s="324"/>
    </row>
    <row r="382" spans="1:19" ht="88.5" hidden="1" customHeight="1" x14ac:dyDescent="0.2">
      <c r="A382" s="324">
        <v>125</v>
      </c>
      <c r="B382" s="332" t="str">
        <f>'01-Mapa de riesgo-UO'!D383</f>
        <v>ADMINISTRACIÓN_INSTITUCIONAL</v>
      </c>
      <c r="C382" s="332" t="str">
        <f>+'01-Mapa de riesgo-UO'!F383</f>
        <v>SI</v>
      </c>
      <c r="D382" s="332" t="str">
        <f>'01-Mapa de riesgo-UO'!J383</f>
        <v>Contable</v>
      </c>
      <c r="E382" s="332" t="str">
        <f>'01-Mapa de riesgo-UO'!K383</f>
        <v>No fenecimiento de la cuenta debido al incumplimiento normativo y del manual de políticas contables en el desarrollo de actividades financieras</v>
      </c>
      <c r="F382" s="332" t="str">
        <f>'01-Mapa de riesgo-UO'!L383</f>
        <v>Registros contables no consistentes con la normas expedidades por el ente regulardor en la materia</v>
      </c>
      <c r="G382" s="52" t="str">
        <f>'01-Mapa de riesgo-UO'!I383</f>
        <v>Estados Financieros inconsistentes.</v>
      </c>
      <c r="H382" s="332" t="str">
        <f>'01-Mapa de riesgo-UO'!M383</f>
        <v>1. Hechos economicos sobre o subestimados,
2. Sanciones Disciplinarias
3. Estados Financieros no aprobados.</v>
      </c>
      <c r="I382" s="385" t="str">
        <f>'01-Mapa de riesgo-UO'!AT383</f>
        <v>MODERADO</v>
      </c>
      <c r="J382" s="204" t="str">
        <f>'01-Mapa de riesgo-UO'!AW383</f>
        <v>REDUCIR</v>
      </c>
      <c r="K382" s="332" t="str">
        <f t="shared" si="23"/>
        <v>Si el proceso lo requiere</v>
      </c>
      <c r="L382" s="324"/>
      <c r="M382" s="324"/>
      <c r="N382" s="324"/>
      <c r="O382" s="324"/>
      <c r="P382" s="324"/>
      <c r="Q382" s="324"/>
      <c r="R382" s="324"/>
      <c r="S382" s="324"/>
    </row>
    <row r="383" spans="1:19" ht="88.5" hidden="1" customHeight="1" x14ac:dyDescent="0.2">
      <c r="A383" s="324"/>
      <c r="B383" s="332"/>
      <c r="C383" s="332"/>
      <c r="D383" s="332"/>
      <c r="E383" s="332"/>
      <c r="F383" s="332"/>
      <c r="G383" s="52">
        <f>'01-Mapa de riesgo-UO'!I384</f>
        <v>0</v>
      </c>
      <c r="H383" s="332"/>
      <c r="I383" s="385"/>
      <c r="J383" s="204" t="str">
        <f>'01-Mapa de riesgo-UO'!AW384</f>
        <v>ASUMIR</v>
      </c>
      <c r="K383" s="332"/>
      <c r="L383" s="324"/>
      <c r="M383" s="324"/>
      <c r="N383" s="324"/>
      <c r="O383" s="324"/>
      <c r="P383" s="324"/>
      <c r="Q383" s="324"/>
      <c r="R383" s="324"/>
      <c r="S383" s="324"/>
    </row>
    <row r="384" spans="1:19" ht="88.5" hidden="1" customHeight="1" x14ac:dyDescent="0.2">
      <c r="A384" s="324"/>
      <c r="B384" s="332"/>
      <c r="C384" s="332"/>
      <c r="D384" s="332"/>
      <c r="E384" s="332"/>
      <c r="F384" s="332"/>
      <c r="G384" s="52">
        <f>'01-Mapa de riesgo-UO'!I385</f>
        <v>0</v>
      </c>
      <c r="H384" s="332"/>
      <c r="I384" s="385"/>
      <c r="J384" s="204" t="str">
        <f>'01-Mapa de riesgo-UO'!AW385</f>
        <v>ASUMIR</v>
      </c>
      <c r="K384" s="332"/>
      <c r="L384" s="324"/>
      <c r="M384" s="324"/>
      <c r="N384" s="324"/>
      <c r="O384" s="324"/>
      <c r="P384" s="324"/>
      <c r="Q384" s="324"/>
      <c r="R384" s="324"/>
      <c r="S384" s="324"/>
    </row>
    <row r="385" spans="1:19" ht="88.5" hidden="1" customHeight="1" x14ac:dyDescent="0.2">
      <c r="A385" s="324">
        <v>126</v>
      </c>
      <c r="B385" s="332" t="str">
        <f>'01-Mapa de riesgo-UO'!D386</f>
        <v>ADMINISTRACIÓN_INSTITUCIONAL</v>
      </c>
      <c r="C385" s="332" t="str">
        <f>+'01-Mapa de riesgo-UO'!F386</f>
        <v>SI</v>
      </c>
      <c r="D385" s="332" t="str">
        <f>'01-Mapa de riesgo-UO'!J386</f>
        <v>Cumplimiento</v>
      </c>
      <c r="E385" s="332" t="str">
        <f>'01-Mapa de riesgo-UO'!K386</f>
        <v xml:space="preserve">No suscribir el contrato </v>
      </c>
      <c r="F385" s="332"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32" t="str">
        <f>'01-Mapa de riesgo-UO'!M386</f>
        <v xml:space="preserve">Retrasos en la prestación del servicio, pérdida económica, conflictos comerciales entre las partes, incumplimientos, falta de eficacia y eficiencia en los procesos de compra </v>
      </c>
      <c r="I385" s="385" t="str">
        <f>'01-Mapa de riesgo-UO'!AT386</f>
        <v>MODERADO</v>
      </c>
      <c r="J385" s="204" t="str">
        <f>'01-Mapa de riesgo-UO'!AW386</f>
        <v>REDUCIR</v>
      </c>
      <c r="K385" s="332" t="str">
        <f t="shared" si="23"/>
        <v>Si el proceso lo requiere</v>
      </c>
      <c r="L385" s="324"/>
      <c r="M385" s="324"/>
      <c r="N385" s="324"/>
      <c r="O385" s="324"/>
      <c r="P385" s="324"/>
      <c r="Q385" s="324"/>
      <c r="R385" s="324"/>
      <c r="S385" s="324"/>
    </row>
    <row r="386" spans="1:19" ht="88.5" hidden="1" customHeight="1" x14ac:dyDescent="0.2">
      <c r="A386" s="324"/>
      <c r="B386" s="332"/>
      <c r="C386" s="332"/>
      <c r="D386" s="332"/>
      <c r="E386" s="332"/>
      <c r="F386" s="332"/>
      <c r="G386" s="52">
        <f>'01-Mapa de riesgo-UO'!I387</f>
        <v>0</v>
      </c>
      <c r="H386" s="332"/>
      <c r="I386" s="385"/>
      <c r="J386" s="204" t="str">
        <f>'01-Mapa de riesgo-UO'!AW387</f>
        <v>ASUMIR</v>
      </c>
      <c r="K386" s="332"/>
      <c r="L386" s="324"/>
      <c r="M386" s="324"/>
      <c r="N386" s="324"/>
      <c r="O386" s="324"/>
      <c r="P386" s="324"/>
      <c r="Q386" s="324"/>
      <c r="R386" s="324"/>
      <c r="S386" s="324"/>
    </row>
    <row r="387" spans="1:19" ht="88.5" hidden="1" customHeight="1" x14ac:dyDescent="0.2">
      <c r="A387" s="324"/>
      <c r="B387" s="332"/>
      <c r="C387" s="332"/>
      <c r="D387" s="332"/>
      <c r="E387" s="332"/>
      <c r="F387" s="332"/>
      <c r="G387" s="52">
        <f>'01-Mapa de riesgo-UO'!I388</f>
        <v>0</v>
      </c>
      <c r="H387" s="332"/>
      <c r="I387" s="385"/>
      <c r="J387" s="204" t="str">
        <f>'01-Mapa de riesgo-UO'!AW388</f>
        <v>ASUMIR</v>
      </c>
      <c r="K387" s="332"/>
      <c r="L387" s="324"/>
      <c r="M387" s="324"/>
      <c r="N387" s="324"/>
      <c r="O387" s="324"/>
      <c r="P387" s="324"/>
      <c r="Q387" s="324"/>
      <c r="R387" s="324"/>
      <c r="S387" s="324"/>
    </row>
    <row r="388" spans="1:19" ht="88.5" hidden="1" customHeight="1" x14ac:dyDescent="0.2">
      <c r="A388" s="324">
        <v>127</v>
      </c>
      <c r="B388" s="332" t="str">
        <f>'01-Mapa de riesgo-UO'!D389</f>
        <v>ADMINISTRACIÓN_INSTITUCIONAL</v>
      </c>
      <c r="C388" s="332" t="str">
        <f>+'01-Mapa de riesgo-UO'!F389</f>
        <v>SI</v>
      </c>
      <c r="D388" s="332" t="str">
        <f>'01-Mapa de riesgo-UO'!J389</f>
        <v>Operacional</v>
      </c>
      <c r="E388" s="332" t="str">
        <f>'01-Mapa de riesgo-UO'!K389</f>
        <v>Operacional</v>
      </c>
      <c r="F388" s="332"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32" t="str">
        <f>'01-Mapa de riesgo-UO'!M389</f>
        <v xml:space="preserve">
- Servicio no disponible
- Perdida de la confianza de los usuarios</v>
      </c>
      <c r="I388" s="385" t="str">
        <f>'01-Mapa de riesgo-UO'!AT389</f>
        <v>MODERADO</v>
      </c>
      <c r="J388" s="204" t="str">
        <f>'01-Mapa de riesgo-UO'!AW389</f>
        <v>REDUCIR</v>
      </c>
      <c r="K388" s="332" t="str">
        <f t="shared" si="23"/>
        <v>Si el proceso lo requiere</v>
      </c>
      <c r="L388" s="324"/>
      <c r="M388" s="324"/>
      <c r="N388" s="324"/>
      <c r="O388" s="324"/>
      <c r="P388" s="324"/>
      <c r="Q388" s="324"/>
      <c r="R388" s="324"/>
      <c r="S388" s="324"/>
    </row>
    <row r="389" spans="1:19" ht="88.5" hidden="1" customHeight="1" x14ac:dyDescent="0.2">
      <c r="A389" s="324"/>
      <c r="B389" s="332"/>
      <c r="C389" s="332"/>
      <c r="D389" s="332"/>
      <c r="E389" s="332"/>
      <c r="F389" s="332"/>
      <c r="G389" s="52">
        <f>'01-Mapa de riesgo-UO'!I390</f>
        <v>0</v>
      </c>
      <c r="H389" s="332"/>
      <c r="I389" s="385"/>
      <c r="J389" s="204">
        <f>'01-Mapa de riesgo-UO'!AW390</f>
        <v>0</v>
      </c>
      <c r="K389" s="332"/>
      <c r="L389" s="324"/>
      <c r="M389" s="324"/>
      <c r="N389" s="324"/>
      <c r="O389" s="324"/>
      <c r="P389" s="324"/>
      <c r="Q389" s="324"/>
      <c r="R389" s="324"/>
      <c r="S389" s="324"/>
    </row>
    <row r="390" spans="1:19" ht="88.5" hidden="1" customHeight="1" x14ac:dyDescent="0.2">
      <c r="A390" s="324"/>
      <c r="B390" s="332"/>
      <c r="C390" s="332"/>
      <c r="D390" s="332"/>
      <c r="E390" s="332"/>
      <c r="F390" s="332"/>
      <c r="G390" s="52">
        <f>'01-Mapa de riesgo-UO'!I391</f>
        <v>0</v>
      </c>
      <c r="H390" s="332"/>
      <c r="I390" s="385"/>
      <c r="J390" s="204">
        <f>'01-Mapa de riesgo-UO'!AW391</f>
        <v>0</v>
      </c>
      <c r="K390" s="332"/>
      <c r="L390" s="324"/>
      <c r="M390" s="324"/>
      <c r="N390" s="324"/>
      <c r="O390" s="324"/>
      <c r="P390" s="324"/>
      <c r="Q390" s="324"/>
      <c r="R390" s="324"/>
      <c r="S390" s="324"/>
    </row>
    <row r="391" spans="1:19" ht="88.5" hidden="1" customHeight="1" x14ac:dyDescent="0.2">
      <c r="A391" s="324">
        <v>128</v>
      </c>
      <c r="B391" s="332" t="str">
        <f>'01-Mapa de riesgo-UO'!D392</f>
        <v>ADMINISTRACIÓN_INSTITUCIONAL</v>
      </c>
      <c r="C391" s="332" t="str">
        <f>+'01-Mapa de riesgo-UO'!F392</f>
        <v>SI</v>
      </c>
      <c r="D391" s="332" t="str">
        <f>'01-Mapa de riesgo-UO'!J392</f>
        <v>Tecnología</v>
      </c>
      <c r="E391" s="332" t="str">
        <f>'01-Mapa de riesgo-UO'!K392</f>
        <v>Tecnológico</v>
      </c>
      <c r="F391" s="332"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32" t="str">
        <f>'01-Mapa de riesgo-UO'!M392</f>
        <v>- Retrasos en las actividades propias de las dependencias. 
- Servicio no disponible.
- Perdida de la confianza de los usuarios.</v>
      </c>
      <c r="I391" s="385" t="str">
        <f>'01-Mapa de riesgo-UO'!AT392</f>
        <v>LEVE</v>
      </c>
      <c r="J391" s="204" t="str">
        <f>'01-Mapa de riesgo-UO'!AW392</f>
        <v>ASUMIR</v>
      </c>
      <c r="K391" s="332" t="str">
        <f t="shared" si="23"/>
        <v>NO</v>
      </c>
      <c r="L391" s="324"/>
      <c r="M391" s="324"/>
      <c r="N391" s="324"/>
      <c r="O391" s="324"/>
      <c r="P391" s="324"/>
      <c r="Q391" s="324"/>
      <c r="R391" s="324"/>
      <c r="S391" s="324"/>
    </row>
    <row r="392" spans="1:19" ht="88.5" hidden="1" customHeight="1" x14ac:dyDescent="0.2">
      <c r="A392" s="324"/>
      <c r="B392" s="332"/>
      <c r="C392" s="332"/>
      <c r="D392" s="332"/>
      <c r="E392" s="332"/>
      <c r="F392" s="332"/>
      <c r="G392" s="52">
        <f>'01-Mapa de riesgo-UO'!I393</f>
        <v>0</v>
      </c>
      <c r="H392" s="332"/>
      <c r="I392" s="385"/>
      <c r="J392" s="204">
        <f>'01-Mapa de riesgo-UO'!AW393</f>
        <v>0</v>
      </c>
      <c r="K392" s="332"/>
      <c r="L392" s="324"/>
      <c r="M392" s="324"/>
      <c r="N392" s="324"/>
      <c r="O392" s="324"/>
      <c r="P392" s="324"/>
      <c r="Q392" s="324"/>
      <c r="R392" s="324"/>
      <c r="S392" s="324"/>
    </row>
    <row r="393" spans="1:19" ht="88.5" hidden="1" customHeight="1" x14ac:dyDescent="0.2">
      <c r="A393" s="324"/>
      <c r="B393" s="332"/>
      <c r="C393" s="332"/>
      <c r="D393" s="332"/>
      <c r="E393" s="332"/>
      <c r="F393" s="332"/>
      <c r="G393" s="52">
        <f>'01-Mapa de riesgo-UO'!I394</f>
        <v>0</v>
      </c>
      <c r="H393" s="332"/>
      <c r="I393" s="385"/>
      <c r="J393" s="204">
        <f>'01-Mapa de riesgo-UO'!AW394</f>
        <v>0</v>
      </c>
      <c r="K393" s="332"/>
      <c r="L393" s="324"/>
      <c r="M393" s="324"/>
      <c r="N393" s="324"/>
      <c r="O393" s="324"/>
      <c r="P393" s="324"/>
      <c r="Q393" s="324"/>
      <c r="R393" s="324"/>
      <c r="S393" s="324"/>
    </row>
    <row r="394" spans="1:19" ht="88.5" hidden="1" customHeight="1" x14ac:dyDescent="0.2">
      <c r="A394" s="324">
        <v>129</v>
      </c>
      <c r="B394" s="332" t="str">
        <f>'01-Mapa de riesgo-UO'!D395</f>
        <v>ADMINISTRACIÓN_INSTITUCIONAL</v>
      </c>
      <c r="C394" s="332" t="str">
        <f>+'01-Mapa de riesgo-UO'!F395</f>
        <v>NO</v>
      </c>
      <c r="D394" s="332" t="str">
        <f>'01-Mapa de riesgo-UO'!J395</f>
        <v>Cumplimiento</v>
      </c>
      <c r="E394" s="332" t="str">
        <f>'01-Mapa de riesgo-UO'!K395</f>
        <v>Protección de Datos</v>
      </c>
      <c r="F394" s="332"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32" t="str">
        <f>'01-Mapa de riesgo-UO'!M395</f>
        <v>- Fuga de Información.
- Incumplimiento de la norma.
- Posibles sanciones de la Superintendencia de Industria Y Comercio (SIC).
- Entrega de información confidencial.</v>
      </c>
      <c r="I394" s="385" t="str">
        <f>'01-Mapa de riesgo-UO'!AT395</f>
        <v>LEVE</v>
      </c>
      <c r="J394" s="204" t="str">
        <f>'01-Mapa de riesgo-UO'!AW395</f>
        <v>ASUMIR</v>
      </c>
      <c r="K394" s="332" t="str">
        <f t="shared" si="23"/>
        <v>NO</v>
      </c>
      <c r="L394" s="324"/>
      <c r="M394" s="324"/>
      <c r="N394" s="324"/>
      <c r="O394" s="324"/>
      <c r="P394" s="324"/>
      <c r="Q394" s="324"/>
      <c r="R394" s="324"/>
      <c r="S394" s="324"/>
    </row>
    <row r="395" spans="1:19" ht="88.5" hidden="1" customHeight="1" x14ac:dyDescent="0.2">
      <c r="A395" s="324"/>
      <c r="B395" s="332"/>
      <c r="C395" s="332"/>
      <c r="D395" s="332"/>
      <c r="E395" s="332"/>
      <c r="F395" s="332"/>
      <c r="G395" s="52">
        <f>'01-Mapa de riesgo-UO'!I396</f>
        <v>0</v>
      </c>
      <c r="H395" s="332"/>
      <c r="I395" s="385"/>
      <c r="J395" s="204">
        <f>'01-Mapa de riesgo-UO'!AW396</f>
        <v>0</v>
      </c>
      <c r="K395" s="332"/>
      <c r="L395" s="324"/>
      <c r="M395" s="324"/>
      <c r="N395" s="324"/>
      <c r="O395" s="324"/>
      <c r="P395" s="324"/>
      <c r="Q395" s="324"/>
      <c r="R395" s="324"/>
      <c r="S395" s="324"/>
    </row>
    <row r="396" spans="1:19" ht="88.5" hidden="1" customHeight="1" x14ac:dyDescent="0.2">
      <c r="A396" s="324"/>
      <c r="B396" s="332"/>
      <c r="C396" s="332"/>
      <c r="D396" s="332"/>
      <c r="E396" s="332"/>
      <c r="F396" s="332"/>
      <c r="G396" s="52">
        <f>'01-Mapa de riesgo-UO'!I397</f>
        <v>0</v>
      </c>
      <c r="H396" s="332"/>
      <c r="I396" s="385"/>
      <c r="J396" s="204">
        <f>'01-Mapa de riesgo-UO'!AW397</f>
        <v>0</v>
      </c>
      <c r="K396" s="332"/>
      <c r="L396" s="324"/>
      <c r="M396" s="324"/>
      <c r="N396" s="324"/>
      <c r="O396" s="324"/>
      <c r="P396" s="324"/>
      <c r="Q396" s="324"/>
      <c r="R396" s="324"/>
      <c r="S396" s="324"/>
    </row>
    <row r="397" spans="1:19" ht="88.5" hidden="1" customHeight="1" x14ac:dyDescent="0.2">
      <c r="A397" s="324">
        <v>130</v>
      </c>
      <c r="B397" s="332" t="str">
        <f>'01-Mapa de riesgo-UO'!D398</f>
        <v>ADMINISTRACIÓN_INSTITUCIONAL</v>
      </c>
      <c r="C397" s="332" t="str">
        <f>+'01-Mapa de riesgo-UO'!F398</f>
        <v>NO</v>
      </c>
      <c r="D397" s="332" t="str">
        <f>'01-Mapa de riesgo-UO'!J398</f>
        <v>Cumplimiento</v>
      </c>
      <c r="E397" s="332" t="str">
        <f>'01-Mapa de riesgo-UO'!K398</f>
        <v>Vencimiento de los términos establecidos por la ley</v>
      </c>
      <c r="F397" s="332"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32" t="str">
        <f>'01-Mapa de riesgo-UO'!M398</f>
        <v>Apertura de procesos disciplinarios.
Investigaciones administrativa.
Investigaciones Fiscales.
Investigaciones Penales</v>
      </c>
      <c r="I397" s="385" t="str">
        <f>'01-Mapa de riesgo-UO'!AT398</f>
        <v>LEVE</v>
      </c>
      <c r="J397" s="204" t="str">
        <f>'01-Mapa de riesgo-UO'!AW398</f>
        <v>ASUMIR</v>
      </c>
      <c r="K397" s="332" t="str">
        <f t="shared" si="23"/>
        <v>NO</v>
      </c>
      <c r="L397" s="324"/>
      <c r="M397" s="324"/>
      <c r="N397" s="324"/>
      <c r="O397" s="324"/>
      <c r="P397" s="324"/>
      <c r="Q397" s="324"/>
      <c r="R397" s="324"/>
      <c r="S397" s="324"/>
    </row>
    <row r="398" spans="1:19" ht="88.5" hidden="1" customHeight="1" x14ac:dyDescent="0.2">
      <c r="A398" s="324"/>
      <c r="B398" s="332"/>
      <c r="C398" s="332"/>
      <c r="D398" s="332"/>
      <c r="E398" s="332"/>
      <c r="F398" s="332"/>
      <c r="G398" s="52">
        <f>'01-Mapa de riesgo-UO'!I399</f>
        <v>0</v>
      </c>
      <c r="H398" s="332"/>
      <c r="I398" s="385"/>
      <c r="J398" s="204" t="str">
        <f>'01-Mapa de riesgo-UO'!AW399</f>
        <v>ASUMIR</v>
      </c>
      <c r="K398" s="332"/>
      <c r="L398" s="324"/>
      <c r="M398" s="324"/>
      <c r="N398" s="324"/>
      <c r="O398" s="324"/>
      <c r="P398" s="324"/>
      <c r="Q398" s="324"/>
      <c r="R398" s="324"/>
      <c r="S398" s="324"/>
    </row>
    <row r="399" spans="1:19" ht="88.5" hidden="1" customHeight="1" x14ac:dyDescent="0.2">
      <c r="A399" s="324"/>
      <c r="B399" s="332"/>
      <c r="C399" s="332"/>
      <c r="D399" s="332"/>
      <c r="E399" s="332"/>
      <c r="F399" s="332"/>
      <c r="G399" s="52">
        <f>'01-Mapa de riesgo-UO'!I400</f>
        <v>0</v>
      </c>
      <c r="H399" s="332"/>
      <c r="I399" s="385"/>
      <c r="J399" s="204" t="str">
        <f>'01-Mapa de riesgo-UO'!AW400</f>
        <v>ASUMIR</v>
      </c>
      <c r="K399" s="332"/>
      <c r="L399" s="324"/>
      <c r="M399" s="324"/>
      <c r="N399" s="324"/>
      <c r="O399" s="324"/>
      <c r="P399" s="324"/>
      <c r="Q399" s="324"/>
      <c r="R399" s="324"/>
      <c r="S399" s="324"/>
    </row>
    <row r="400" spans="1:19" ht="88.5" hidden="1" customHeight="1" x14ac:dyDescent="0.2">
      <c r="A400" s="324">
        <v>131</v>
      </c>
      <c r="B400" s="332" t="str">
        <f>'01-Mapa de riesgo-UO'!D401</f>
        <v>ADMINISTRACIÓN_INSTITUCIONAL</v>
      </c>
      <c r="C400" s="332" t="str">
        <f>+'01-Mapa de riesgo-UO'!F401</f>
        <v>NO</v>
      </c>
      <c r="D400" s="332" t="str">
        <f>'01-Mapa de riesgo-UO'!J401</f>
        <v>Operacional</v>
      </c>
      <c r="E400" s="332" t="str">
        <f>'01-Mapa de riesgo-UO'!K401</f>
        <v>INCUMPLIMIENTO A LA PROMESA DE SERVICIOS DE 8 DIAS HABILES, PARA GESTIONAR LAS NECESIDADES DE TIPO CONTRACTUAL DE LAS DEPENDENCIAS</v>
      </c>
      <c r="F400" s="332"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32" t="str">
        <f>'01-Mapa de riesgo-UO'!M401</f>
        <v>RETRASO EN LA EJECUCION CONTRACTUAL DE LAS NECESIDADES DE LAS DEPENDENCIAS UNIVERSITARIAS</v>
      </c>
      <c r="I400" s="385" t="str">
        <f>'01-Mapa de riesgo-UO'!AT401</f>
        <v>MODERADO</v>
      </c>
      <c r="J400" s="204" t="str">
        <f>'01-Mapa de riesgo-UO'!AW401</f>
        <v>TRANSFERIR</v>
      </c>
      <c r="K400" s="332" t="str">
        <f t="shared" si="23"/>
        <v>Si el proceso lo requiere</v>
      </c>
      <c r="L400" s="324"/>
      <c r="M400" s="324"/>
      <c r="N400" s="324"/>
      <c r="O400" s="324"/>
      <c r="P400" s="324"/>
      <c r="Q400" s="324"/>
      <c r="R400" s="324"/>
      <c r="S400" s="324"/>
    </row>
    <row r="401" spans="1:19" ht="88.5" hidden="1" customHeight="1" x14ac:dyDescent="0.2">
      <c r="A401" s="324"/>
      <c r="B401" s="332"/>
      <c r="C401" s="332"/>
      <c r="D401" s="332"/>
      <c r="E401" s="332"/>
      <c r="F401" s="332"/>
      <c r="G401" s="52">
        <f>'01-Mapa de riesgo-UO'!I402</f>
        <v>0</v>
      </c>
      <c r="H401" s="332"/>
      <c r="I401" s="385"/>
      <c r="J401" s="204">
        <f>'01-Mapa de riesgo-UO'!AW402</f>
        <v>0</v>
      </c>
      <c r="K401" s="332"/>
      <c r="L401" s="324"/>
      <c r="M401" s="324"/>
      <c r="N401" s="324"/>
      <c r="O401" s="324"/>
      <c r="P401" s="324"/>
      <c r="Q401" s="324"/>
      <c r="R401" s="324"/>
      <c r="S401" s="324"/>
    </row>
    <row r="402" spans="1:19" ht="88.5" hidden="1" customHeight="1" x14ac:dyDescent="0.2">
      <c r="A402" s="324"/>
      <c r="B402" s="332"/>
      <c r="C402" s="332"/>
      <c r="D402" s="332"/>
      <c r="E402" s="332"/>
      <c r="F402" s="332"/>
      <c r="G402" s="52">
        <f>'01-Mapa de riesgo-UO'!I403</f>
        <v>0</v>
      </c>
      <c r="H402" s="332"/>
      <c r="I402" s="385"/>
      <c r="J402" s="204">
        <f>'01-Mapa de riesgo-UO'!AW403</f>
        <v>0</v>
      </c>
      <c r="K402" s="332"/>
      <c r="L402" s="324"/>
      <c r="M402" s="324"/>
      <c r="N402" s="324"/>
      <c r="O402" s="324"/>
      <c r="P402" s="324"/>
      <c r="Q402" s="324"/>
      <c r="R402" s="324"/>
      <c r="S402" s="324"/>
    </row>
    <row r="403" spans="1:19" ht="88.5" hidden="1" customHeight="1" x14ac:dyDescent="0.2">
      <c r="A403" s="324">
        <v>132</v>
      </c>
      <c r="B403" s="332" t="str">
        <f>'01-Mapa de riesgo-UO'!D404</f>
        <v>ADMINISTRACIÓN_INSTITUCIONAL</v>
      </c>
      <c r="C403" s="332" t="str">
        <f>+'01-Mapa de riesgo-UO'!F404</f>
        <v>NO</v>
      </c>
      <c r="D403" s="332" t="str">
        <f>'01-Mapa de riesgo-UO'!J404</f>
        <v>Operacional</v>
      </c>
      <c r="E403" s="332" t="str">
        <f>'01-Mapa de riesgo-UO'!K404</f>
        <v>INCUMPLIMIENTO DE LOS PLAZOS DISPUESTOS POR COLOMBIA COMPRA EFICIENTE PARA PUBLICRA LA ACTIVIDAD CONTRACTUAL EN EL MODULO PUBLICITARIO EN LA PALTAFORMA SECOP II</v>
      </c>
      <c r="F403" s="332" t="str">
        <f>'01-Mapa de riesgo-UO'!L404</f>
        <v>DEMORA DE MAS DE TRES DIAS HABILES PARA PUBLICAR LA DOCUMENTACION CONTRACTUAL EN LA PLATAFORMA SECOP II</v>
      </c>
      <c r="G403" s="52" t="str">
        <f>'01-Mapa de riesgo-UO'!I404</f>
        <v>Falta de seguimiento a los procesos de contratación.</v>
      </c>
      <c r="H403" s="332" t="str">
        <f>'01-Mapa de riesgo-UO'!M404</f>
        <v>PROCESOS DICIPLINARIOS POR LA NO PUBLICACION EN LA PLATAFORMA SECOP II EN LOS TERMINOS LEGALES ESTABLECIDOS DESDE COLOMBIA COMPRA EFICIENTE</v>
      </c>
      <c r="I403" s="385" t="str">
        <f>'01-Mapa de riesgo-UO'!AT404</f>
        <v>MODERADO</v>
      </c>
      <c r="J403" s="204" t="str">
        <f>'01-Mapa de riesgo-UO'!AW404</f>
        <v>TRANSFERIR</v>
      </c>
      <c r="K403" s="332" t="str">
        <f t="shared" si="23"/>
        <v>Si el proceso lo requiere</v>
      </c>
      <c r="L403" s="324"/>
      <c r="M403" s="324"/>
      <c r="N403" s="324"/>
      <c r="O403" s="324"/>
      <c r="P403" s="324"/>
      <c r="Q403" s="324"/>
      <c r="R403" s="324"/>
      <c r="S403" s="324"/>
    </row>
    <row r="404" spans="1:19" ht="88.5" hidden="1" customHeight="1" x14ac:dyDescent="0.2">
      <c r="A404" s="324"/>
      <c r="B404" s="332"/>
      <c r="C404" s="332"/>
      <c r="D404" s="332"/>
      <c r="E404" s="332"/>
      <c r="F404" s="332"/>
      <c r="G404" s="52">
        <f>'01-Mapa de riesgo-UO'!I405</f>
        <v>0</v>
      </c>
      <c r="H404" s="332"/>
      <c r="I404" s="385"/>
      <c r="J404" s="204">
        <f>'01-Mapa de riesgo-UO'!AW405</f>
        <v>0</v>
      </c>
      <c r="K404" s="332"/>
      <c r="L404" s="324"/>
      <c r="M404" s="324"/>
      <c r="N404" s="324"/>
      <c r="O404" s="324"/>
      <c r="P404" s="324"/>
      <c r="Q404" s="324"/>
      <c r="R404" s="324"/>
      <c r="S404" s="324"/>
    </row>
    <row r="405" spans="1:19" ht="88.5" hidden="1" customHeight="1" x14ac:dyDescent="0.2">
      <c r="A405" s="324"/>
      <c r="B405" s="332"/>
      <c r="C405" s="332"/>
      <c r="D405" s="332"/>
      <c r="E405" s="332"/>
      <c r="F405" s="332"/>
      <c r="G405" s="52">
        <f>'01-Mapa de riesgo-UO'!I406</f>
        <v>0</v>
      </c>
      <c r="H405" s="332"/>
      <c r="I405" s="385"/>
      <c r="J405" s="204">
        <f>'01-Mapa de riesgo-UO'!AW406</f>
        <v>0</v>
      </c>
      <c r="K405" s="332"/>
      <c r="L405" s="324"/>
      <c r="M405" s="324"/>
      <c r="N405" s="324"/>
      <c r="O405" s="324"/>
      <c r="P405" s="324"/>
      <c r="Q405" s="324"/>
      <c r="R405" s="324"/>
      <c r="S405" s="324"/>
    </row>
    <row r="406" spans="1:19" ht="88.5" hidden="1" customHeight="1" x14ac:dyDescent="0.2">
      <c r="A406" s="324">
        <v>133</v>
      </c>
      <c r="B406" s="332" t="str">
        <f>'01-Mapa de riesgo-UO'!D407</f>
        <v>ADMINISTRACIÓN_INSTITUCIONAL</v>
      </c>
      <c r="C406" s="332" t="str">
        <f>+'01-Mapa de riesgo-UO'!F407</f>
        <v>NO</v>
      </c>
      <c r="D406" s="332" t="str">
        <f>'01-Mapa de riesgo-UO'!J407</f>
        <v>Financiero</v>
      </c>
      <c r="E406" s="332" t="str">
        <f>'01-Mapa de riesgo-UO'!K407</f>
        <v>Incremento en el pago de condenas en litigios que pueden ser solucionados antes de que se dé trámite a la acción judicial.</v>
      </c>
      <c r="F406" s="332"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32" t="str">
        <f>'01-Mapa de riesgo-UO'!M407</f>
        <v>Aumento en el volumen de demandas y condenas a la entidad
Carga laboral adicional. 
Afectaciones financieras adicionales.</v>
      </c>
      <c r="I406" s="385" t="str">
        <f>'01-Mapa de riesgo-UO'!AT407</f>
        <v>LEVE</v>
      </c>
      <c r="J406" s="204" t="str">
        <f>'01-Mapa de riesgo-UO'!AW407</f>
        <v>ASUMIR</v>
      </c>
      <c r="K406" s="332" t="str">
        <f t="shared" ref="K406:K469" si="24">IF(I406="GRAVE","Debe formularse",IF(I406="MODERADO", "Si el proceso lo requiere","NO"))</f>
        <v>NO</v>
      </c>
      <c r="L406" s="324"/>
      <c r="M406" s="324"/>
      <c r="N406" s="324"/>
      <c r="O406" s="324"/>
      <c r="P406" s="324"/>
      <c r="Q406" s="324"/>
      <c r="R406" s="324"/>
      <c r="S406" s="324"/>
    </row>
    <row r="407" spans="1:19" ht="88.5" hidden="1" customHeight="1" x14ac:dyDescent="0.2">
      <c r="A407" s="324"/>
      <c r="B407" s="332"/>
      <c r="C407" s="332"/>
      <c r="D407" s="332"/>
      <c r="E407" s="332"/>
      <c r="F407" s="332"/>
      <c r="G407" s="52" t="str">
        <f>'01-Mapa de riesgo-UO'!I408</f>
        <v>Falta de unificación de criterios de las autoridades judiciales.</v>
      </c>
      <c r="H407" s="332"/>
      <c r="I407" s="385"/>
      <c r="J407" s="204" t="str">
        <f>'01-Mapa de riesgo-UO'!AW408</f>
        <v>ASUMIR</v>
      </c>
      <c r="K407" s="332"/>
      <c r="L407" s="324"/>
      <c r="M407" s="324"/>
      <c r="N407" s="324"/>
      <c r="O407" s="324"/>
      <c r="P407" s="324"/>
      <c r="Q407" s="324"/>
      <c r="R407" s="324"/>
      <c r="S407" s="324"/>
    </row>
    <row r="408" spans="1:19" ht="88.5" hidden="1" customHeight="1" x14ac:dyDescent="0.2">
      <c r="A408" s="324"/>
      <c r="B408" s="332"/>
      <c r="C408" s="332"/>
      <c r="D408" s="332"/>
      <c r="E408" s="332"/>
      <c r="F408" s="332"/>
      <c r="G408" s="52">
        <f>'01-Mapa de riesgo-UO'!I409</f>
        <v>0</v>
      </c>
      <c r="H408" s="332"/>
      <c r="I408" s="385"/>
      <c r="J408" s="204" t="str">
        <f>'01-Mapa de riesgo-UO'!AW409</f>
        <v>ASUMIR</v>
      </c>
      <c r="K408" s="332"/>
      <c r="L408" s="324"/>
      <c r="M408" s="324"/>
      <c r="N408" s="324"/>
      <c r="O408" s="324"/>
      <c r="P408" s="324"/>
      <c r="Q408" s="324"/>
      <c r="R408" s="324"/>
      <c r="S408" s="324"/>
    </row>
    <row r="409" spans="1:19" ht="88.5" hidden="1" customHeight="1" x14ac:dyDescent="0.2">
      <c r="A409" s="324">
        <v>134</v>
      </c>
      <c r="B409" s="332" t="str">
        <f>'01-Mapa de riesgo-UO'!D410</f>
        <v>ADMINISTRACIÓN_INSTITUCIONAL</v>
      </c>
      <c r="C409" s="332" t="str">
        <f>+'01-Mapa de riesgo-UO'!F410</f>
        <v>NO</v>
      </c>
      <c r="D409" s="332" t="str">
        <f>'01-Mapa de riesgo-UO'!J410</f>
        <v>Financiero</v>
      </c>
      <c r="E409" s="332" t="str">
        <f>'01-Mapa de riesgo-UO'!K410</f>
        <v>Aumento del número de demandas de la causa con politica de prevención del daño antijuridico (PPDA) con respecto a la vigencia anterior.</v>
      </c>
      <c r="F409" s="332"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32" t="str">
        <f>'01-Mapa de riesgo-UO'!M410</f>
        <v>Aumento en el volumen de demandas y condenas a la entidad
Carga laboral adicional. 
Afectaciones financieras adicionales.</v>
      </c>
      <c r="I409" s="385" t="str">
        <f>'01-Mapa de riesgo-UO'!AT410</f>
        <v>LEVE</v>
      </c>
      <c r="J409" s="204" t="str">
        <f>'01-Mapa de riesgo-UO'!AW410</f>
        <v>ASUMIR</v>
      </c>
      <c r="K409" s="332" t="str">
        <f t="shared" si="24"/>
        <v>NO</v>
      </c>
      <c r="L409" s="324"/>
      <c r="M409" s="324"/>
      <c r="N409" s="324"/>
      <c r="O409" s="324"/>
      <c r="P409" s="324"/>
      <c r="Q409" s="324"/>
      <c r="R409" s="324"/>
      <c r="S409" s="324"/>
    </row>
    <row r="410" spans="1:19" ht="88.5" hidden="1" customHeight="1" x14ac:dyDescent="0.2">
      <c r="A410" s="324"/>
      <c r="B410" s="332"/>
      <c r="C410" s="332"/>
      <c r="D410" s="332"/>
      <c r="E410" s="332"/>
      <c r="F410" s="332"/>
      <c r="G410" s="52" t="str">
        <f>'01-Mapa de riesgo-UO'!I411</f>
        <v>Falta de unificación de criterios de las autoridades judiciales.</v>
      </c>
      <c r="H410" s="332"/>
      <c r="I410" s="385"/>
      <c r="J410" s="204" t="str">
        <f>'01-Mapa de riesgo-UO'!AW411</f>
        <v>ASUMIR</v>
      </c>
      <c r="K410" s="332"/>
      <c r="L410" s="324"/>
      <c r="M410" s="324"/>
      <c r="N410" s="324"/>
      <c r="O410" s="324"/>
      <c r="P410" s="324"/>
      <c r="Q410" s="324"/>
      <c r="R410" s="324"/>
      <c r="S410" s="324"/>
    </row>
    <row r="411" spans="1:19" ht="88.5" hidden="1" customHeight="1" x14ac:dyDescent="0.2">
      <c r="A411" s="324"/>
      <c r="B411" s="332"/>
      <c r="C411" s="332"/>
      <c r="D411" s="332"/>
      <c r="E411" s="332"/>
      <c r="F411" s="332"/>
      <c r="G411" s="52">
        <f>'01-Mapa de riesgo-UO'!I412</f>
        <v>0</v>
      </c>
      <c r="H411" s="332"/>
      <c r="I411" s="385"/>
      <c r="J411" s="204" t="str">
        <f>'01-Mapa de riesgo-UO'!AW412</f>
        <v>ASUMIR</v>
      </c>
      <c r="K411" s="332"/>
      <c r="L411" s="324"/>
      <c r="M411" s="324"/>
      <c r="N411" s="324"/>
      <c r="O411" s="324"/>
      <c r="P411" s="324"/>
      <c r="Q411" s="324"/>
      <c r="R411" s="324"/>
      <c r="S411" s="324"/>
    </row>
    <row r="412" spans="1:19" ht="88.5" hidden="1" customHeight="1" x14ac:dyDescent="0.2">
      <c r="A412" s="324">
        <v>135</v>
      </c>
      <c r="B412" s="332" t="str">
        <f>'01-Mapa de riesgo-UO'!D413</f>
        <v>DIRECCIONAMIENTO_INSTITUCIONAL</v>
      </c>
      <c r="C412" s="332" t="str">
        <f>+'01-Mapa de riesgo-UO'!F413</f>
        <v>NO</v>
      </c>
      <c r="D412" s="332" t="str">
        <f>'01-Mapa de riesgo-UO'!J413</f>
        <v>Cumplimiento</v>
      </c>
      <c r="E412" s="332" t="str">
        <f>'01-Mapa de riesgo-UO'!K413</f>
        <v>Incumplimiento de las metas en los tres niveles de gestión  del PDI 2020-2028</v>
      </c>
      <c r="F412" s="332"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32"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385" t="str">
        <f>'01-Mapa de riesgo-UO'!AT413</f>
        <v>LEVE</v>
      </c>
      <c r="J412" s="204" t="str">
        <f>'01-Mapa de riesgo-UO'!AW413</f>
        <v>ASUMIR</v>
      </c>
      <c r="K412" s="332" t="str">
        <f t="shared" si="24"/>
        <v>NO</v>
      </c>
      <c r="L412" s="324"/>
      <c r="M412" s="324"/>
      <c r="N412" s="324"/>
      <c r="O412" s="324"/>
      <c r="P412" s="324"/>
      <c r="Q412" s="324"/>
      <c r="R412" s="324"/>
      <c r="S412" s="324"/>
    </row>
    <row r="413" spans="1:19" ht="88.5" hidden="1" customHeight="1" x14ac:dyDescent="0.2">
      <c r="A413" s="324"/>
      <c r="B413" s="332"/>
      <c r="C413" s="332"/>
      <c r="D413" s="332"/>
      <c r="E413" s="332"/>
      <c r="F413" s="332"/>
      <c r="G413" s="52" t="str">
        <f>'01-Mapa de riesgo-UO'!I414</f>
        <v xml:space="preserve">Reporte inadecuado o incompleto por parte de las redes de trabajo </v>
      </c>
      <c r="H413" s="332"/>
      <c r="I413" s="385"/>
      <c r="J413" s="204" t="str">
        <f>'01-Mapa de riesgo-UO'!AW414</f>
        <v>ASUMIR</v>
      </c>
      <c r="K413" s="332"/>
      <c r="L413" s="324"/>
      <c r="M413" s="324"/>
      <c r="N413" s="324"/>
      <c r="O413" s="324"/>
      <c r="P413" s="324"/>
      <c r="Q413" s="324"/>
      <c r="R413" s="324"/>
      <c r="S413" s="324"/>
    </row>
    <row r="414" spans="1:19" ht="88.5" hidden="1" customHeight="1" x14ac:dyDescent="0.2">
      <c r="A414" s="324"/>
      <c r="B414" s="332"/>
      <c r="C414" s="332"/>
      <c r="D414" s="332"/>
      <c r="E414" s="332"/>
      <c r="F414" s="332"/>
      <c r="G414" s="52" t="str">
        <f>'01-Mapa de riesgo-UO'!I415</f>
        <v xml:space="preserve">Baja calidad del reporte en los tres niveles de gestión del PDI </v>
      </c>
      <c r="H414" s="332"/>
      <c r="I414" s="385"/>
      <c r="J414" s="204" t="str">
        <f>'01-Mapa de riesgo-UO'!AW415</f>
        <v>ASUMIR</v>
      </c>
      <c r="K414" s="332"/>
      <c r="L414" s="324"/>
      <c r="M414" s="324"/>
      <c r="N414" s="324"/>
      <c r="O414" s="324"/>
      <c r="P414" s="324"/>
      <c r="Q414" s="324"/>
      <c r="R414" s="324"/>
      <c r="S414" s="324"/>
    </row>
    <row r="415" spans="1:19" ht="88.5" hidden="1" customHeight="1" x14ac:dyDescent="0.2">
      <c r="A415" s="324">
        <v>136</v>
      </c>
      <c r="B415" s="332" t="str">
        <f>'01-Mapa de riesgo-UO'!D416</f>
        <v>DIRECCIONAMIENTO_INSTITUCIONAL</v>
      </c>
      <c r="C415" s="332" t="str">
        <f>+'01-Mapa de riesgo-UO'!F416</f>
        <v>SI</v>
      </c>
      <c r="D415" s="332" t="str">
        <f>'01-Mapa de riesgo-UO'!J416</f>
        <v>Corrupción</v>
      </c>
      <c r="E415" s="332" t="str">
        <f>'01-Mapa de riesgo-UO'!K416</f>
        <v>Ejecución inadecuada de proyectos de la Oficina de Planeación (contratos, Ordenes contractuales,  resoluciones,  proyectos de operación comercial).</v>
      </c>
      <c r="F415" s="332"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32" t="str">
        <f>'01-Mapa de riesgo-UO'!M416</f>
        <v xml:space="preserve">Hallazgos por parte de entes de control
Detrimiento patrimonial
Incumplimiento de resultados
Afectación de la imagen institucional </v>
      </c>
      <c r="I415" s="385" t="str">
        <f>'01-Mapa de riesgo-UO'!AT416</f>
        <v>MODERADO</v>
      </c>
      <c r="J415" s="204" t="str">
        <f>'01-Mapa de riesgo-UO'!AW416</f>
        <v>REDUCIR</v>
      </c>
      <c r="K415" s="332" t="str">
        <f t="shared" si="24"/>
        <v>Si el proceso lo requiere</v>
      </c>
      <c r="L415" s="324"/>
      <c r="M415" s="324"/>
      <c r="N415" s="324"/>
      <c r="O415" s="324"/>
      <c r="P415" s="324"/>
      <c r="Q415" s="324"/>
      <c r="R415" s="324"/>
      <c r="S415" s="324"/>
    </row>
    <row r="416" spans="1:19" ht="88.5" hidden="1" customHeight="1" x14ac:dyDescent="0.2">
      <c r="A416" s="324"/>
      <c r="B416" s="332"/>
      <c r="C416" s="332"/>
      <c r="D416" s="332"/>
      <c r="E416" s="332"/>
      <c r="F416" s="332"/>
      <c r="G416" s="52" t="str">
        <f>'01-Mapa de riesgo-UO'!I417</f>
        <v>Beneficiar a terceros sin el cumplimiento de requisitos contractuales</v>
      </c>
      <c r="H416" s="332"/>
      <c r="I416" s="385"/>
      <c r="J416" s="204" t="str">
        <f>'01-Mapa de riesgo-UO'!AW417</f>
        <v>REDUCIR</v>
      </c>
      <c r="K416" s="332"/>
      <c r="L416" s="324"/>
      <c r="M416" s="324"/>
      <c r="N416" s="324"/>
      <c r="O416" s="324"/>
      <c r="P416" s="324"/>
      <c r="Q416" s="324"/>
      <c r="R416" s="324"/>
      <c r="S416" s="324"/>
    </row>
    <row r="417" spans="1:19" ht="88.5" hidden="1" customHeight="1" x14ac:dyDescent="0.2">
      <c r="A417" s="324"/>
      <c r="B417" s="332"/>
      <c r="C417" s="332"/>
      <c r="D417" s="332"/>
      <c r="E417" s="332"/>
      <c r="F417" s="332"/>
      <c r="G417" s="52" t="str">
        <f>'01-Mapa de riesgo-UO'!I418</f>
        <v xml:space="preserve">Desarticulación de los procedimientos institucionales para el desarrollo y ejecución en cada una de sus etapas </v>
      </c>
      <c r="H417" s="332"/>
      <c r="I417" s="385"/>
      <c r="J417" s="204" t="str">
        <f>'01-Mapa de riesgo-UO'!AW418</f>
        <v>ASUMIR</v>
      </c>
      <c r="K417" s="332"/>
      <c r="L417" s="324"/>
      <c r="M417" s="324"/>
      <c r="N417" s="324"/>
      <c r="O417" s="324"/>
      <c r="P417" s="324"/>
      <c r="Q417" s="324"/>
      <c r="R417" s="324"/>
      <c r="S417" s="324"/>
    </row>
    <row r="418" spans="1:19" ht="88.5" hidden="1" customHeight="1" x14ac:dyDescent="0.2">
      <c r="A418" s="324">
        <v>137</v>
      </c>
      <c r="B418" s="332" t="str">
        <f>'01-Mapa de riesgo-UO'!D419</f>
        <v>ADMINISTRACIÓN_INSTITUCIONAL</v>
      </c>
      <c r="C418" s="332" t="str">
        <f>+'01-Mapa de riesgo-UO'!F419</f>
        <v>NO</v>
      </c>
      <c r="D418" s="332" t="str">
        <f>'01-Mapa de riesgo-UO'!J419</f>
        <v>Información</v>
      </c>
      <c r="E418" s="332" t="str">
        <f>'01-Mapa de riesgo-UO'!K419</f>
        <v>Probabilidad de tener inconsistencias en la información estadística e institucional reportada debido a las diversas fuentes de información internas y las reglas de negocio asociadas a su extracción.</v>
      </c>
      <c r="F418" s="332"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32" t="str">
        <f>'01-Mapa de riesgo-UO'!M419</f>
        <v>Hallazgos, multas o sanciones por los entes de control o pérdida de credibilidad por diferencias en los reportes de información</v>
      </c>
      <c r="I418" s="385" t="str">
        <f>'01-Mapa de riesgo-UO'!AT419</f>
        <v>MODERADO</v>
      </c>
      <c r="J418" s="204" t="str">
        <f>'01-Mapa de riesgo-UO'!AW419</f>
        <v>COMPARTIR</v>
      </c>
      <c r="K418" s="332" t="str">
        <f t="shared" si="24"/>
        <v>Si el proceso lo requiere</v>
      </c>
      <c r="L418" s="324"/>
      <c r="M418" s="324"/>
      <c r="N418" s="324"/>
      <c r="O418" s="324"/>
      <c r="P418" s="324"/>
      <c r="Q418" s="324"/>
      <c r="R418" s="324"/>
      <c r="S418" s="324"/>
    </row>
    <row r="419" spans="1:19" ht="88.5" hidden="1" customHeight="1" x14ac:dyDescent="0.2">
      <c r="A419" s="324"/>
      <c r="B419" s="332"/>
      <c r="C419" s="332"/>
      <c r="D419" s="332"/>
      <c r="E419" s="332"/>
      <c r="F419" s="332"/>
      <c r="G419" s="52">
        <f>'01-Mapa de riesgo-UO'!I420</f>
        <v>0</v>
      </c>
      <c r="H419" s="332"/>
      <c r="I419" s="385"/>
      <c r="J419" s="204" t="str">
        <f>'01-Mapa de riesgo-UO'!AW420</f>
        <v>COMPARTIR</v>
      </c>
      <c r="K419" s="332"/>
      <c r="L419" s="324"/>
      <c r="M419" s="324"/>
      <c r="N419" s="324"/>
      <c r="O419" s="324"/>
      <c r="P419" s="324"/>
      <c r="Q419" s="324"/>
      <c r="R419" s="324"/>
      <c r="S419" s="324"/>
    </row>
    <row r="420" spans="1:19" ht="88.5" hidden="1" customHeight="1" x14ac:dyDescent="0.2">
      <c r="A420" s="324"/>
      <c r="B420" s="332"/>
      <c r="C420" s="332"/>
      <c r="D420" s="332"/>
      <c r="E420" s="332"/>
      <c r="F420" s="332"/>
      <c r="G420" s="52">
        <f>'01-Mapa de riesgo-UO'!I421</f>
        <v>0</v>
      </c>
      <c r="H420" s="332"/>
      <c r="I420" s="385"/>
      <c r="J420" s="204" t="str">
        <f>'01-Mapa de riesgo-UO'!AW421</f>
        <v>REDUCIR</v>
      </c>
      <c r="K420" s="332"/>
      <c r="L420" s="324"/>
      <c r="M420" s="324"/>
      <c r="N420" s="324"/>
      <c r="O420" s="324"/>
      <c r="P420" s="324"/>
      <c r="Q420" s="324"/>
      <c r="R420" s="324"/>
      <c r="S420" s="324"/>
    </row>
    <row r="421" spans="1:19" ht="88.5" hidden="1" customHeight="1" x14ac:dyDescent="0.2">
      <c r="A421" s="324">
        <v>138</v>
      </c>
      <c r="B421" s="332" t="str">
        <f>'01-Mapa de riesgo-UO'!D422</f>
        <v>ADMINISTRACIÓN_INSTITUCIONAL</v>
      </c>
      <c r="C421" s="332" t="str">
        <f>+'01-Mapa de riesgo-UO'!F422</f>
        <v>NO</v>
      </c>
      <c r="D421" s="332" t="str">
        <f>'01-Mapa de riesgo-UO'!J422</f>
        <v>Información</v>
      </c>
      <c r="E421" s="332" t="str">
        <f>'01-Mapa de riesgo-UO'!K422</f>
        <v>Probabilidad de pérdida de información física y magnética debido a la falta de una política de respaldo en la Universidad, lo que podría ocasionar reprocesos al momento de necesitar su disponibilidad</v>
      </c>
      <c r="F421" s="332"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32" t="str">
        <f>'01-Mapa de riesgo-UO'!M422</f>
        <v>Multas o sanciones por los entes de control por las demoras en reportes de información. Pérdida de estudios o trabajos ya realizados.</v>
      </c>
      <c r="I421" s="385" t="str">
        <f>'01-Mapa de riesgo-UO'!AT422</f>
        <v>MODERADO</v>
      </c>
      <c r="J421" s="204" t="str">
        <f>'01-Mapa de riesgo-UO'!AW422</f>
        <v>REDUCIR</v>
      </c>
      <c r="K421" s="332" t="str">
        <f t="shared" si="24"/>
        <v>Si el proceso lo requiere</v>
      </c>
      <c r="L421" s="324"/>
      <c r="M421" s="324"/>
      <c r="N421" s="324"/>
      <c r="O421" s="324"/>
      <c r="P421" s="324"/>
      <c r="Q421" s="324"/>
      <c r="R421" s="324"/>
      <c r="S421" s="324"/>
    </row>
    <row r="422" spans="1:19" ht="88.5" hidden="1" customHeight="1" x14ac:dyDescent="0.2">
      <c r="A422" s="324"/>
      <c r="B422" s="332"/>
      <c r="C422" s="332"/>
      <c r="D422" s="332"/>
      <c r="E422" s="332"/>
      <c r="F422" s="332"/>
      <c r="G422" s="52" t="str">
        <f>'01-Mapa de riesgo-UO'!I423</f>
        <v>Pérdida de información por rotación de personal</v>
      </c>
      <c r="H422" s="332"/>
      <c r="I422" s="385"/>
      <c r="J422" s="204">
        <f>'01-Mapa de riesgo-UO'!AW423</f>
        <v>0</v>
      </c>
      <c r="K422" s="332"/>
      <c r="L422" s="324"/>
      <c r="M422" s="324"/>
      <c r="N422" s="324"/>
      <c r="O422" s="324"/>
      <c r="P422" s="324"/>
      <c r="Q422" s="324"/>
      <c r="R422" s="324"/>
      <c r="S422" s="324"/>
    </row>
    <row r="423" spans="1:19" ht="88.5" hidden="1" customHeight="1" x14ac:dyDescent="0.2">
      <c r="A423" s="324"/>
      <c r="B423" s="332"/>
      <c r="C423" s="332"/>
      <c r="D423" s="332"/>
      <c r="E423" s="332"/>
      <c r="F423" s="332"/>
      <c r="G423" s="52">
        <f>'01-Mapa de riesgo-UO'!I424</f>
        <v>0</v>
      </c>
      <c r="H423" s="332"/>
      <c r="I423" s="385"/>
      <c r="J423" s="204">
        <f>'01-Mapa de riesgo-UO'!AW424</f>
        <v>0</v>
      </c>
      <c r="K423" s="332"/>
      <c r="L423" s="324"/>
      <c r="M423" s="324"/>
      <c r="N423" s="324"/>
      <c r="O423" s="324"/>
      <c r="P423" s="324"/>
      <c r="Q423" s="324"/>
      <c r="R423" s="324"/>
      <c r="S423" s="324"/>
    </row>
    <row r="424" spans="1:19" ht="88.5" hidden="1" customHeight="1" x14ac:dyDescent="0.2">
      <c r="A424" s="324">
        <v>139</v>
      </c>
      <c r="B424" s="332" t="str">
        <f>'01-Mapa de riesgo-UO'!D425</f>
        <v>ASEGURAMIENTO_DE_LA_CALIDAD_INSTITUCIONAL</v>
      </c>
      <c r="C424" s="332" t="str">
        <f>+'01-Mapa de riesgo-UO'!F425</f>
        <v>NO</v>
      </c>
      <c r="D424" s="332" t="str">
        <f>'01-Mapa de riesgo-UO'!J425</f>
        <v>Estratégico</v>
      </c>
      <c r="E424" s="332" t="str">
        <f>'01-Mapa de riesgo-UO'!K425</f>
        <v>Perdida de la acreditación por parte de las entidades certificadoras.</v>
      </c>
      <c r="F424" s="332"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32" t="str">
        <f>'01-Mapa de riesgo-UO'!M425</f>
        <v>Afectación del reconocimiento y la visibilidad de la institución a nivel nacional e internacional
Pérdida de oportunidades en el contexto a nivel departamental, regional, nacional e internacional
Pérdida de la imagen institucional</v>
      </c>
      <c r="I424" s="385" t="str">
        <f>'01-Mapa de riesgo-UO'!AT425</f>
        <v>LEVE</v>
      </c>
      <c r="J424" s="204" t="str">
        <f>'01-Mapa de riesgo-UO'!AW425</f>
        <v>ASUMIR</v>
      </c>
      <c r="K424" s="332" t="str">
        <f t="shared" si="24"/>
        <v>NO</v>
      </c>
      <c r="L424" s="324"/>
      <c r="M424" s="324"/>
      <c r="N424" s="324"/>
      <c r="O424" s="324"/>
      <c r="P424" s="324"/>
      <c r="Q424" s="324"/>
      <c r="R424" s="324"/>
      <c r="S424" s="324"/>
    </row>
    <row r="425" spans="1:19" ht="88.5" hidden="1" customHeight="1" x14ac:dyDescent="0.2">
      <c r="A425" s="324"/>
      <c r="B425" s="332"/>
      <c r="C425" s="332"/>
      <c r="D425" s="332"/>
      <c r="E425" s="332"/>
      <c r="F425" s="332"/>
      <c r="G425" s="52">
        <f>'01-Mapa de riesgo-UO'!I426</f>
        <v>0</v>
      </c>
      <c r="H425" s="332"/>
      <c r="I425" s="385"/>
      <c r="J425" s="204" t="str">
        <f>'01-Mapa de riesgo-UO'!AW426</f>
        <v>ASUMIR</v>
      </c>
      <c r="K425" s="332"/>
      <c r="L425" s="324"/>
      <c r="M425" s="324"/>
      <c r="N425" s="324"/>
      <c r="O425" s="324"/>
      <c r="P425" s="324"/>
      <c r="Q425" s="324"/>
      <c r="R425" s="324"/>
      <c r="S425" s="324"/>
    </row>
    <row r="426" spans="1:19" ht="88.5" hidden="1" customHeight="1" x14ac:dyDescent="0.2">
      <c r="A426" s="324"/>
      <c r="B426" s="332"/>
      <c r="C426" s="332"/>
      <c r="D426" s="332"/>
      <c r="E426" s="332"/>
      <c r="F426" s="332"/>
      <c r="G426" s="52">
        <f>'01-Mapa de riesgo-UO'!I427</f>
        <v>0</v>
      </c>
      <c r="H426" s="332"/>
      <c r="I426" s="385"/>
      <c r="J426" s="204" t="str">
        <f>'01-Mapa de riesgo-UO'!AW427</f>
        <v>ASUMIR</v>
      </c>
      <c r="K426" s="332"/>
      <c r="L426" s="324"/>
      <c r="M426" s="324"/>
      <c r="N426" s="324"/>
      <c r="O426" s="324"/>
      <c r="P426" s="324"/>
      <c r="Q426" s="324"/>
      <c r="R426" s="324"/>
      <c r="S426" s="324"/>
    </row>
    <row r="427" spans="1:19" ht="88.5" hidden="1" customHeight="1" x14ac:dyDescent="0.2">
      <c r="A427" s="324">
        <v>140</v>
      </c>
      <c r="B427" s="332" t="str">
        <f>'01-Mapa de riesgo-UO'!D428</f>
        <v>ADMINISTRACIÓN_INSTITUCIONAL</v>
      </c>
      <c r="C427" s="332" t="str">
        <f>+'01-Mapa de riesgo-UO'!F428</f>
        <v>NO</v>
      </c>
      <c r="D427" s="332" t="str">
        <f>'01-Mapa de riesgo-UO'!J428</f>
        <v>Estratégico</v>
      </c>
      <c r="E427" s="332" t="str">
        <f>'01-Mapa de riesgo-UO'!K428</f>
        <v xml:space="preserve">Desarticulación 
de los lineamientos del Plan Maestro de la Planta Físca con las apuestas del Plan de Desarrollo Institucional  </v>
      </c>
      <c r="F427" s="332"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32" t="str">
        <f>'01-Mapa de riesgo-UO'!M428</f>
        <v>Priorización inadcuada los proyectos acordes a la necesidades de la institución
Hallazgos por parte de los entes de control</v>
      </c>
      <c r="I427" s="385" t="str">
        <f>'01-Mapa de riesgo-UO'!AT428</f>
        <v>MODERADO</v>
      </c>
      <c r="J427" s="204" t="str">
        <f>'01-Mapa de riesgo-UO'!AW428</f>
        <v>REDUCIR</v>
      </c>
      <c r="K427" s="332" t="str">
        <f t="shared" si="24"/>
        <v>Si el proceso lo requiere</v>
      </c>
      <c r="L427" s="324"/>
      <c r="M427" s="324"/>
      <c r="N427" s="324"/>
      <c r="O427" s="324"/>
      <c r="P427" s="324"/>
      <c r="Q427" s="324"/>
      <c r="R427" s="324"/>
      <c r="S427" s="324"/>
    </row>
    <row r="428" spans="1:19" ht="88.5" hidden="1" customHeight="1" x14ac:dyDescent="0.2">
      <c r="A428" s="324"/>
      <c r="B428" s="332"/>
      <c r="C428" s="332"/>
      <c r="D428" s="332"/>
      <c r="E428" s="332"/>
      <c r="F428" s="332"/>
      <c r="G428" s="52" t="str">
        <f>'01-Mapa de riesgo-UO'!I429</f>
        <v>Desconocimiento de los colaboradores por proyecto del plan maestro de campus y el PDI</v>
      </c>
      <c r="H428" s="332"/>
      <c r="I428" s="385"/>
      <c r="J428" s="204" t="str">
        <f>'01-Mapa de riesgo-UO'!AW429</f>
        <v>REDUCIR</v>
      </c>
      <c r="K428" s="332"/>
      <c r="L428" s="324"/>
      <c r="M428" s="324"/>
      <c r="N428" s="324"/>
      <c r="O428" s="324"/>
      <c r="P428" s="324"/>
      <c r="Q428" s="324"/>
      <c r="R428" s="324"/>
      <c r="S428" s="324"/>
    </row>
    <row r="429" spans="1:19" ht="88.5" hidden="1" customHeight="1" x14ac:dyDescent="0.2">
      <c r="A429" s="324"/>
      <c r="B429" s="332"/>
      <c r="C429" s="332"/>
      <c r="D429" s="332"/>
      <c r="E429" s="332"/>
      <c r="F429" s="332"/>
      <c r="G429" s="52">
        <f>'01-Mapa de riesgo-UO'!I430</f>
        <v>0</v>
      </c>
      <c r="H429" s="332"/>
      <c r="I429" s="385"/>
      <c r="J429" s="204" t="str">
        <f>'01-Mapa de riesgo-UO'!AW430</f>
        <v>REDUCIR</v>
      </c>
      <c r="K429" s="332"/>
      <c r="L429" s="324"/>
      <c r="M429" s="324"/>
      <c r="N429" s="324"/>
      <c r="O429" s="324"/>
      <c r="P429" s="324"/>
      <c r="Q429" s="324"/>
      <c r="R429" s="324"/>
      <c r="S429" s="324"/>
    </row>
    <row r="430" spans="1:19" ht="88.5" hidden="1" customHeight="1" x14ac:dyDescent="0.2">
      <c r="A430" s="324">
        <v>141</v>
      </c>
      <c r="B430" s="332" t="str">
        <f>'01-Mapa de riesgo-UO'!D431</f>
        <v>ADMINISTRACIÓN_INSTITUCIONAL</v>
      </c>
      <c r="C430" s="332" t="str">
        <f>+'01-Mapa de riesgo-UO'!F431</f>
        <v>SI</v>
      </c>
      <c r="D430" s="332" t="str">
        <f>'01-Mapa de riesgo-UO'!J431</f>
        <v>Cumplimiento</v>
      </c>
      <c r="E430" s="332" t="str">
        <f>'01-Mapa de riesgo-UO'!K431</f>
        <v>Inadecuada planeación de la infraestructura física</v>
      </c>
      <c r="F430" s="332"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32" t="str">
        <f>'01-Mapa de riesgo-UO'!M431</f>
        <v>*insatisfaccion del usuario. 
*Imposibilidad de prestacion del servicio. 
*Incremento de costos de construcción. 
*Riesgo juridico con contratistas.  
*Mayores costos de mantenimiento.</v>
      </c>
      <c r="I430" s="385" t="str">
        <f>'01-Mapa de riesgo-UO'!AT431</f>
        <v>LEVE</v>
      </c>
      <c r="J430" s="204" t="str">
        <f>'01-Mapa de riesgo-UO'!AW431</f>
        <v>ASUMIR</v>
      </c>
      <c r="K430" s="332" t="str">
        <f t="shared" si="24"/>
        <v>NO</v>
      </c>
      <c r="L430" s="324"/>
      <c r="M430" s="324"/>
      <c r="N430" s="324"/>
      <c r="O430" s="324"/>
      <c r="P430" s="324"/>
      <c r="Q430" s="324"/>
      <c r="R430" s="324"/>
      <c r="S430" s="324"/>
    </row>
    <row r="431" spans="1:19" ht="88.5" hidden="1" customHeight="1" x14ac:dyDescent="0.2">
      <c r="A431" s="324"/>
      <c r="B431" s="332"/>
      <c r="C431" s="332"/>
      <c r="D431" s="332"/>
      <c r="E431" s="332"/>
      <c r="F431" s="332"/>
      <c r="G431" s="52" t="str">
        <f>'01-Mapa de riesgo-UO'!I432</f>
        <v xml:space="preserve">Falta de planeacion del proyecto </v>
      </c>
      <c r="H431" s="332"/>
      <c r="I431" s="385"/>
      <c r="J431" s="204" t="str">
        <f>'01-Mapa de riesgo-UO'!AW432</f>
        <v>ASUMIR</v>
      </c>
      <c r="K431" s="332"/>
      <c r="L431" s="324"/>
      <c r="M431" s="324"/>
      <c r="N431" s="324"/>
      <c r="O431" s="324"/>
      <c r="P431" s="324"/>
      <c r="Q431" s="324"/>
      <c r="R431" s="324"/>
      <c r="S431" s="324"/>
    </row>
    <row r="432" spans="1:19" ht="88.5" hidden="1" customHeight="1" x14ac:dyDescent="0.2">
      <c r="A432" s="324"/>
      <c r="B432" s="332"/>
      <c r="C432" s="332"/>
      <c r="D432" s="332"/>
      <c r="E432" s="332"/>
      <c r="F432" s="332"/>
      <c r="G432" s="52" t="str">
        <f>'01-Mapa de riesgo-UO'!I433</f>
        <v>Cambio y actualizacion de normativas de construccion.</v>
      </c>
      <c r="H432" s="332"/>
      <c r="I432" s="385"/>
      <c r="J432" s="204" t="str">
        <f>'01-Mapa de riesgo-UO'!AW433</f>
        <v>ASUMIR</v>
      </c>
      <c r="K432" s="332"/>
      <c r="L432" s="324"/>
      <c r="M432" s="324"/>
      <c r="N432" s="324"/>
      <c r="O432" s="324"/>
      <c r="P432" s="324"/>
      <c r="Q432" s="324"/>
      <c r="R432" s="324"/>
      <c r="S432" s="324"/>
    </row>
    <row r="433" spans="1:19" ht="88.5" hidden="1" customHeight="1" x14ac:dyDescent="0.2">
      <c r="A433" s="324">
        <v>142</v>
      </c>
      <c r="B433" s="332" t="str">
        <f>'01-Mapa de riesgo-UO'!D434</f>
        <v>INTERNACIONALIZACIÓN</v>
      </c>
      <c r="C433" s="332" t="str">
        <f>+'01-Mapa de riesgo-UO'!F434</f>
        <v>NO</v>
      </c>
      <c r="D433" s="332" t="str">
        <f>'01-Mapa de riesgo-UO'!J434</f>
        <v>Cumplimiento</v>
      </c>
      <c r="E433" s="332" t="str">
        <f>'01-Mapa de riesgo-UO'!K434</f>
        <v>Visitantes internacionales en la UTP sin el debido estatus migratorio</v>
      </c>
      <c r="F433" s="332"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32" t="str">
        <f>'01-Mapa de riesgo-UO'!M434</f>
        <v>Multas y/o sanciones para la Universidad</v>
      </c>
      <c r="I433" s="385" t="str">
        <f>'01-Mapa de riesgo-UO'!AT434</f>
        <v>LEVE</v>
      </c>
      <c r="J433" s="204" t="str">
        <f>'01-Mapa de riesgo-UO'!AW434</f>
        <v>ASUMIR</v>
      </c>
      <c r="K433" s="332" t="str">
        <f t="shared" si="24"/>
        <v>NO</v>
      </c>
      <c r="L433" s="324"/>
      <c r="M433" s="324"/>
      <c r="N433" s="324"/>
      <c r="O433" s="324"/>
      <c r="P433" s="324"/>
      <c r="Q433" s="324"/>
      <c r="R433" s="324"/>
      <c r="S433" s="324"/>
    </row>
    <row r="434" spans="1:19" ht="88.5" hidden="1" customHeight="1" x14ac:dyDescent="0.2">
      <c r="A434" s="324"/>
      <c r="B434" s="332"/>
      <c r="C434" s="332"/>
      <c r="D434" s="332"/>
      <c r="E434" s="332"/>
      <c r="F434" s="332"/>
      <c r="G434" s="52" t="str">
        <f>'01-Mapa de riesgo-UO'!I435</f>
        <v>Migración Colombia otorga un permiso de ingreso y permanencia  erroneo a los invitados internacionales aún habiendo  presentados los soportes respectivos</v>
      </c>
      <c r="H434" s="332"/>
      <c r="I434" s="385"/>
      <c r="J434" s="204" t="str">
        <f>'01-Mapa de riesgo-UO'!AW435</f>
        <v>ASUMIR</v>
      </c>
      <c r="K434" s="332"/>
      <c r="L434" s="324"/>
      <c r="M434" s="324"/>
      <c r="N434" s="324"/>
      <c r="O434" s="324"/>
      <c r="P434" s="324"/>
      <c r="Q434" s="324"/>
      <c r="R434" s="324"/>
      <c r="S434" s="324"/>
    </row>
    <row r="435" spans="1:19" ht="88.5" hidden="1" customHeight="1" x14ac:dyDescent="0.2">
      <c r="A435" s="324"/>
      <c r="B435" s="332"/>
      <c r="C435" s="332"/>
      <c r="D435" s="332"/>
      <c r="E435" s="332"/>
      <c r="F435" s="332"/>
      <c r="G435" s="52">
        <f>'01-Mapa de riesgo-UO'!I436</f>
        <v>0</v>
      </c>
      <c r="H435" s="332"/>
      <c r="I435" s="385"/>
      <c r="J435" s="204" t="str">
        <f>'01-Mapa de riesgo-UO'!AW436</f>
        <v>ASUMIR</v>
      </c>
      <c r="K435" s="332"/>
      <c r="L435" s="324"/>
      <c r="M435" s="324"/>
      <c r="N435" s="324"/>
      <c r="O435" s="324"/>
      <c r="P435" s="324"/>
      <c r="Q435" s="324"/>
      <c r="R435" s="324"/>
      <c r="S435" s="324"/>
    </row>
    <row r="436" spans="1:19" ht="88.5" hidden="1" customHeight="1" x14ac:dyDescent="0.2">
      <c r="A436" s="324">
        <v>143</v>
      </c>
      <c r="B436" s="332" t="str">
        <f>'01-Mapa de riesgo-UO'!D437</f>
        <v>ADMINISTRACIÓN_INSTITUCIONAL</v>
      </c>
      <c r="C436" s="332" t="str">
        <f>+'01-Mapa de riesgo-UO'!F437</f>
        <v>SI</v>
      </c>
      <c r="D436" s="332" t="str">
        <f>'01-Mapa de riesgo-UO'!J437</f>
        <v>Operacional</v>
      </c>
      <c r="E436" s="332" t="str">
        <f>'01-Mapa de riesgo-UO'!K437</f>
        <v xml:space="preserve">Ilegitimidad en resultados electorales 
</v>
      </c>
      <c r="F436" s="332"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32" t="str">
        <f>'01-Mapa de riesgo-UO'!M437</f>
        <v>Impugnación de resultado electorales.                                                                                                                                                                                                                                                                                        Perdida de credibilidad en el sistema electoral de la Universidad</v>
      </c>
      <c r="I436" s="385" t="str">
        <f>'01-Mapa de riesgo-UO'!AT437</f>
        <v>LEVE</v>
      </c>
      <c r="J436" s="204" t="str">
        <f>'01-Mapa de riesgo-UO'!AW437</f>
        <v>ASUMIR</v>
      </c>
      <c r="K436" s="332" t="str">
        <f t="shared" si="24"/>
        <v>NO</v>
      </c>
      <c r="L436" s="324"/>
      <c r="M436" s="324"/>
      <c r="N436" s="324"/>
      <c r="O436" s="324"/>
      <c r="P436" s="324"/>
      <c r="Q436" s="324"/>
      <c r="R436" s="324"/>
      <c r="S436" s="324"/>
    </row>
    <row r="437" spans="1:19" ht="88.5" hidden="1" customHeight="1" x14ac:dyDescent="0.2">
      <c r="A437" s="324"/>
      <c r="B437" s="332"/>
      <c r="C437" s="332"/>
      <c r="D437" s="332"/>
      <c r="E437" s="332"/>
      <c r="F437" s="332"/>
      <c r="G437" s="52" t="str">
        <f>'01-Mapa de riesgo-UO'!I438</f>
        <v>Errónea configuración de las votaciones, debido a que software requiera demasiadas configuraciones o permisos lo que podría generar fallas en las votaciones</v>
      </c>
      <c r="H437" s="332"/>
      <c r="I437" s="385"/>
      <c r="J437" s="204" t="str">
        <f>'01-Mapa de riesgo-UO'!AW438</f>
        <v>ASUMIR</v>
      </c>
      <c r="K437" s="332"/>
      <c r="L437" s="324"/>
      <c r="M437" s="324"/>
      <c r="N437" s="324"/>
      <c r="O437" s="324"/>
      <c r="P437" s="324"/>
      <c r="Q437" s="324"/>
      <c r="R437" s="324"/>
      <c r="S437" s="324"/>
    </row>
    <row r="438" spans="1:19" ht="88.5" hidden="1" customHeight="1" x14ac:dyDescent="0.2">
      <c r="A438" s="324"/>
      <c r="B438" s="332"/>
      <c r="C438" s="332"/>
      <c r="D438" s="332"/>
      <c r="E438" s="332"/>
      <c r="F438" s="332"/>
      <c r="G438" s="52" t="str">
        <f>'01-Mapa de riesgo-UO'!I439</f>
        <v>Fallas técnicas del servidor, o por problemas de energía eléctrica o conexión a Internet</v>
      </c>
      <c r="H438" s="332"/>
      <c r="I438" s="385"/>
      <c r="J438" s="204" t="str">
        <f>'01-Mapa de riesgo-UO'!AW439</f>
        <v>ASUMIR</v>
      </c>
      <c r="K438" s="332"/>
      <c r="L438" s="324"/>
      <c r="M438" s="324"/>
      <c r="N438" s="324"/>
      <c r="O438" s="324"/>
      <c r="P438" s="324"/>
      <c r="Q438" s="324"/>
      <c r="R438" s="324"/>
      <c r="S438" s="324"/>
    </row>
    <row r="439" spans="1:19" ht="88.5" hidden="1" customHeight="1" x14ac:dyDescent="0.2">
      <c r="A439" s="324">
        <v>144</v>
      </c>
      <c r="B439" s="332" t="str">
        <f>'01-Mapa de riesgo-UO'!D440</f>
        <v>ADMINISTRACIÓN_INSTITUCIONAL</v>
      </c>
      <c r="C439" s="332" t="str">
        <f>+'01-Mapa de riesgo-UO'!F440</f>
        <v>SI</v>
      </c>
      <c r="D439" s="332" t="str">
        <f>'01-Mapa de riesgo-UO'!J440</f>
        <v>Cumplimiento</v>
      </c>
      <c r="E439" s="332" t="str">
        <f>'01-Mapa de riesgo-UO'!K440</f>
        <v>Vencimiento de términos para la atención de Derechos de Petición que lleguen a la Secretaria General</v>
      </c>
      <c r="F439" s="332" t="str">
        <f>'01-Mapa de riesgo-UO'!L440</f>
        <v>No dar respuesta a un Derecho de Petición dentro de los términos establecidos por la ley</v>
      </c>
      <c r="G439" s="52" t="str">
        <f>'01-Mapa de riesgo-UO'!I440</f>
        <v>Omisión o retraso de respuesta por parte del funcionario encargado en la Secretaria General</v>
      </c>
      <c r="H439" s="332" t="str">
        <f>'01-Mapa de riesgo-UO'!M440</f>
        <v>Interposición de una Acción de Tutela.                                                                                                                                                                                                                                                                           Acciones legales en contra de la Universidad</v>
      </c>
      <c r="I439" s="385" t="str">
        <f>'01-Mapa de riesgo-UO'!AT440</f>
        <v>LEVE</v>
      </c>
      <c r="J439" s="204" t="str">
        <f>'01-Mapa de riesgo-UO'!AW440</f>
        <v>ASUMIR</v>
      </c>
      <c r="K439" s="332" t="str">
        <f t="shared" si="24"/>
        <v>NO</v>
      </c>
      <c r="L439" s="324"/>
      <c r="M439" s="324"/>
      <c r="N439" s="324"/>
      <c r="O439" s="324"/>
      <c r="P439" s="324"/>
      <c r="Q439" s="324"/>
      <c r="R439" s="324"/>
      <c r="S439" s="324"/>
    </row>
    <row r="440" spans="1:19" ht="88.5" hidden="1" customHeight="1" x14ac:dyDescent="0.2">
      <c r="A440" s="324"/>
      <c r="B440" s="332"/>
      <c r="C440" s="332"/>
      <c r="D440" s="332"/>
      <c r="E440" s="332"/>
      <c r="F440" s="332"/>
      <c r="G440" s="52" t="str">
        <f>'01-Mapa de riesgo-UO'!I441</f>
        <v>Entidades externas que no suministran soportes o información requerida para dar respuesta</v>
      </c>
      <c r="H440" s="332"/>
      <c r="I440" s="385"/>
      <c r="J440" s="204" t="str">
        <f>'01-Mapa de riesgo-UO'!AW441</f>
        <v>ASUMIR</v>
      </c>
      <c r="K440" s="332"/>
      <c r="L440" s="324"/>
      <c r="M440" s="324"/>
      <c r="N440" s="324"/>
      <c r="O440" s="324"/>
      <c r="P440" s="324"/>
      <c r="Q440" s="324"/>
      <c r="R440" s="324"/>
      <c r="S440" s="324"/>
    </row>
    <row r="441" spans="1:19" ht="88.5" hidden="1" customHeight="1" x14ac:dyDescent="0.2">
      <c r="A441" s="324"/>
      <c r="B441" s="332"/>
      <c r="C441" s="332"/>
      <c r="D441" s="332"/>
      <c r="E441" s="332"/>
      <c r="F441" s="332"/>
      <c r="G441" s="52">
        <f>'01-Mapa de riesgo-UO'!I442</f>
        <v>0</v>
      </c>
      <c r="H441" s="332"/>
      <c r="I441" s="385"/>
      <c r="J441" s="204" t="str">
        <f>'01-Mapa de riesgo-UO'!AW442</f>
        <v>ASUMIR</v>
      </c>
      <c r="K441" s="332"/>
      <c r="L441" s="324"/>
      <c r="M441" s="324"/>
      <c r="N441" s="324"/>
      <c r="O441" s="324"/>
      <c r="P441" s="324"/>
      <c r="Q441" s="324"/>
      <c r="R441" s="324"/>
      <c r="S441" s="324"/>
    </row>
    <row r="442" spans="1:19" ht="88.5" hidden="1" customHeight="1" x14ac:dyDescent="0.2">
      <c r="A442" s="324">
        <v>145</v>
      </c>
      <c r="B442" s="332" t="str">
        <f>'01-Mapa de riesgo-UO'!D443</f>
        <v>ADMINISTRACIÓN_INSTITUCIONAL</v>
      </c>
      <c r="C442" s="332" t="str">
        <f>+'01-Mapa de riesgo-UO'!F443</f>
        <v>NO</v>
      </c>
      <c r="D442" s="332" t="str">
        <f>'01-Mapa de riesgo-UO'!J443</f>
        <v>Cumplimiento</v>
      </c>
      <c r="E442" s="332" t="str">
        <f>'01-Mapa de riesgo-UO'!K443</f>
        <v>Incumplimiento de la normatividad vigente y aplicable a la Universidad</v>
      </c>
      <c r="F442" s="332"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32" t="str">
        <f>'01-Mapa de riesgo-UO'!M443</f>
        <v>Contradicción conceptual con otras dependencias.                                                                                                                                                                                                                                              Otorgamiento o negación de un derecho. Toma de decisiones por fuera del alcance normativo de la Universidad</v>
      </c>
      <c r="I442" s="385" t="str">
        <f>'01-Mapa de riesgo-UO'!AT443</f>
        <v>LEVE</v>
      </c>
      <c r="J442" s="204" t="str">
        <f>'01-Mapa de riesgo-UO'!AW443</f>
        <v>ASUMIR</v>
      </c>
      <c r="K442" s="332" t="str">
        <f t="shared" si="24"/>
        <v>NO</v>
      </c>
      <c r="L442" s="324"/>
      <c r="M442" s="324"/>
      <c r="N442" s="324"/>
      <c r="O442" s="324"/>
      <c r="P442" s="324"/>
      <c r="Q442" s="324"/>
      <c r="R442" s="324"/>
      <c r="S442" s="324"/>
    </row>
    <row r="443" spans="1:19" ht="88.5" hidden="1" customHeight="1" x14ac:dyDescent="0.2">
      <c r="A443" s="324"/>
      <c r="B443" s="332"/>
      <c r="C443" s="332"/>
      <c r="D443" s="332"/>
      <c r="E443" s="332"/>
      <c r="F443" s="332"/>
      <c r="G443" s="52" t="str">
        <f>'01-Mapa de riesgo-UO'!I444</f>
        <v>Cambios de normas expedidas por órganos o entidades extremas a la Universidad</v>
      </c>
      <c r="H443" s="332"/>
      <c r="I443" s="385"/>
      <c r="J443" s="204" t="str">
        <f>'01-Mapa de riesgo-UO'!AW444</f>
        <v>ASUMIR</v>
      </c>
      <c r="K443" s="332"/>
      <c r="L443" s="324"/>
      <c r="M443" s="324"/>
      <c r="N443" s="324"/>
      <c r="O443" s="324"/>
      <c r="P443" s="324"/>
      <c r="Q443" s="324"/>
      <c r="R443" s="324"/>
      <c r="S443" s="324"/>
    </row>
    <row r="444" spans="1:19" ht="88.5" hidden="1" customHeight="1" x14ac:dyDescent="0.2">
      <c r="A444" s="324"/>
      <c r="B444" s="332"/>
      <c r="C444" s="332"/>
      <c r="D444" s="332"/>
      <c r="E444" s="332"/>
      <c r="F444" s="332"/>
      <c r="G444" s="52">
        <f>'01-Mapa de riesgo-UO'!I445</f>
        <v>0</v>
      </c>
      <c r="H444" s="332"/>
      <c r="I444" s="385"/>
      <c r="J444" s="204" t="str">
        <f>'01-Mapa de riesgo-UO'!AW445</f>
        <v>ASUMIR</v>
      </c>
      <c r="K444" s="332"/>
      <c r="L444" s="324"/>
      <c r="M444" s="324"/>
      <c r="N444" s="324"/>
      <c r="O444" s="324"/>
      <c r="P444" s="324"/>
      <c r="Q444" s="324"/>
      <c r="R444" s="324"/>
      <c r="S444" s="324"/>
    </row>
    <row r="445" spans="1:19" ht="88.5" hidden="1" customHeight="1" x14ac:dyDescent="0.2">
      <c r="A445" s="324">
        <v>146</v>
      </c>
      <c r="B445" s="332" t="str">
        <f>'01-Mapa de riesgo-UO'!D446</f>
        <v>ADMINISTRACIÓN_INSTITUCIONAL</v>
      </c>
      <c r="C445" s="332" t="str">
        <f>+'01-Mapa de riesgo-UO'!F446</f>
        <v>NO</v>
      </c>
      <c r="D445" s="332" t="str">
        <f>'01-Mapa de riesgo-UO'!J446</f>
        <v>Estratégico</v>
      </c>
      <c r="E445" s="332" t="str">
        <f>'01-Mapa de riesgo-UO'!K446</f>
        <v xml:space="preserve">Pérdida de la información de las series documentales conservadas físicamente </v>
      </c>
      <c r="F445" s="332"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32" t="str">
        <f>'01-Mapa de riesgo-UO'!M446</f>
        <v>Perdida de la memoria institucional
Demandas por perjuicios a los usuarios
Ausencia de apoyo a la misión institucional</v>
      </c>
      <c r="I445" s="385" t="str">
        <f>'01-Mapa de riesgo-UO'!AT446</f>
        <v>LEVE</v>
      </c>
      <c r="J445" s="204" t="str">
        <f>'01-Mapa de riesgo-UO'!AW446</f>
        <v>ASUMIR</v>
      </c>
      <c r="K445" s="332" t="str">
        <f t="shared" si="24"/>
        <v>NO</v>
      </c>
      <c r="L445" s="324"/>
      <c r="M445" s="324"/>
      <c r="N445" s="324"/>
      <c r="O445" s="324"/>
      <c r="P445" s="324"/>
      <c r="Q445" s="324"/>
      <c r="R445" s="324"/>
      <c r="S445" s="324"/>
    </row>
    <row r="446" spans="1:19" ht="88.5" hidden="1" customHeight="1" x14ac:dyDescent="0.2">
      <c r="A446" s="324"/>
      <c r="B446" s="332"/>
      <c r="C446" s="332"/>
      <c r="D446" s="332"/>
      <c r="E446" s="332"/>
      <c r="F446" s="332"/>
      <c r="G446" s="52" t="str">
        <f>'01-Mapa de riesgo-UO'!I447</f>
        <v>Controles de acceso deficientes</v>
      </c>
      <c r="H446" s="332"/>
      <c r="I446" s="385"/>
      <c r="J446" s="204" t="str">
        <f>'01-Mapa de riesgo-UO'!AW447</f>
        <v>ASUMIR</v>
      </c>
      <c r="K446" s="332"/>
      <c r="L446" s="324"/>
      <c r="M446" s="324"/>
      <c r="N446" s="324"/>
      <c r="O446" s="324"/>
      <c r="P446" s="324"/>
      <c r="Q446" s="324"/>
      <c r="R446" s="324"/>
      <c r="S446" s="324"/>
    </row>
    <row r="447" spans="1:19" ht="88.5" hidden="1" customHeight="1" x14ac:dyDescent="0.2">
      <c r="A447" s="324"/>
      <c r="B447" s="332"/>
      <c r="C447" s="332"/>
      <c r="D447" s="332"/>
      <c r="E447" s="332"/>
      <c r="F447" s="332"/>
      <c r="G447" s="52">
        <f>'01-Mapa de riesgo-UO'!I448</f>
        <v>0</v>
      </c>
      <c r="H447" s="332"/>
      <c r="I447" s="385"/>
      <c r="J447" s="204" t="str">
        <f>'01-Mapa de riesgo-UO'!AW448</f>
        <v>ASUMIR</v>
      </c>
      <c r="K447" s="332"/>
      <c r="L447" s="324"/>
      <c r="M447" s="324"/>
      <c r="N447" s="324"/>
      <c r="O447" s="324"/>
      <c r="P447" s="324"/>
      <c r="Q447" s="324"/>
      <c r="R447" s="324"/>
      <c r="S447" s="324"/>
    </row>
    <row r="448" spans="1:19" ht="88.5" hidden="1" customHeight="1" x14ac:dyDescent="0.2">
      <c r="A448" s="324">
        <v>147</v>
      </c>
      <c r="B448" s="332" t="str">
        <f>'01-Mapa de riesgo-UO'!D449</f>
        <v>ADMINISTRACIÓN_INSTITUCIONAL</v>
      </c>
      <c r="C448" s="332" t="str">
        <f>+'01-Mapa de riesgo-UO'!F449</f>
        <v>NO</v>
      </c>
      <c r="D448" s="332" t="str">
        <f>'01-Mapa de riesgo-UO'!J449</f>
        <v>Cumplimiento</v>
      </c>
      <c r="E448" s="332" t="str">
        <f>'01-Mapa de riesgo-UO'!K449</f>
        <v xml:space="preserve">Incumplimiento en Normatividad Archivistica conforme a la actualización de los Instrumentos Archivisticos (TRD, CCD, PGD,  FUID) </v>
      </c>
      <c r="F448" s="332" t="str">
        <f>'01-Mapa de riesgo-UO'!L449</f>
        <v xml:space="preserve">Instrumentos archivisticos desactualizados y no alineados con los cambios institucionales </v>
      </c>
      <c r="G448" s="52" t="str">
        <f>'01-Mapa de riesgo-UO'!I449</f>
        <v>Cambios constantes en la Normativa Archivistica Nacional</v>
      </c>
      <c r="H448" s="332"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385" t="str">
        <f>'01-Mapa de riesgo-UO'!AT449</f>
        <v>LEVE</v>
      </c>
      <c r="J448" s="204" t="str">
        <f>'01-Mapa de riesgo-UO'!AW449</f>
        <v>ASUMIR</v>
      </c>
      <c r="K448" s="332" t="str">
        <f t="shared" si="24"/>
        <v>NO</v>
      </c>
      <c r="L448" s="324"/>
      <c r="M448" s="324"/>
      <c r="N448" s="324"/>
      <c r="O448" s="324"/>
      <c r="P448" s="324"/>
      <c r="Q448" s="324"/>
      <c r="R448" s="324"/>
      <c r="S448" s="324"/>
    </row>
    <row r="449" spans="1:19" ht="88.5" hidden="1" customHeight="1" x14ac:dyDescent="0.2">
      <c r="A449" s="324"/>
      <c r="B449" s="332"/>
      <c r="C449" s="332"/>
      <c r="D449" s="332"/>
      <c r="E449" s="332"/>
      <c r="F449" s="332"/>
      <c r="G449" s="52" t="str">
        <f>'01-Mapa de riesgo-UO'!I450</f>
        <v>Modificaciones en la Estructura Organizacional y que tienen relación directa con los instrumentos archivisticos</v>
      </c>
      <c r="H449" s="332"/>
      <c r="I449" s="385"/>
      <c r="J449" s="204" t="str">
        <f>'01-Mapa de riesgo-UO'!AW450</f>
        <v>ASUMIR</v>
      </c>
      <c r="K449" s="332"/>
      <c r="L449" s="324"/>
      <c r="M449" s="324"/>
      <c r="N449" s="324"/>
      <c r="O449" s="324"/>
      <c r="P449" s="324"/>
      <c r="Q449" s="324"/>
      <c r="R449" s="324"/>
      <c r="S449" s="324"/>
    </row>
    <row r="450" spans="1:19" ht="88.5" hidden="1" customHeight="1" x14ac:dyDescent="0.2">
      <c r="A450" s="324"/>
      <c r="B450" s="332"/>
      <c r="C450" s="332"/>
      <c r="D450" s="332"/>
      <c r="E450" s="332"/>
      <c r="F450" s="332"/>
      <c r="G450" s="52">
        <f>'01-Mapa de riesgo-UO'!I451</f>
        <v>0</v>
      </c>
      <c r="H450" s="332"/>
      <c r="I450" s="385"/>
      <c r="J450" s="204" t="str">
        <f>'01-Mapa de riesgo-UO'!AW451</f>
        <v>ASUMIR</v>
      </c>
      <c r="K450" s="332"/>
      <c r="L450" s="324"/>
      <c r="M450" s="324"/>
      <c r="N450" s="324"/>
      <c r="O450" s="324"/>
      <c r="P450" s="324"/>
      <c r="Q450" s="324"/>
      <c r="R450" s="324"/>
      <c r="S450" s="324"/>
    </row>
    <row r="451" spans="1:19" ht="88.5" hidden="1" customHeight="1" x14ac:dyDescent="0.2">
      <c r="A451" s="324">
        <v>148</v>
      </c>
      <c r="B451" s="332" t="str">
        <f>'01-Mapa de riesgo-UO'!D452</f>
        <v>EGRESADOS</v>
      </c>
      <c r="C451" s="332" t="str">
        <f>+'01-Mapa de riesgo-UO'!F452</f>
        <v>NO</v>
      </c>
      <c r="D451" s="332" t="str">
        <f>'01-Mapa de riesgo-UO'!J452</f>
        <v>Estratégico</v>
      </c>
      <c r="E451" s="332" t="str">
        <f>'01-Mapa de riesgo-UO'!K452</f>
        <v xml:space="preserve"> Desintéres de egresados y empleadores</v>
      </c>
      <c r="F451" s="332"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32" t="str">
        <f>'01-Mapa de riesgo-UO'!M452</f>
        <v>Baja participación de los egresados en las actividades
Desactualización de datos de los egresados y empleadores</v>
      </c>
      <c r="I451" s="385" t="str">
        <f>'01-Mapa de riesgo-UO'!AT452</f>
        <v>MODERADO</v>
      </c>
      <c r="J451" s="204" t="str">
        <f>'01-Mapa de riesgo-UO'!AW452</f>
        <v>COMPARTIR</v>
      </c>
      <c r="K451" s="332" t="str">
        <f t="shared" si="24"/>
        <v>Si el proceso lo requiere</v>
      </c>
      <c r="L451" s="324"/>
      <c r="M451" s="324"/>
      <c r="N451" s="324"/>
      <c r="O451" s="324"/>
      <c r="P451" s="324"/>
      <c r="Q451" s="324"/>
      <c r="R451" s="324"/>
      <c r="S451" s="324"/>
    </row>
    <row r="452" spans="1:19" ht="88.5" hidden="1" customHeight="1" x14ac:dyDescent="0.2">
      <c r="A452" s="324"/>
      <c r="B452" s="332"/>
      <c r="C452" s="332"/>
      <c r="D452" s="332"/>
      <c r="E452" s="332"/>
      <c r="F452" s="332"/>
      <c r="G452" s="52" t="str">
        <f>'01-Mapa de riesgo-UO'!I453</f>
        <v xml:space="preserve">Deficiente comunicación entre la oficina de egresados, con egresados y empresarios </v>
      </c>
      <c r="H452" s="332"/>
      <c r="I452" s="385"/>
      <c r="J452" s="204" t="str">
        <f>'01-Mapa de riesgo-UO'!AW453</f>
        <v>REDUCIR</v>
      </c>
      <c r="K452" s="332"/>
      <c r="L452" s="324"/>
      <c r="M452" s="324"/>
      <c r="N452" s="324"/>
      <c r="O452" s="324"/>
      <c r="P452" s="324"/>
      <c r="Q452" s="324"/>
      <c r="R452" s="324"/>
      <c r="S452" s="324"/>
    </row>
    <row r="453" spans="1:19" ht="88.5" hidden="1" customHeight="1" x14ac:dyDescent="0.2">
      <c r="A453" s="324"/>
      <c r="B453" s="332"/>
      <c r="C453" s="332"/>
      <c r="D453" s="332"/>
      <c r="E453" s="332"/>
      <c r="F453" s="332"/>
      <c r="G453" s="52" t="str">
        <f>'01-Mapa de riesgo-UO'!I454</f>
        <v>Deficiencia en la identificación de estrategias y temas de interés, que incentiven la participación</v>
      </c>
      <c r="H453" s="332"/>
      <c r="I453" s="385"/>
      <c r="J453" s="204" t="str">
        <f>'01-Mapa de riesgo-UO'!AW454</f>
        <v>REDUCIR</v>
      </c>
      <c r="K453" s="332"/>
      <c r="L453" s="324"/>
      <c r="M453" s="324"/>
      <c r="N453" s="324"/>
      <c r="O453" s="324"/>
      <c r="P453" s="324"/>
      <c r="Q453" s="324"/>
      <c r="R453" s="324"/>
      <c r="S453" s="324"/>
    </row>
    <row r="454" spans="1:19" ht="88.5" hidden="1" customHeight="1" x14ac:dyDescent="0.2">
      <c r="A454" s="324">
        <v>149</v>
      </c>
      <c r="B454" s="332" t="str">
        <f>'01-Mapa de riesgo-UO'!D455</f>
        <v>EGRESADOS</v>
      </c>
      <c r="C454" s="332" t="str">
        <f>+'01-Mapa de riesgo-UO'!F455</f>
        <v>NO</v>
      </c>
      <c r="D454" s="332" t="str">
        <f>'01-Mapa de riesgo-UO'!J455</f>
        <v>Imagen</v>
      </c>
      <c r="E454" s="332" t="str">
        <f>'01-Mapa de riesgo-UO'!K455</f>
        <v>Desconocimiento del rol e impacto del egresado en el medio</v>
      </c>
      <c r="F454" s="332"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32" t="str">
        <f>'01-Mapa de riesgo-UO'!M455</f>
        <v>Afectación en los procesos de renovaciones curriculares
Perdida de la imagen institucional</v>
      </c>
      <c r="I454" s="385" t="str">
        <f>'01-Mapa de riesgo-UO'!AT455</f>
        <v>MODERADO</v>
      </c>
      <c r="J454" s="204" t="str">
        <f>'01-Mapa de riesgo-UO'!AW455</f>
        <v>REDUCIR</v>
      </c>
      <c r="K454" s="332" t="str">
        <f t="shared" si="24"/>
        <v>Si el proceso lo requiere</v>
      </c>
      <c r="L454" s="324"/>
      <c r="M454" s="324"/>
      <c r="N454" s="324"/>
      <c r="O454" s="324"/>
      <c r="P454" s="324"/>
      <c r="Q454" s="324"/>
      <c r="R454" s="324"/>
      <c r="S454" s="324"/>
    </row>
    <row r="455" spans="1:19" ht="88.5" hidden="1" customHeight="1" x14ac:dyDescent="0.2">
      <c r="A455" s="324"/>
      <c r="B455" s="332"/>
      <c r="C455" s="332"/>
      <c r="D455" s="332"/>
      <c r="E455" s="332"/>
      <c r="F455" s="332"/>
      <c r="G455" s="52" t="str">
        <f>'01-Mapa de riesgo-UO'!I456</f>
        <v>Difilcultad en la empleabilidad del egresado</v>
      </c>
      <c r="H455" s="332"/>
      <c r="I455" s="385"/>
      <c r="J455" s="204" t="str">
        <f>'01-Mapa de riesgo-UO'!AW456</f>
        <v>TRANSFERIR</v>
      </c>
      <c r="K455" s="332"/>
      <c r="L455" s="324"/>
      <c r="M455" s="324"/>
      <c r="N455" s="324"/>
      <c r="O455" s="324"/>
      <c r="P455" s="324"/>
      <c r="Q455" s="324"/>
      <c r="R455" s="324"/>
      <c r="S455" s="324"/>
    </row>
    <row r="456" spans="1:19" ht="88.5" hidden="1" customHeight="1" x14ac:dyDescent="0.2">
      <c r="A456" s="324"/>
      <c r="B456" s="332"/>
      <c r="C456" s="332"/>
      <c r="D456" s="332"/>
      <c r="E456" s="332"/>
      <c r="F456" s="332"/>
      <c r="G456" s="52">
        <f>'01-Mapa de riesgo-UO'!I457</f>
        <v>0</v>
      </c>
      <c r="H456" s="332"/>
      <c r="I456" s="385"/>
      <c r="J456" s="204">
        <f>'01-Mapa de riesgo-UO'!AW457</f>
        <v>0</v>
      </c>
      <c r="K456" s="332"/>
      <c r="L456" s="324"/>
      <c r="M456" s="324"/>
      <c r="N456" s="324"/>
      <c r="O456" s="324"/>
      <c r="P456" s="324"/>
      <c r="Q456" s="324"/>
      <c r="R456" s="324"/>
      <c r="S456" s="324"/>
    </row>
    <row r="457" spans="1:19" ht="88.5" customHeight="1" x14ac:dyDescent="0.2">
      <c r="A457" s="324">
        <v>150</v>
      </c>
      <c r="B457" s="332" t="str">
        <f>'01-Mapa de riesgo-UO'!D458</f>
        <v>DOCENCIA</v>
      </c>
      <c r="C457" s="332" t="str">
        <f>+'01-Mapa de riesgo-UO'!F458</f>
        <v>NO</v>
      </c>
      <c r="D457" s="332" t="str">
        <f>'01-Mapa de riesgo-UO'!J458</f>
        <v>Operacional</v>
      </c>
      <c r="E457" s="332" t="str">
        <f>'01-Mapa de riesgo-UO'!K458</f>
        <v>Asignación de puntos y/o unidades salariales sin cumplimiento de requisitos</v>
      </c>
      <c r="F457" s="332" t="str">
        <f>'01-Mapa de riesgo-UO'!L458</f>
        <v>Asignación de puntos y/o unidades salariales, sin cumplir con los requisitos establecidos en la normatividad externa e interna.</v>
      </c>
      <c r="G457" s="52" t="str">
        <f>'01-Mapa de riesgo-UO'!I458</f>
        <v>Falta de claridad en las Normas Nacionales</v>
      </c>
      <c r="H457" s="332" t="str">
        <f>'01-Mapa de riesgo-UO'!M458</f>
        <v>Incorrecta asignación salarial
Devolución de dinero
Recovatorias, Demandas y reclamaciones por parte de los docentes</v>
      </c>
      <c r="I457" s="385" t="str">
        <f>'01-Mapa de riesgo-UO'!AT458</f>
        <v>LEVE</v>
      </c>
      <c r="J457" s="204" t="str">
        <f>'01-Mapa de riesgo-UO'!AW458</f>
        <v>ASUMIR</v>
      </c>
      <c r="K457" s="332" t="str">
        <f t="shared" si="24"/>
        <v>NO</v>
      </c>
      <c r="L457" s="324"/>
      <c r="M457" s="324"/>
      <c r="N457" s="324"/>
      <c r="O457" s="324"/>
      <c r="P457" s="324"/>
      <c r="Q457" s="324"/>
      <c r="R457" s="324"/>
      <c r="S457" s="324"/>
    </row>
    <row r="458" spans="1:19" ht="88.5" hidden="1" customHeight="1" x14ac:dyDescent="0.2">
      <c r="A458" s="324"/>
      <c r="B458" s="332"/>
      <c r="C458" s="332"/>
      <c r="D458" s="332"/>
      <c r="E458" s="332"/>
      <c r="F458" s="332"/>
      <c r="G458" s="52" t="str">
        <f>'01-Mapa de riesgo-UO'!I459</f>
        <v>Interpretación de la norma (ambigüedad).</v>
      </c>
      <c r="H458" s="332"/>
      <c r="I458" s="385"/>
      <c r="J458" s="204" t="str">
        <f>'01-Mapa de riesgo-UO'!AW459</f>
        <v>ASUMIR</v>
      </c>
      <c r="K458" s="332"/>
      <c r="L458" s="324"/>
      <c r="M458" s="324"/>
      <c r="N458" s="324"/>
      <c r="O458" s="324"/>
      <c r="P458" s="324"/>
      <c r="Q458" s="324"/>
      <c r="R458" s="324"/>
      <c r="S458" s="324"/>
    </row>
    <row r="459" spans="1:19" ht="88.5" hidden="1" customHeight="1" x14ac:dyDescent="0.2">
      <c r="A459" s="324"/>
      <c r="B459" s="332"/>
      <c r="C459" s="332"/>
      <c r="D459" s="332"/>
      <c r="E459" s="332"/>
      <c r="F459" s="332"/>
      <c r="G459" s="52" t="str">
        <f>'01-Mapa de riesgo-UO'!I460</f>
        <v>Fallas del sistema de información desde la solicitud hasta el pago y falta de integralidad entre los sistemas.</v>
      </c>
      <c r="H459" s="332"/>
      <c r="I459" s="385"/>
      <c r="J459" s="204" t="str">
        <f>'01-Mapa de riesgo-UO'!AW460</f>
        <v>ASUMIR</v>
      </c>
      <c r="K459" s="332"/>
      <c r="L459" s="324"/>
      <c r="M459" s="324"/>
      <c r="N459" s="324"/>
      <c r="O459" s="324"/>
      <c r="P459" s="324"/>
      <c r="Q459" s="324"/>
      <c r="R459" s="324"/>
      <c r="S459" s="324"/>
    </row>
    <row r="460" spans="1:19" ht="88.5" hidden="1" customHeight="1" x14ac:dyDescent="0.2">
      <c r="A460" s="324">
        <v>151</v>
      </c>
      <c r="B460" s="332" t="str">
        <f>'01-Mapa de riesgo-UO'!D461</f>
        <v>BIENESTAR_INSTITUCIONAL</v>
      </c>
      <c r="C460" s="332" t="str">
        <f>+'01-Mapa de riesgo-UO'!F461</f>
        <v>NO</v>
      </c>
      <c r="D460" s="332" t="str">
        <f>'01-Mapa de riesgo-UO'!J461</f>
        <v>Financiero</v>
      </c>
      <c r="E460" s="332" t="str">
        <f>'01-Mapa de riesgo-UO'!K461</f>
        <v>Desfinanciación para la ejecución de propuestas de formación enfocadas al bienestar docente</v>
      </c>
      <c r="F460" s="332"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32" t="str">
        <f>'01-Mapa de riesgo-UO'!M461</f>
        <v>Desmotivación del personal docente de la institución
Bajo rendimiento de los  docentes
Detrimento de la calidad de los programas académicos</v>
      </c>
      <c r="I460" s="385" t="str">
        <f>'01-Mapa de riesgo-UO'!AT461</f>
        <v>LEVE</v>
      </c>
      <c r="J460" s="204" t="str">
        <f>'01-Mapa de riesgo-UO'!AW461</f>
        <v>ASUMIR</v>
      </c>
      <c r="K460" s="332" t="str">
        <f t="shared" si="24"/>
        <v>NO</v>
      </c>
      <c r="L460" s="324"/>
      <c r="M460" s="324"/>
      <c r="N460" s="324"/>
      <c r="O460" s="324"/>
      <c r="P460" s="324"/>
      <c r="Q460" s="324"/>
      <c r="R460" s="324"/>
      <c r="S460" s="324"/>
    </row>
    <row r="461" spans="1:19" ht="88.5" hidden="1" customHeight="1" x14ac:dyDescent="0.2">
      <c r="A461" s="324"/>
      <c r="B461" s="332"/>
      <c r="C461" s="332"/>
      <c r="D461" s="332"/>
      <c r="E461" s="332"/>
      <c r="F461" s="332"/>
      <c r="G461" s="52" t="str">
        <f>'01-Mapa de riesgo-UO'!I462</f>
        <v>Uso del recurso en actividades que no aportan al bienestar docente.</v>
      </c>
      <c r="H461" s="332"/>
      <c r="I461" s="385"/>
      <c r="J461" s="204" t="str">
        <f>'01-Mapa de riesgo-UO'!AW462</f>
        <v>ASUMIR</v>
      </c>
      <c r="K461" s="332"/>
      <c r="L461" s="324"/>
      <c r="M461" s="324"/>
      <c r="N461" s="324"/>
      <c r="O461" s="324"/>
      <c r="P461" s="324"/>
      <c r="Q461" s="324"/>
      <c r="R461" s="324"/>
      <c r="S461" s="324"/>
    </row>
    <row r="462" spans="1:19" ht="88.5" hidden="1" customHeight="1" x14ac:dyDescent="0.2">
      <c r="A462" s="324"/>
      <c r="B462" s="332"/>
      <c r="C462" s="332"/>
      <c r="D462" s="332"/>
      <c r="E462" s="332"/>
      <c r="F462" s="332"/>
      <c r="G462" s="52">
        <f>'01-Mapa de riesgo-UO'!I463</f>
        <v>0</v>
      </c>
      <c r="H462" s="332"/>
      <c r="I462" s="385"/>
      <c r="J462" s="204" t="str">
        <f>'01-Mapa de riesgo-UO'!AW463</f>
        <v>ASUMIR</v>
      </c>
      <c r="K462" s="332"/>
      <c r="L462" s="324"/>
      <c r="M462" s="324"/>
      <c r="N462" s="324"/>
      <c r="O462" s="324"/>
      <c r="P462" s="324"/>
      <c r="Q462" s="324"/>
      <c r="R462" s="324"/>
      <c r="S462" s="324"/>
    </row>
    <row r="463" spans="1:19" ht="88.5" hidden="1" customHeight="1" x14ac:dyDescent="0.2">
      <c r="A463" s="324">
        <v>152</v>
      </c>
      <c r="B463" s="332" t="str">
        <f>'01-Mapa de riesgo-UO'!D464</f>
        <v>DIRECCIONAMIENTO_INSTITUCIONAL</v>
      </c>
      <c r="C463" s="332" t="str">
        <f>+'01-Mapa de riesgo-UO'!F464</f>
        <v>SI</v>
      </c>
      <c r="D463" s="332" t="str">
        <f>'01-Mapa de riesgo-UO'!J464</f>
        <v>Estratégico</v>
      </c>
      <c r="E463" s="332" t="str">
        <f>'01-Mapa de riesgo-UO'!K464</f>
        <v>No cumplimiento del Proyecto Educativo Institucional y las orientaciones institucionales para la renovación curricular.</v>
      </c>
      <c r="F463" s="332"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32"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385" t="str">
        <f>'01-Mapa de riesgo-UO'!AT464</f>
        <v>MODERADO</v>
      </c>
      <c r="J463" s="204" t="str">
        <f>'01-Mapa de riesgo-UO'!AW464</f>
        <v>COMPARTIR</v>
      </c>
      <c r="K463" s="332" t="str">
        <f t="shared" si="24"/>
        <v>Si el proceso lo requiere</v>
      </c>
      <c r="L463" s="324"/>
      <c r="M463" s="324"/>
      <c r="N463" s="324"/>
      <c r="O463" s="324"/>
      <c r="P463" s="324"/>
      <c r="Q463" s="324"/>
      <c r="R463" s="324"/>
      <c r="S463" s="324"/>
    </row>
    <row r="464" spans="1:19" ht="88.5" hidden="1" customHeight="1" x14ac:dyDescent="0.2">
      <c r="A464" s="324"/>
      <c r="B464" s="332"/>
      <c r="C464" s="332"/>
      <c r="D464" s="332"/>
      <c r="E464" s="332"/>
      <c r="F464" s="332"/>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32"/>
      <c r="I464" s="385"/>
      <c r="J464" s="204" t="str">
        <f>'01-Mapa de riesgo-UO'!AW465</f>
        <v>COMPARTIR</v>
      </c>
      <c r="K464" s="332"/>
      <c r="L464" s="324"/>
      <c r="M464" s="324"/>
      <c r="N464" s="324"/>
      <c r="O464" s="324"/>
      <c r="P464" s="324"/>
      <c r="Q464" s="324"/>
      <c r="R464" s="324"/>
      <c r="S464" s="324"/>
    </row>
    <row r="465" spans="1:19" ht="88.5" hidden="1" customHeight="1" x14ac:dyDescent="0.2">
      <c r="A465" s="324"/>
      <c r="B465" s="332"/>
      <c r="C465" s="332"/>
      <c r="D465" s="332"/>
      <c r="E465" s="332"/>
      <c r="F465" s="332"/>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32"/>
      <c r="I465" s="385"/>
      <c r="J465" s="204" t="str">
        <f>'01-Mapa de riesgo-UO'!AW466</f>
        <v>ASUMIR</v>
      </c>
      <c r="K465" s="332"/>
      <c r="L465" s="324"/>
      <c r="M465" s="324"/>
      <c r="N465" s="324"/>
      <c r="O465" s="324"/>
      <c r="P465" s="324"/>
      <c r="Q465" s="324"/>
      <c r="R465" s="324"/>
      <c r="S465" s="324"/>
    </row>
    <row r="466" spans="1:19" ht="88.5" customHeight="1" x14ac:dyDescent="0.2">
      <c r="A466" s="324">
        <v>153</v>
      </c>
      <c r="B466" s="332" t="str">
        <f>'01-Mapa de riesgo-UO'!D467</f>
        <v>DOCENCIA</v>
      </c>
      <c r="C466" s="332" t="str">
        <f>+'01-Mapa de riesgo-UO'!F467</f>
        <v>NO</v>
      </c>
      <c r="D466" s="332" t="str">
        <f>'01-Mapa de riesgo-UO'!J467</f>
        <v>Estratégico</v>
      </c>
      <c r="E466" s="332" t="str">
        <f>'01-Mapa de riesgo-UO'!K467</f>
        <v>Pérdida del Registro Calificado de un Programa Académico</v>
      </c>
      <c r="F466" s="332"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32"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385" t="str">
        <f>'01-Mapa de riesgo-UO'!AT467</f>
        <v>LEVE</v>
      </c>
      <c r="J466" s="204" t="str">
        <f>'01-Mapa de riesgo-UO'!AW467</f>
        <v>ASUMIR</v>
      </c>
      <c r="K466" s="332" t="str">
        <f t="shared" si="24"/>
        <v>NO</v>
      </c>
      <c r="L466" s="324"/>
      <c r="M466" s="324"/>
      <c r="N466" s="324"/>
      <c r="O466" s="324"/>
      <c r="P466" s="324"/>
      <c r="Q466" s="324"/>
      <c r="R466" s="324"/>
      <c r="S466" s="324"/>
    </row>
    <row r="467" spans="1:19" ht="88.5" hidden="1" customHeight="1" x14ac:dyDescent="0.2">
      <c r="A467" s="324"/>
      <c r="B467" s="332"/>
      <c r="C467" s="332"/>
      <c r="D467" s="332"/>
      <c r="E467" s="332"/>
      <c r="F467" s="332"/>
      <c r="G467" s="52" t="str">
        <f>'01-Mapa de riesgo-UO'!I468</f>
        <v>No cumplir con los estándares establecidos para la renovación del Registro Calificado</v>
      </c>
      <c r="H467" s="332"/>
      <c r="I467" s="385"/>
      <c r="J467" s="204" t="str">
        <f>'01-Mapa de riesgo-UO'!AW468</f>
        <v>ASUMIR</v>
      </c>
      <c r="K467" s="332"/>
      <c r="L467" s="324"/>
      <c r="M467" s="324"/>
      <c r="N467" s="324"/>
      <c r="O467" s="324"/>
      <c r="P467" s="324"/>
      <c r="Q467" s="324"/>
      <c r="R467" s="324"/>
      <c r="S467" s="324"/>
    </row>
    <row r="468" spans="1:19" ht="88.5" hidden="1" customHeight="1" x14ac:dyDescent="0.2">
      <c r="A468" s="324"/>
      <c r="B468" s="332"/>
      <c r="C468" s="332"/>
      <c r="D468" s="332"/>
      <c r="E468" s="332"/>
      <c r="F468" s="332"/>
      <c r="G468" s="52">
        <f>'01-Mapa de riesgo-UO'!I469</f>
        <v>0</v>
      </c>
      <c r="H468" s="332"/>
      <c r="I468" s="385"/>
      <c r="J468" s="204" t="str">
        <f>'01-Mapa de riesgo-UO'!AW469</f>
        <v>ASUMIR</v>
      </c>
      <c r="K468" s="332"/>
      <c r="L468" s="324"/>
      <c r="M468" s="324"/>
      <c r="N468" s="324"/>
      <c r="O468" s="324"/>
      <c r="P468" s="324"/>
      <c r="Q468" s="324"/>
      <c r="R468" s="324"/>
      <c r="S468" s="324"/>
    </row>
    <row r="469" spans="1:19" ht="88.5" customHeight="1" x14ac:dyDescent="0.2">
      <c r="A469" s="324">
        <v>154</v>
      </c>
      <c r="B469" s="332" t="str">
        <f>'01-Mapa de riesgo-UO'!D470</f>
        <v>DOCENCIA</v>
      </c>
      <c r="C469" s="332" t="str">
        <f>+'01-Mapa de riesgo-UO'!F470</f>
        <v>NO</v>
      </c>
      <c r="D469" s="332" t="str">
        <f>'01-Mapa de riesgo-UO'!J470</f>
        <v>Información</v>
      </c>
      <c r="E469" s="332" t="str">
        <f>'01-Mapa de riesgo-UO'!K470</f>
        <v>Abandono estudiantil  en asignaturas virtuales y/o semipresenciales</v>
      </c>
      <c r="F469" s="332"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32" t="str">
        <f>'01-Mapa de riesgo-UO'!M470</f>
        <v xml:space="preserve">Disminución de estudiantes que pueden acceder o mantenerse en metodologías educativas mediadas por TIC en la Universidad Tecnológica de Pereira.
Mala imagen de las asignaturas virtuales frente a los estudiantes.    </v>
      </c>
      <c r="I469" s="385" t="str">
        <f>'01-Mapa de riesgo-UO'!AT470</f>
        <v>MODERADO</v>
      </c>
      <c r="J469" s="204" t="str">
        <f>'01-Mapa de riesgo-UO'!AW470</f>
        <v>REDUCIR</v>
      </c>
      <c r="K469" s="332" t="str">
        <f t="shared" si="24"/>
        <v>Si el proceso lo requiere</v>
      </c>
      <c r="L469" s="324"/>
      <c r="M469" s="324"/>
      <c r="N469" s="324"/>
      <c r="O469" s="324"/>
      <c r="P469" s="324"/>
      <c r="Q469" s="324"/>
      <c r="R469" s="324"/>
      <c r="S469" s="324"/>
    </row>
    <row r="470" spans="1:19" ht="88.5" hidden="1" customHeight="1" x14ac:dyDescent="0.2">
      <c r="A470" s="324"/>
      <c r="B470" s="332"/>
      <c r="C470" s="332"/>
      <c r="D470" s="332"/>
      <c r="E470" s="332"/>
      <c r="F470" s="332"/>
      <c r="G470" s="52" t="str">
        <f>'01-Mapa de riesgo-UO'!I471</f>
        <v>Falta de habilidades y competencias fundamentales para mantenerse en la modalidad.</v>
      </c>
      <c r="H470" s="332"/>
      <c r="I470" s="385"/>
      <c r="J470" s="204" t="str">
        <f>'01-Mapa de riesgo-UO'!AW471</f>
        <v>REDUCIR</v>
      </c>
      <c r="K470" s="332"/>
      <c r="L470" s="324"/>
      <c r="M470" s="324"/>
      <c r="N470" s="324"/>
      <c r="O470" s="324"/>
      <c r="P470" s="324"/>
      <c r="Q470" s="324"/>
      <c r="R470" s="324"/>
      <c r="S470" s="324"/>
    </row>
    <row r="471" spans="1:19" ht="88.5" hidden="1" customHeight="1" x14ac:dyDescent="0.2">
      <c r="A471" s="324"/>
      <c r="B471" s="332"/>
      <c r="C471" s="332"/>
      <c r="D471" s="332"/>
      <c r="E471" s="332"/>
      <c r="F471" s="332"/>
      <c r="G471" s="52" t="str">
        <f>'01-Mapa de riesgo-UO'!I472</f>
        <v>Falta de cultura en el uso del correo institucional.</v>
      </c>
      <c r="H471" s="332"/>
      <c r="I471" s="385"/>
      <c r="J471" s="204" t="str">
        <f>'01-Mapa de riesgo-UO'!AW472</f>
        <v>ASUMIR</v>
      </c>
      <c r="K471" s="332"/>
      <c r="L471" s="324"/>
      <c r="M471" s="324"/>
      <c r="N471" s="324"/>
      <c r="O471" s="324"/>
      <c r="P471" s="324"/>
      <c r="Q471" s="324"/>
      <c r="R471" s="324"/>
      <c r="S471" s="324"/>
    </row>
    <row r="472" spans="1:19" ht="88.5" hidden="1" customHeight="1" x14ac:dyDescent="0.2">
      <c r="A472" s="324">
        <v>155</v>
      </c>
      <c r="B472" s="332" t="str">
        <f>'01-Mapa de riesgo-UO'!D473</f>
        <v>CONTROL_SEGUIMIENTO</v>
      </c>
      <c r="C472" s="332" t="str">
        <f>+'01-Mapa de riesgo-UO'!F473</f>
        <v>NO</v>
      </c>
      <c r="D472" s="332" t="str">
        <f>'01-Mapa de riesgo-UO'!J473</f>
        <v>Cumplimiento</v>
      </c>
      <c r="E472" s="332" t="str">
        <f>'01-Mapa de riesgo-UO'!K473</f>
        <v>Incumplimiento de los tiempos establecidos en la Ley para dar respuesta oportuna de PQRS  interpuestas por la Ciudadanía a través de los diferentes canales establecidos por la universidad.</v>
      </c>
      <c r="F472" s="332"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32" t="str">
        <f>'01-Mapa de riesgo-UO'!M473</f>
        <v>Falta disciplinaria.
Insatisfacción por parte del   ciudadano
Sanción o hallazgo por parte de entes de control
Pérdida de imagen de la institución.</v>
      </c>
      <c r="I472" s="385" t="str">
        <f>'01-Mapa de riesgo-UO'!AT473</f>
        <v>LEVE</v>
      </c>
      <c r="J472" s="204" t="str">
        <f>'01-Mapa de riesgo-UO'!AW473</f>
        <v>ASUMIR</v>
      </c>
      <c r="K472" s="332" t="str">
        <f t="shared" ref="K472:K493" si="25">IF(I472="GRAVE","Debe formularse",IF(I472="MODERADO", "Si el proceso lo requiere","NO"))</f>
        <v>NO</v>
      </c>
      <c r="L472" s="324"/>
      <c r="M472" s="324"/>
      <c r="N472" s="324"/>
      <c r="O472" s="324"/>
      <c r="P472" s="324"/>
      <c r="Q472" s="324"/>
      <c r="R472" s="324"/>
      <c r="S472" s="324"/>
    </row>
    <row r="473" spans="1:19" ht="88.5" hidden="1" customHeight="1" x14ac:dyDescent="0.2">
      <c r="A473" s="324"/>
      <c r="B473" s="332"/>
      <c r="C473" s="332"/>
      <c r="D473" s="332"/>
      <c r="E473" s="332"/>
      <c r="F473" s="332"/>
      <c r="G473" s="52" t="str">
        <f>'01-Mapa de riesgo-UO'!I474</f>
        <v xml:space="preserve">Limitaciones en los accesos a los medios tecnológicos para dar respuesta oportuna. </v>
      </c>
      <c r="H473" s="332"/>
      <c r="I473" s="385"/>
      <c r="J473" s="204" t="str">
        <f>'01-Mapa de riesgo-UO'!AW474</f>
        <v>ASUMIR</v>
      </c>
      <c r="K473" s="332"/>
      <c r="L473" s="324"/>
      <c r="M473" s="324"/>
      <c r="N473" s="324"/>
      <c r="O473" s="324"/>
      <c r="P473" s="324"/>
      <c r="Q473" s="324"/>
      <c r="R473" s="324"/>
      <c r="S473" s="324"/>
    </row>
    <row r="474" spans="1:19" ht="88.5" hidden="1" customHeight="1" x14ac:dyDescent="0.2">
      <c r="A474" s="324"/>
      <c r="B474" s="332"/>
      <c r="C474" s="332"/>
      <c r="D474" s="332"/>
      <c r="E474" s="332"/>
      <c r="F474" s="332"/>
      <c r="G474" s="52">
        <f>'01-Mapa de riesgo-UO'!I475</f>
        <v>0</v>
      </c>
      <c r="H474" s="332"/>
      <c r="I474" s="385"/>
      <c r="J474" s="204" t="str">
        <f>'01-Mapa de riesgo-UO'!AW475</f>
        <v>ASUMIR</v>
      </c>
      <c r="K474" s="332"/>
      <c r="L474" s="324"/>
      <c r="M474" s="324"/>
      <c r="N474" s="324"/>
      <c r="O474" s="324"/>
      <c r="P474" s="324"/>
      <c r="Q474" s="324"/>
      <c r="R474" s="324"/>
      <c r="S474" s="324"/>
    </row>
    <row r="475" spans="1:19" ht="88.5" hidden="1" customHeight="1" x14ac:dyDescent="0.2">
      <c r="A475" s="324">
        <v>156</v>
      </c>
      <c r="B475" s="332" t="str">
        <f>'01-Mapa de riesgo-UO'!D476</f>
        <v>DIRECCIONAMIENTO_INSTITUCIONAL</v>
      </c>
      <c r="C475" s="332" t="str">
        <f>+'01-Mapa de riesgo-UO'!F476</f>
        <v>NO</v>
      </c>
      <c r="D475" s="332" t="str">
        <f>'01-Mapa de riesgo-UO'!J476</f>
        <v>Financiero</v>
      </c>
      <c r="E475" s="332" t="str">
        <f>'01-Mapa de riesgo-UO'!K476</f>
        <v>Ajustes en el presupuesto Institucional no previstos o aplazamientos de gastos priorizados para la vigencia.</v>
      </c>
      <c r="F475" s="332"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32"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385" t="str">
        <f>'01-Mapa de riesgo-UO'!AT476</f>
        <v>MODERADO</v>
      </c>
      <c r="J475" s="204" t="str">
        <f>'01-Mapa de riesgo-UO'!AW476</f>
        <v>REDUCIR</v>
      </c>
      <c r="K475" s="332" t="str">
        <f t="shared" si="25"/>
        <v>Si el proceso lo requiere</v>
      </c>
      <c r="L475" s="324"/>
      <c r="M475" s="324"/>
      <c r="N475" s="324"/>
      <c r="O475" s="324"/>
      <c r="P475" s="324"/>
      <c r="Q475" s="324"/>
      <c r="R475" s="324"/>
      <c r="S475" s="324"/>
    </row>
    <row r="476" spans="1:19" ht="88.5" hidden="1" customHeight="1" x14ac:dyDescent="0.2">
      <c r="A476" s="324"/>
      <c r="B476" s="332"/>
      <c r="C476" s="332"/>
      <c r="D476" s="332"/>
      <c r="E476" s="332"/>
      <c r="F476" s="332"/>
      <c r="G476" s="52" t="str">
        <f>'01-Mapa de riesgo-UO'!I477</f>
        <v>Omisión de información en la planeación e identificación de necesidades presupuestales desde las dependencias académicas y administrativas</v>
      </c>
      <c r="H476" s="332"/>
      <c r="I476" s="385"/>
      <c r="J476" s="204" t="str">
        <f>'01-Mapa de riesgo-UO'!AW477</f>
        <v>REDUCIR</v>
      </c>
      <c r="K476" s="332"/>
      <c r="L476" s="324"/>
      <c r="M476" s="324"/>
      <c r="N476" s="324"/>
      <c r="O476" s="324"/>
      <c r="P476" s="324"/>
      <c r="Q476" s="324"/>
      <c r="R476" s="324"/>
      <c r="S476" s="324"/>
    </row>
    <row r="477" spans="1:19" ht="88.5" hidden="1" customHeight="1" x14ac:dyDescent="0.2">
      <c r="A477" s="324"/>
      <c r="B477" s="332"/>
      <c r="C477" s="332"/>
      <c r="D477" s="332"/>
      <c r="E477" s="332"/>
      <c r="F477" s="332"/>
      <c r="G477" s="52" t="str">
        <f>'01-Mapa de riesgo-UO'!I478</f>
        <v>Aprobación por parte de los órganos colegiados, de propuestas  que no contaron con el análisis financiero respectivo de manera previa.</v>
      </c>
      <c r="H477" s="332"/>
      <c r="I477" s="385"/>
      <c r="J477" s="204" t="str">
        <f>'01-Mapa de riesgo-UO'!AW478</f>
        <v>REDUCIR</v>
      </c>
      <c r="K477" s="332"/>
      <c r="L477" s="324"/>
      <c r="M477" s="324"/>
      <c r="N477" s="324"/>
      <c r="O477" s="324"/>
      <c r="P477" s="324"/>
      <c r="Q477" s="324"/>
      <c r="R477" s="324"/>
      <c r="S477" s="324"/>
    </row>
    <row r="478" spans="1:19" ht="88.5" hidden="1" customHeight="1" x14ac:dyDescent="0.2">
      <c r="A478" s="324">
        <v>157</v>
      </c>
      <c r="B478" s="332" t="str">
        <f>'01-Mapa de riesgo-UO'!D479</f>
        <v>EXTENSIÓN_PROYECCIÓN_SOCIAL</v>
      </c>
      <c r="C478" s="332" t="str">
        <f>+'01-Mapa de riesgo-UO'!F479</f>
        <v>SI</v>
      </c>
      <c r="D478" s="332" t="str">
        <f>'01-Mapa de riesgo-UO'!J479</f>
        <v>Operacional</v>
      </c>
      <c r="E478" s="332" t="str">
        <f>'01-Mapa de riesgo-UO'!K479</f>
        <v>Probabilidad de que se presenten contratos o convenios entre la universidad y entes externos que no cumplan con los lineamientos institucionales y no cuentan con respaldo financiero.</v>
      </c>
      <c r="F478" s="332"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32"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385" t="str">
        <f>'01-Mapa de riesgo-UO'!AT479</f>
        <v>LEVE</v>
      </c>
      <c r="J478" s="204" t="str">
        <f>'01-Mapa de riesgo-UO'!AW479</f>
        <v>ASUMIR</v>
      </c>
      <c r="K478" s="332" t="str">
        <f t="shared" si="25"/>
        <v>NO</v>
      </c>
      <c r="L478" s="324"/>
      <c r="M478" s="324"/>
      <c r="N478" s="324"/>
      <c r="O478" s="324"/>
      <c r="P478" s="324"/>
      <c r="Q478" s="324"/>
      <c r="R478" s="324"/>
      <c r="S478" s="324"/>
    </row>
    <row r="479" spans="1:19" ht="88.5" hidden="1" customHeight="1" x14ac:dyDescent="0.2">
      <c r="A479" s="324"/>
      <c r="B479" s="332"/>
      <c r="C479" s="332"/>
      <c r="D479" s="332"/>
      <c r="E479" s="332"/>
      <c r="F479" s="332"/>
      <c r="G479" s="52" t="str">
        <f>'01-Mapa de riesgo-UO'!I480</f>
        <v>Entrega inoportuna de la información por parte del proponente.</v>
      </c>
      <c r="H479" s="332"/>
      <c r="I479" s="385"/>
      <c r="J479" s="204" t="str">
        <f>'01-Mapa de riesgo-UO'!AW480</f>
        <v>ASUMIR</v>
      </c>
      <c r="K479" s="332"/>
      <c r="L479" s="324"/>
      <c r="M479" s="324"/>
      <c r="N479" s="324"/>
      <c r="O479" s="324"/>
      <c r="P479" s="324"/>
      <c r="Q479" s="324"/>
      <c r="R479" s="324"/>
      <c r="S479" s="324"/>
    </row>
    <row r="480" spans="1:19" ht="88.5" hidden="1" customHeight="1" x14ac:dyDescent="0.2">
      <c r="A480" s="324"/>
      <c r="B480" s="332"/>
      <c r="C480" s="332"/>
      <c r="D480" s="332"/>
      <c r="E480" s="332"/>
      <c r="F480" s="332"/>
      <c r="G480" s="52" t="str">
        <f>'01-Mapa de riesgo-UO'!I481</f>
        <v>Presiones de agentes externos para el cumplimiento de tiempos para la presentación de propuestas.</v>
      </c>
      <c r="H480" s="332"/>
      <c r="I480" s="385"/>
      <c r="J480" s="204" t="str">
        <f>'01-Mapa de riesgo-UO'!AW481</f>
        <v>ASUMIR</v>
      </c>
      <c r="K480" s="332"/>
      <c r="L480" s="324"/>
      <c r="M480" s="324"/>
      <c r="N480" s="324"/>
      <c r="O480" s="324"/>
      <c r="P480" s="324"/>
      <c r="Q480" s="324"/>
      <c r="R480" s="324"/>
      <c r="S480" s="324"/>
    </row>
    <row r="481" spans="1:19" ht="88.5" hidden="1" customHeight="1" x14ac:dyDescent="0.2">
      <c r="A481" s="324">
        <v>158</v>
      </c>
      <c r="B481" s="332" t="str">
        <f>'01-Mapa de riesgo-UO'!D482</f>
        <v>ASEGURAMIENTO_DE_LA_CALIDAD_INSTITUCIONAL</v>
      </c>
      <c r="C481" s="332" t="str">
        <f>+'01-Mapa de riesgo-UO'!F482</f>
        <v>SI</v>
      </c>
      <c r="D481" s="332" t="str">
        <f>'01-Mapa de riesgo-UO'!J482</f>
        <v>Corrupción</v>
      </c>
      <c r="E481" s="332"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32" t="str">
        <f>'01-Mapa de riesgo-UO'!L482</f>
        <v>Permitir el uso de información sensible para la institución como contraseñas, instructivos, procedimientos o bases de datos a personas no autorizadas</v>
      </c>
      <c r="G481" s="52" t="str">
        <f>'01-Mapa de riesgo-UO'!I482</f>
        <v>Falta de ética profesional.</v>
      </c>
      <c r="H481" s="332" t="str">
        <f>'01-Mapa de riesgo-UO'!M482</f>
        <v>Pérdida de la confidencialidad de la información.
Pérdida de la vinculación laboral por incumplimiento de la claúsula de confidencialidad del contrato.
Afectación a la imagen de la Universidad</v>
      </c>
      <c r="I481" s="385" t="str">
        <f>'01-Mapa de riesgo-UO'!AT482</f>
        <v>LEVE</v>
      </c>
      <c r="J481" s="204" t="str">
        <f>'01-Mapa de riesgo-UO'!AW482</f>
        <v>ASUMIR</v>
      </c>
      <c r="K481" s="332" t="str">
        <f t="shared" si="25"/>
        <v>NO</v>
      </c>
      <c r="L481" s="324"/>
      <c r="M481" s="324"/>
      <c r="N481" s="324"/>
      <c r="O481" s="324"/>
      <c r="P481" s="324"/>
      <c r="Q481" s="324"/>
      <c r="R481" s="324"/>
      <c r="S481" s="324"/>
    </row>
    <row r="482" spans="1:19" ht="88.5" hidden="1" customHeight="1" x14ac:dyDescent="0.2">
      <c r="A482" s="324"/>
      <c r="B482" s="332"/>
      <c r="C482" s="332"/>
      <c r="D482" s="332"/>
      <c r="E482" s="332"/>
      <c r="F482" s="332"/>
      <c r="G482" s="52">
        <f>'01-Mapa de riesgo-UO'!I483</f>
        <v>0</v>
      </c>
      <c r="H482" s="332"/>
      <c r="I482" s="385"/>
      <c r="J482" s="204" t="str">
        <f>'01-Mapa de riesgo-UO'!AW483</f>
        <v>ASUMIR</v>
      </c>
      <c r="K482" s="332"/>
      <c r="L482" s="324"/>
      <c r="M482" s="324"/>
      <c r="N482" s="324"/>
      <c r="O482" s="324"/>
      <c r="P482" s="324"/>
      <c r="Q482" s="324"/>
      <c r="R482" s="324"/>
      <c r="S482" s="324"/>
    </row>
    <row r="483" spans="1:19" ht="88.5" hidden="1" customHeight="1" x14ac:dyDescent="0.2">
      <c r="A483" s="324"/>
      <c r="B483" s="332"/>
      <c r="C483" s="332"/>
      <c r="D483" s="332"/>
      <c r="E483" s="332"/>
      <c r="F483" s="332"/>
      <c r="G483" s="52">
        <f>'01-Mapa de riesgo-UO'!I484</f>
        <v>0</v>
      </c>
      <c r="H483" s="332"/>
      <c r="I483" s="385"/>
      <c r="J483" s="204" t="str">
        <f>'01-Mapa de riesgo-UO'!AW484</f>
        <v>ASUMIR</v>
      </c>
      <c r="K483" s="332"/>
      <c r="L483" s="324"/>
      <c r="M483" s="324"/>
      <c r="N483" s="324"/>
      <c r="O483" s="324"/>
      <c r="P483" s="324"/>
      <c r="Q483" s="324"/>
      <c r="R483" s="324"/>
      <c r="S483" s="324"/>
    </row>
    <row r="484" spans="1:19" ht="88.5" hidden="1" customHeight="1" x14ac:dyDescent="0.2">
      <c r="A484" s="324">
        <v>159</v>
      </c>
      <c r="B484" s="332" t="str">
        <f>'01-Mapa de riesgo-UO'!D485</f>
        <v>ASEGURAMIENTO_DE_LA_CALIDAD_INSTITUCIONAL</v>
      </c>
      <c r="C484" s="332" t="str">
        <f>+'01-Mapa de riesgo-UO'!F485</f>
        <v>NO</v>
      </c>
      <c r="D484" s="332" t="str">
        <f>'01-Mapa de riesgo-UO'!J485</f>
        <v>Información</v>
      </c>
      <c r="E484" s="332" t="str">
        <f>'01-Mapa de riesgo-UO'!K485</f>
        <v>Pérdida de la información Institucional, que reposa en el Sistema Integral de Gestión</v>
      </c>
      <c r="F484" s="332" t="str">
        <f>'01-Mapa de riesgo-UO'!L485</f>
        <v>Modificación y  eliminación parcial  de la documentación del Sistema Integral de Gestión de la Universidad</v>
      </c>
      <c r="G484" s="52" t="str">
        <f>'01-Mapa de riesgo-UO'!I485</f>
        <v>Fallas en el software  y  no realización del backup.</v>
      </c>
      <c r="H484" s="332" t="str">
        <f>'01-Mapa de riesgo-UO'!M485</f>
        <v>Pérdida del conocimiento institucional</v>
      </c>
      <c r="I484" s="385" t="str">
        <f>'01-Mapa de riesgo-UO'!AT485</f>
        <v>LEVE</v>
      </c>
      <c r="J484" s="204" t="str">
        <f>'01-Mapa de riesgo-UO'!AW485</f>
        <v>ASUMIR</v>
      </c>
      <c r="K484" s="332" t="str">
        <f t="shared" si="25"/>
        <v>NO</v>
      </c>
      <c r="L484" s="324"/>
      <c r="M484" s="324"/>
      <c r="N484" s="324"/>
      <c r="O484" s="324"/>
      <c r="P484" s="324"/>
      <c r="Q484" s="324"/>
      <c r="R484" s="324"/>
      <c r="S484" s="324"/>
    </row>
    <row r="485" spans="1:19" ht="88.5" hidden="1" customHeight="1" x14ac:dyDescent="0.2">
      <c r="A485" s="324"/>
      <c r="B485" s="332"/>
      <c r="C485" s="332"/>
      <c r="D485" s="332"/>
      <c r="E485" s="332"/>
      <c r="F485" s="332"/>
      <c r="G485" s="52" t="str">
        <f>'01-Mapa de riesgo-UO'!I486</f>
        <v>Hackers que modifiquen o borren documentación.
Pérdida de la informacion por trabajo virtual debido a la pandemia.</v>
      </c>
      <c r="H485" s="332"/>
      <c r="I485" s="385"/>
      <c r="J485" s="204" t="str">
        <f>'01-Mapa de riesgo-UO'!AW486</f>
        <v>ASUMIR</v>
      </c>
      <c r="K485" s="332"/>
      <c r="L485" s="324"/>
      <c r="M485" s="324"/>
      <c r="N485" s="324"/>
      <c r="O485" s="324"/>
      <c r="P485" s="324"/>
      <c r="Q485" s="324"/>
      <c r="R485" s="324"/>
      <c r="S485" s="324"/>
    </row>
    <row r="486" spans="1:19" ht="88.5" hidden="1" customHeight="1" x14ac:dyDescent="0.2">
      <c r="A486" s="324"/>
      <c r="B486" s="332"/>
      <c r="C486" s="332"/>
      <c r="D486" s="332"/>
      <c r="E486" s="332"/>
      <c r="F486" s="332"/>
      <c r="G486" s="52" t="str">
        <f>'01-Mapa de riesgo-UO'!I487</f>
        <v>Daño de los equipos y documentación por riesgos biológicos.</v>
      </c>
      <c r="H486" s="332"/>
      <c r="I486" s="385"/>
      <c r="J486" s="204" t="str">
        <f>'01-Mapa de riesgo-UO'!AW487</f>
        <v>ASUMIR</v>
      </c>
      <c r="K486" s="332"/>
      <c r="L486" s="324"/>
      <c r="M486" s="324"/>
      <c r="N486" s="324"/>
      <c r="O486" s="324"/>
      <c r="P486" s="324"/>
      <c r="Q486" s="324"/>
      <c r="R486" s="324"/>
      <c r="S486" s="324"/>
    </row>
    <row r="487" spans="1:19" ht="88.5" hidden="1" customHeight="1" x14ac:dyDescent="0.2">
      <c r="A487" s="324">
        <v>160</v>
      </c>
      <c r="B487" s="332" t="str">
        <f>'01-Mapa de riesgo-UO'!D488</f>
        <v>EXTENSIÓN_PROYECCIÓN_SOCIAL</v>
      </c>
      <c r="C487" s="332" t="str">
        <f>+'01-Mapa de riesgo-UO'!F488</f>
        <v>NO</v>
      </c>
      <c r="D487" s="332" t="str">
        <f>'01-Mapa de riesgo-UO'!J488</f>
        <v>ambiental</v>
      </c>
      <c r="E487" s="332" t="str">
        <f>'01-Mapa de riesgo-UO'!K488</f>
        <v>Afectación de las áreas boscosas de la Universidad por acciones antrópica o eventos naturales</v>
      </c>
      <c r="F487" s="332"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32" t="str">
        <f>'01-Mapa de riesgo-UO'!M488</f>
        <v>Daños a los ecosistemas
Pérdida de material vegetal de colecciones botánicas
Extracción de fauna del bosque
Disminución de los servicios ambientales del Campus Universitario
Afectación legal 
Perdida de imagen Institucional</v>
      </c>
      <c r="I487" s="385" t="str">
        <f>'01-Mapa de riesgo-UO'!AT488</f>
        <v>LEVE</v>
      </c>
      <c r="J487" s="204" t="str">
        <f>'01-Mapa de riesgo-UO'!AW488</f>
        <v>ASUMIR</v>
      </c>
      <c r="K487" s="332" t="str">
        <f t="shared" si="25"/>
        <v>NO</v>
      </c>
      <c r="L487" s="324"/>
      <c r="M487" s="324"/>
      <c r="N487" s="324"/>
      <c r="O487" s="324"/>
      <c r="P487" s="324"/>
      <c r="Q487" s="324"/>
      <c r="R487" s="324"/>
      <c r="S487" s="324"/>
    </row>
    <row r="488" spans="1:19" ht="88.5" hidden="1" customHeight="1" x14ac:dyDescent="0.2">
      <c r="A488" s="324"/>
      <c r="B488" s="332"/>
      <c r="C488" s="332"/>
      <c r="D488" s="332"/>
      <c r="E488" s="332"/>
      <c r="F488" s="332"/>
      <c r="G488" s="52" t="str">
        <f>'01-Mapa de riesgo-UO'!I489</f>
        <v>Falta de cultura ciudadana para el cuidado ambiental</v>
      </c>
      <c r="H488" s="332"/>
      <c r="I488" s="385"/>
      <c r="J488" s="204" t="str">
        <f>'01-Mapa de riesgo-UO'!AW489</f>
        <v>ASUMIR</v>
      </c>
      <c r="K488" s="332"/>
      <c r="L488" s="324"/>
      <c r="M488" s="324"/>
      <c r="N488" s="324"/>
      <c r="O488" s="324"/>
      <c r="P488" s="324"/>
      <c r="Q488" s="324"/>
      <c r="R488" s="324"/>
      <c r="S488" s="324"/>
    </row>
    <row r="489" spans="1:19" ht="88.5" hidden="1" customHeight="1" x14ac:dyDescent="0.2">
      <c r="A489" s="324"/>
      <c r="B489" s="332"/>
      <c r="C489" s="332"/>
      <c r="D489" s="332"/>
      <c r="E489" s="332"/>
      <c r="F489" s="332"/>
      <c r="G489" s="52" t="str">
        <f>'01-Mapa de riesgo-UO'!I490</f>
        <v>Vulnerabilidad a eventos naturales</v>
      </c>
      <c r="H489" s="332"/>
      <c r="I489" s="385"/>
      <c r="J489" s="204" t="str">
        <f>'01-Mapa de riesgo-UO'!AW490</f>
        <v>ASUMIR</v>
      </c>
      <c r="K489" s="332"/>
      <c r="L489" s="324"/>
      <c r="M489" s="324"/>
      <c r="N489" s="324"/>
      <c r="O489" s="324"/>
      <c r="P489" s="324"/>
      <c r="Q489" s="324"/>
      <c r="R489" s="324"/>
      <c r="S489" s="324"/>
    </row>
    <row r="490" spans="1:19" ht="88.5" hidden="1" customHeight="1" x14ac:dyDescent="0.2">
      <c r="A490" s="324">
        <v>161</v>
      </c>
      <c r="B490" s="332" t="str">
        <f>'01-Mapa de riesgo-UO'!D491</f>
        <v>BIENESTAR_INSTITUCIONAL</v>
      </c>
      <c r="C490" s="332" t="str">
        <f>+'01-Mapa de riesgo-UO'!F491</f>
        <v>SI</v>
      </c>
      <c r="D490" s="332" t="str">
        <f>'01-Mapa de riesgo-UO'!J491</f>
        <v>Cumplimiento</v>
      </c>
      <c r="E490" s="332" t="str">
        <f>'01-Mapa de riesgo-UO'!K491</f>
        <v>Inhabilitación del servicio de salud integral de la UTP por parte de los entes de control</v>
      </c>
      <c r="F490" s="332"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32" t="str">
        <f>'01-Mapa de riesgo-UO'!M491</f>
        <v>Cierre de los servicios de salud en la institución
Sanciones y multas a la Universidad
Procesos disciplinarios 
Afectación de imagen  Institucional</v>
      </c>
      <c r="I490" s="385" t="str">
        <f>'01-Mapa de riesgo-UO'!AT491</f>
        <v>GRAVE</v>
      </c>
      <c r="J490" s="204" t="str">
        <f>'01-Mapa de riesgo-UO'!AW491</f>
        <v>REDUCIR</v>
      </c>
      <c r="K490" s="332" t="str">
        <f t="shared" si="25"/>
        <v>Debe formularse</v>
      </c>
      <c r="L490" s="324" t="s">
        <v>2661</v>
      </c>
      <c r="M490" s="324"/>
      <c r="N490" s="324"/>
      <c r="O490" s="324" t="s">
        <v>2662</v>
      </c>
      <c r="P490" s="324" t="s">
        <v>2663</v>
      </c>
      <c r="Q490" s="324"/>
      <c r="R490" s="324"/>
      <c r="S490" s="324" t="s">
        <v>2664</v>
      </c>
    </row>
    <row r="491" spans="1:19" ht="88.5" hidden="1" customHeight="1" x14ac:dyDescent="0.2">
      <c r="A491" s="324"/>
      <c r="B491" s="332"/>
      <c r="C491" s="332"/>
      <c r="D491" s="332"/>
      <c r="E491" s="332"/>
      <c r="F491" s="332"/>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32"/>
      <c r="I491" s="385"/>
      <c r="J491" s="204" t="str">
        <f>'01-Mapa de riesgo-UO'!AW492</f>
        <v>COMPARTIR</v>
      </c>
      <c r="K491" s="332"/>
      <c r="L491" s="324"/>
      <c r="M491" s="324"/>
      <c r="N491" s="324"/>
      <c r="O491" s="324"/>
      <c r="P491" s="324"/>
      <c r="Q491" s="324"/>
      <c r="R491" s="324"/>
      <c r="S491" s="324"/>
    </row>
    <row r="492" spans="1:19" ht="88.5" hidden="1" customHeight="1" x14ac:dyDescent="0.2">
      <c r="A492" s="324"/>
      <c r="B492" s="332"/>
      <c r="C492" s="332"/>
      <c r="D492" s="332"/>
      <c r="E492" s="332"/>
      <c r="F492" s="332"/>
      <c r="G492" s="52" t="str">
        <f>'01-Mapa de riesgo-UO'!I493</f>
        <v>Construcción de CAT institucional para el acopio de residuos postconsumo institucionales</v>
      </c>
      <c r="H492" s="332"/>
      <c r="I492" s="385"/>
      <c r="J492" s="204" t="str">
        <f>'01-Mapa de riesgo-UO'!AW493</f>
        <v>COMPARTIR</v>
      </c>
      <c r="K492" s="332"/>
      <c r="L492" s="324"/>
      <c r="M492" s="324"/>
      <c r="N492" s="324"/>
      <c r="O492" s="324"/>
      <c r="P492" s="324"/>
      <c r="Q492" s="324"/>
      <c r="R492" s="324"/>
      <c r="S492" s="324"/>
    </row>
    <row r="493" spans="1:19" ht="88.5" hidden="1" customHeight="1" x14ac:dyDescent="0.2">
      <c r="A493" s="324">
        <v>162</v>
      </c>
      <c r="B493" s="332" t="str">
        <f>'01-Mapa de riesgo-UO'!D494</f>
        <v>BIENESTAR_INSTITUCIONAL</v>
      </c>
      <c r="C493" s="332" t="str">
        <f>+'01-Mapa de riesgo-UO'!F494</f>
        <v>NO</v>
      </c>
      <c r="D493" s="332" t="str">
        <f>'01-Mapa de riesgo-UO'!J494</f>
        <v>Operacional</v>
      </c>
      <c r="E493" s="332" t="str">
        <f>'01-Mapa de riesgo-UO'!K494</f>
        <v xml:space="preserve">Incumplimiento en la entrega de los apoyos economicos a los estudiantes </v>
      </c>
      <c r="F493" s="332"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32" t="str">
        <f>'01-Mapa de riesgo-UO'!M494</f>
        <v>Deserción estudiantil.
Aumento del tiempo requerido para el proceso formativo (resago)
Afectación en la imagen institucional.</v>
      </c>
      <c r="I493" s="385" t="str">
        <f>'01-Mapa de riesgo-UO'!AT494</f>
        <v>MODERADO</v>
      </c>
      <c r="J493" s="204" t="str">
        <f>'01-Mapa de riesgo-UO'!AW494</f>
        <v>REDUCIR</v>
      </c>
      <c r="K493" s="332" t="str">
        <f t="shared" si="25"/>
        <v>Si el proceso lo requiere</v>
      </c>
      <c r="L493" s="324" t="s">
        <v>2665</v>
      </c>
      <c r="M493" s="324"/>
      <c r="N493" s="324"/>
      <c r="O493" s="324" t="s">
        <v>2666</v>
      </c>
      <c r="P493" s="324" t="s">
        <v>2667</v>
      </c>
      <c r="Q493" s="324"/>
      <c r="R493" s="324"/>
      <c r="S493" s="324" t="s">
        <v>2668</v>
      </c>
    </row>
    <row r="494" spans="1:19" ht="88.5" hidden="1" customHeight="1" x14ac:dyDescent="0.2">
      <c r="A494" s="324"/>
      <c r="B494" s="332"/>
      <c r="C494" s="332"/>
      <c r="D494" s="332"/>
      <c r="E494" s="332"/>
      <c r="F494" s="332"/>
      <c r="G494" s="52" t="str">
        <f>'01-Mapa de riesgo-UO'!I495</f>
        <v>Demoras en los trámites internos requeridos para la asignación de recursos y contratacion de los servicios a inicios de la vigencia presupuestal</v>
      </c>
      <c r="H494" s="332"/>
      <c r="I494" s="385"/>
      <c r="J494" s="204" t="str">
        <f>'01-Mapa de riesgo-UO'!AW495</f>
        <v>COMPARTIR</v>
      </c>
      <c r="K494" s="332"/>
      <c r="L494" s="324"/>
      <c r="M494" s="324"/>
      <c r="N494" s="324"/>
      <c r="O494" s="324"/>
      <c r="P494" s="324"/>
      <c r="Q494" s="324"/>
      <c r="R494" s="324"/>
      <c r="S494" s="324"/>
    </row>
    <row r="495" spans="1:19" ht="88.5" hidden="1" customHeight="1" x14ac:dyDescent="0.2">
      <c r="A495" s="324"/>
      <c r="B495" s="332"/>
      <c r="C495" s="332"/>
      <c r="D495" s="332"/>
      <c r="E495" s="332"/>
      <c r="F495" s="332"/>
      <c r="G495" s="52" t="str">
        <f>'01-Mapa de riesgo-UO'!I496</f>
        <v>Restricciones generadas por el marco normativo interno y el diseño de los sistemas de información, que dificulta la oportunidad en el proceso de estudio y asignación de los apoyos socioeconómicos</v>
      </c>
      <c r="H495" s="332"/>
      <c r="I495" s="385"/>
      <c r="J495" s="204" t="str">
        <f>'01-Mapa de riesgo-UO'!AW496</f>
        <v>COMPARTIR</v>
      </c>
      <c r="K495" s="332"/>
      <c r="L495" s="324"/>
      <c r="M495" s="324"/>
      <c r="N495" s="324"/>
      <c r="O495" s="324"/>
      <c r="P495" s="324"/>
      <c r="Q495" s="324"/>
      <c r="R495" s="324"/>
      <c r="S495" s="324"/>
    </row>
    <row r="496" spans="1:19" ht="88.5" hidden="1" customHeight="1" x14ac:dyDescent="0.2">
      <c r="A496" s="324">
        <v>163</v>
      </c>
      <c r="B496" s="332" t="str">
        <f>'01-Mapa de riesgo-UO'!D497</f>
        <v>ADMINISTRACIÓN_INSTITUCIONAL</v>
      </c>
      <c r="C496" s="332" t="str">
        <f>+'01-Mapa de riesgo-UO'!F497</f>
        <v>NO</v>
      </c>
      <c r="D496" s="332" t="str">
        <f>'01-Mapa de riesgo-UO'!J497</f>
        <v>Operacional</v>
      </c>
      <c r="E496" s="332" t="str">
        <f>'01-Mapa de riesgo-UO'!K497</f>
        <v>No prestación adecuada de los servicios requeridos por la comunidad universitaria</v>
      </c>
      <c r="F496" s="332"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32" t="str">
        <f>'01-Mapa de riesgo-UO'!M497</f>
        <v>Inconformidad de los usuarios, 
Probabilidad de mal funcionamiento de equipos e incremento en daños de la infraestructura.</v>
      </c>
      <c r="I496" s="385" t="str">
        <f>'01-Mapa de riesgo-UO'!AT497</f>
        <v>MODERADO</v>
      </c>
      <c r="J496" s="204" t="str">
        <f>'01-Mapa de riesgo-UO'!AW497</f>
        <v>REDUCIR</v>
      </c>
      <c r="K496" s="332" t="str">
        <f t="shared" ref="K496:K526" si="26">IF(I496="GRAVE","Debe formularse",IF(I496="MODERADO", "Si el proceso lo requiere","NO"))</f>
        <v>Si el proceso lo requiere</v>
      </c>
      <c r="L496" s="324"/>
      <c r="M496" s="324"/>
      <c r="N496" s="324"/>
      <c r="O496" s="324"/>
      <c r="P496" s="324"/>
      <c r="Q496" s="324"/>
      <c r="R496" s="324"/>
      <c r="S496" s="324"/>
    </row>
    <row r="497" spans="1:19" ht="88.5" hidden="1" customHeight="1" x14ac:dyDescent="0.2">
      <c r="A497" s="324"/>
      <c r="B497" s="332"/>
      <c r="C497" s="332"/>
      <c r="D497" s="332"/>
      <c r="E497" s="332"/>
      <c r="F497" s="332"/>
      <c r="G497" s="52" t="str">
        <f>'01-Mapa de riesgo-UO'!I498</f>
        <v>No cumplimiento de los cronogramas establecidos en la contratación de obras y servicios</v>
      </c>
      <c r="H497" s="332"/>
      <c r="I497" s="385"/>
      <c r="J497" s="204" t="str">
        <f>'01-Mapa de riesgo-UO'!AW498</f>
        <v>REDUCIR</v>
      </c>
      <c r="K497" s="332"/>
      <c r="L497" s="324"/>
      <c r="M497" s="324"/>
      <c r="N497" s="324"/>
      <c r="O497" s="324"/>
      <c r="P497" s="324"/>
      <c r="Q497" s="324"/>
      <c r="R497" s="324"/>
      <c r="S497" s="324"/>
    </row>
    <row r="498" spans="1:19" ht="88.5" hidden="1" customHeight="1" x14ac:dyDescent="0.2">
      <c r="A498" s="324"/>
      <c r="B498" s="332"/>
      <c r="C498" s="332"/>
      <c r="D498" s="332"/>
      <c r="E498" s="332"/>
      <c r="F498" s="332"/>
      <c r="G498" s="52" t="str">
        <f>'01-Mapa de riesgo-UO'!I499</f>
        <v xml:space="preserve">Falta de revisión y atención a la ejecución a las observaciones presentadas por los contratistas en mantenimiento de equipos </v>
      </c>
      <c r="H498" s="332"/>
      <c r="I498" s="385"/>
      <c r="J498" s="204" t="str">
        <f>'01-Mapa de riesgo-UO'!AW499</f>
        <v>REDUCIR</v>
      </c>
      <c r="K498" s="332"/>
      <c r="L498" s="324"/>
      <c r="M498" s="324"/>
      <c r="N498" s="324"/>
      <c r="O498" s="324"/>
      <c r="P498" s="324"/>
      <c r="Q498" s="324"/>
      <c r="R498" s="324"/>
      <c r="S498" s="324"/>
    </row>
    <row r="499" spans="1:19" ht="88.5" hidden="1" customHeight="1" x14ac:dyDescent="0.2">
      <c r="A499" s="324">
        <v>164</v>
      </c>
      <c r="B499" s="332" t="str">
        <f>'01-Mapa de riesgo-UO'!D500</f>
        <v>ADMINISTRACIÓN_INSTITUCIONAL</v>
      </c>
      <c r="C499" s="332" t="str">
        <f>+'01-Mapa de riesgo-UO'!F500</f>
        <v>NO</v>
      </c>
      <c r="D499" s="332" t="str">
        <f>'01-Mapa de riesgo-UO'!J500</f>
        <v>Financiero</v>
      </c>
      <c r="E499" s="332" t="str">
        <f>'01-Mapa de riesgo-UO'!K500</f>
        <v>Pago de suministro de bienes, despues de la fecha de vencimiento de la factura.</v>
      </c>
      <c r="F499" s="332"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32" t="str">
        <f>'01-Mapa de riesgo-UO'!M500</f>
        <v>Demandas por incumplimiento en el pago.
Multas
Deterioro en la imagen institucional</v>
      </c>
      <c r="I499" s="385" t="str">
        <f>'01-Mapa de riesgo-UO'!AT500</f>
        <v>LEVE</v>
      </c>
      <c r="J499" s="204" t="str">
        <f>'01-Mapa de riesgo-UO'!AW500</f>
        <v>ASUMIR</v>
      </c>
      <c r="K499" s="332" t="str">
        <f t="shared" si="26"/>
        <v>NO</v>
      </c>
      <c r="L499" s="324"/>
      <c r="M499" s="324"/>
      <c r="N499" s="324"/>
      <c r="O499" s="324"/>
      <c r="P499" s="324"/>
      <c r="Q499" s="324"/>
      <c r="R499" s="324"/>
      <c r="S499" s="324"/>
    </row>
    <row r="500" spans="1:19" ht="88.5" hidden="1" customHeight="1" x14ac:dyDescent="0.2">
      <c r="A500" s="324"/>
      <c r="B500" s="332"/>
      <c r="C500" s="332"/>
      <c r="D500" s="332"/>
      <c r="E500" s="332"/>
      <c r="F500" s="332"/>
      <c r="G500" s="52" t="str">
        <f>'01-Mapa de riesgo-UO'!I501</f>
        <v>Falta de seguimiento al tramite de pago a proveedores.</v>
      </c>
      <c r="H500" s="332"/>
      <c r="I500" s="385"/>
      <c r="J500" s="204" t="str">
        <f>'01-Mapa de riesgo-UO'!AW501</f>
        <v>ASUMIR</v>
      </c>
      <c r="K500" s="332"/>
      <c r="L500" s="324"/>
      <c r="M500" s="324"/>
      <c r="N500" s="324"/>
      <c r="O500" s="324"/>
      <c r="P500" s="324"/>
      <c r="Q500" s="324"/>
      <c r="R500" s="324"/>
      <c r="S500" s="324"/>
    </row>
    <row r="501" spans="1:19" ht="88.5" hidden="1" customHeight="1" x14ac:dyDescent="0.2">
      <c r="A501" s="324"/>
      <c r="B501" s="332"/>
      <c r="C501" s="332"/>
      <c r="D501" s="332"/>
      <c r="E501" s="332"/>
      <c r="F501" s="332"/>
      <c r="G501" s="52" t="str">
        <f>'01-Mapa de riesgo-UO'!I502</f>
        <v xml:space="preserve">Diligenciamiento oportuno del acta de recibido a satisfaccion por de los supervisores </v>
      </c>
      <c r="H501" s="332"/>
      <c r="I501" s="385"/>
      <c r="J501" s="204" t="str">
        <f>'01-Mapa de riesgo-UO'!AW502</f>
        <v>ASUMIR</v>
      </c>
      <c r="K501" s="332"/>
      <c r="L501" s="324"/>
      <c r="M501" s="324"/>
      <c r="N501" s="324"/>
      <c r="O501" s="324"/>
      <c r="P501" s="324"/>
      <c r="Q501" s="324"/>
      <c r="R501" s="324"/>
      <c r="S501" s="324"/>
    </row>
    <row r="502" spans="1:19" ht="88.5" hidden="1" customHeight="1" x14ac:dyDescent="0.2">
      <c r="A502" s="324">
        <v>165</v>
      </c>
      <c r="B502" s="332" t="str">
        <f>'01-Mapa de riesgo-UO'!D503</f>
        <v>ADMINISTRACIÓN_INSTITUCIONAL</v>
      </c>
      <c r="C502" s="332" t="str">
        <f>+'01-Mapa de riesgo-UO'!F503</f>
        <v>NO</v>
      </c>
      <c r="D502" s="332" t="str">
        <f>'01-Mapa de riesgo-UO'!J503</f>
        <v>Operacional</v>
      </c>
      <c r="E502" s="332" t="str">
        <f>'01-Mapa de riesgo-UO'!K503</f>
        <v>Agotamiento de las reservas de agua en el campus universitario, necesarias para la atención de las necesidades básicas de salubridad</v>
      </c>
      <c r="F502" s="332" t="str">
        <f>'01-Mapa de riesgo-UO'!L503</f>
        <v>Falta de agua en el Campus Universitario para la atención de necesidades básicas</v>
      </c>
      <c r="G502" s="52" t="str">
        <f>'01-Mapa de riesgo-UO'!I503</f>
        <v>No revisión oportuna de los niveles de los tanques de almacenamiento de agua.</v>
      </c>
      <c r="H502" s="332" t="str">
        <f>'01-Mapa de riesgo-UO'!M503</f>
        <v>Suspensión de actividades académicas y administrativas</v>
      </c>
      <c r="I502" s="385" t="str">
        <f>'01-Mapa de riesgo-UO'!AT503</f>
        <v>LEVE</v>
      </c>
      <c r="J502" s="204" t="str">
        <f>'01-Mapa de riesgo-UO'!AW503</f>
        <v>ASUMIR</v>
      </c>
      <c r="K502" s="332" t="str">
        <f t="shared" si="26"/>
        <v>NO</v>
      </c>
      <c r="L502" s="324"/>
      <c r="M502" s="324"/>
      <c r="N502" s="324"/>
      <c r="O502" s="324"/>
      <c r="P502" s="324"/>
      <c r="Q502" s="324"/>
      <c r="R502" s="324"/>
      <c r="S502" s="324"/>
    </row>
    <row r="503" spans="1:19" ht="88.5" hidden="1" customHeight="1" x14ac:dyDescent="0.2">
      <c r="A503" s="324"/>
      <c r="B503" s="332"/>
      <c r="C503" s="332"/>
      <c r="D503" s="332"/>
      <c r="E503" s="332"/>
      <c r="F503" s="332"/>
      <c r="G503" s="52" t="str">
        <f>'01-Mapa de riesgo-UO'!I504</f>
        <v xml:space="preserve">Daños ocurridos en la red hidráulica al interior del campus que imposibiliten el suministro de agua. </v>
      </c>
      <c r="H503" s="332"/>
      <c r="I503" s="385"/>
      <c r="J503" s="204" t="str">
        <f>'01-Mapa de riesgo-UO'!AW504</f>
        <v>ASUMIR</v>
      </c>
      <c r="K503" s="332"/>
      <c r="L503" s="324"/>
      <c r="M503" s="324"/>
      <c r="N503" s="324"/>
      <c r="O503" s="324"/>
      <c r="P503" s="324"/>
      <c r="Q503" s="324"/>
      <c r="R503" s="324"/>
      <c r="S503" s="324"/>
    </row>
    <row r="504" spans="1:19" ht="88.5" hidden="1" customHeight="1" x14ac:dyDescent="0.2">
      <c r="A504" s="324"/>
      <c r="B504" s="332"/>
      <c r="C504" s="332"/>
      <c r="D504" s="332"/>
      <c r="E504" s="332"/>
      <c r="F504" s="332"/>
      <c r="G504" s="52" t="str">
        <f>'01-Mapa de riesgo-UO'!I505</f>
        <v xml:space="preserve">Falta de suministro de agua prolongado por parte del prestador del servicio, por daños ocurridos en la red hidráulica  externa </v>
      </c>
      <c r="H504" s="332"/>
      <c r="I504" s="385"/>
      <c r="J504" s="204" t="str">
        <f>'01-Mapa de riesgo-UO'!AW505</f>
        <v>ASUMIR</v>
      </c>
      <c r="K504" s="332"/>
      <c r="L504" s="324"/>
      <c r="M504" s="324"/>
      <c r="N504" s="324"/>
      <c r="O504" s="324"/>
      <c r="P504" s="324"/>
      <c r="Q504" s="324"/>
      <c r="R504" s="324"/>
      <c r="S504" s="324"/>
    </row>
    <row r="505" spans="1:19" ht="88.5" hidden="1" customHeight="1" x14ac:dyDescent="0.2">
      <c r="A505" s="324">
        <v>166</v>
      </c>
      <c r="B505" s="332" t="str">
        <f>'01-Mapa de riesgo-UO'!D506</f>
        <v>INVESTIGACIÓN_E_INNOVACIÓN</v>
      </c>
      <c r="C505" s="332" t="str">
        <f>+'01-Mapa de riesgo-UO'!F506</f>
        <v>NO</v>
      </c>
      <c r="D505" s="332" t="str">
        <f>'01-Mapa de riesgo-UO'!J506</f>
        <v>Estratégico</v>
      </c>
      <c r="E505" s="332" t="str">
        <f>'01-Mapa de riesgo-UO'!K506</f>
        <v xml:space="preserve">Investigadores sin reconocimiento ante MinCiencias </v>
      </c>
      <c r="F505" s="332"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32" t="str">
        <f>'01-Mapa de riesgo-UO'!M506</f>
        <v xml:space="preserve">Pérdida de Acreditación Institucional y registros calificados. 
Incumplimiento de los indicadores institucionales. 
Disminución en la imagen y reconocimiento como universidad investigativa. </v>
      </c>
      <c r="I505" s="385" t="str">
        <f>'01-Mapa de riesgo-UO'!AT506</f>
        <v>MODERADO</v>
      </c>
      <c r="J505" s="204" t="str">
        <f>'01-Mapa de riesgo-UO'!AW506</f>
        <v>REDUCIR</v>
      </c>
      <c r="K505" s="332" t="str">
        <f t="shared" si="26"/>
        <v>Si el proceso lo requiere</v>
      </c>
      <c r="L505" s="324"/>
      <c r="M505" s="324"/>
      <c r="N505" s="324"/>
      <c r="O505" s="324"/>
      <c r="P505" s="324"/>
      <c r="Q505" s="324"/>
      <c r="R505" s="324"/>
      <c r="S505" s="324"/>
    </row>
    <row r="506" spans="1:19" ht="88.5" hidden="1" customHeight="1" x14ac:dyDescent="0.2">
      <c r="A506" s="324"/>
      <c r="B506" s="332"/>
      <c r="C506" s="332"/>
      <c r="D506" s="332"/>
      <c r="E506" s="332"/>
      <c r="F506" s="332"/>
      <c r="G506" s="52" t="str">
        <f>'01-Mapa de riesgo-UO'!I507</f>
        <v xml:space="preserve">Falta de financiación externa o interna para el fortalecimiento de los Grupos de Investigación. </v>
      </c>
      <c r="H506" s="332"/>
      <c r="I506" s="385"/>
      <c r="J506" s="204">
        <f>'01-Mapa de riesgo-UO'!AW507</f>
        <v>0</v>
      </c>
      <c r="K506" s="332"/>
      <c r="L506" s="324"/>
      <c r="M506" s="324"/>
      <c r="N506" s="324"/>
      <c r="O506" s="324"/>
      <c r="P506" s="324"/>
      <c r="Q506" s="324"/>
      <c r="R506" s="324"/>
      <c r="S506" s="324"/>
    </row>
    <row r="507" spans="1:19" ht="88.5" hidden="1" customHeight="1" x14ac:dyDescent="0.2">
      <c r="A507" s="324"/>
      <c r="B507" s="332"/>
      <c r="C507" s="332"/>
      <c r="D507" s="332"/>
      <c r="E507" s="332"/>
      <c r="F507" s="332"/>
      <c r="G507" s="52" t="str">
        <f>'01-Mapa de riesgo-UO'!I508</f>
        <v xml:space="preserve">Desactualización de procedimientos y reglamentación interna relacionada a los Grupos de Investigación. </v>
      </c>
      <c r="H507" s="332"/>
      <c r="I507" s="385"/>
      <c r="J507" s="204">
        <f>'01-Mapa de riesgo-UO'!AW508</f>
        <v>0</v>
      </c>
      <c r="K507" s="332"/>
      <c r="L507" s="324"/>
      <c r="M507" s="324"/>
      <c r="N507" s="324"/>
      <c r="O507" s="324"/>
      <c r="P507" s="324"/>
      <c r="Q507" s="324"/>
      <c r="R507" s="324"/>
      <c r="S507" s="324"/>
    </row>
    <row r="508" spans="1:19" ht="88.5" hidden="1" customHeight="1" x14ac:dyDescent="0.2">
      <c r="A508" s="324">
        <v>167</v>
      </c>
      <c r="B508" s="332" t="str">
        <f>'01-Mapa de riesgo-UO'!D509</f>
        <v>EXTENSIÓN_PROYECCIÓN_SOCIAL</v>
      </c>
      <c r="C508" s="332" t="str">
        <f>+'01-Mapa de riesgo-UO'!F509</f>
        <v>NO</v>
      </c>
      <c r="D508" s="332" t="str">
        <f>'01-Mapa de riesgo-UO'!J509</f>
        <v>Financiero</v>
      </c>
      <c r="E508" s="332" t="str">
        <f>'01-Mapa de riesgo-UO'!K509</f>
        <v>Disminución de la inversión institucional en proyectos de Extensión financiados a traves de Convocatorias Internas</v>
      </c>
      <c r="F508" s="332"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32" t="str">
        <f>'01-Mapa de riesgo-UO'!M509</f>
        <v xml:space="preserve">Reducción en la ejecución y financiación de proyectos y actividades de extensión universitaria
</v>
      </c>
      <c r="I508" s="385" t="str">
        <f>'01-Mapa de riesgo-UO'!AT509</f>
        <v>LEVE</v>
      </c>
      <c r="J508" s="204" t="str">
        <f>'01-Mapa de riesgo-UO'!AW509</f>
        <v>ASUMIR</v>
      </c>
      <c r="K508" s="332" t="str">
        <f t="shared" si="26"/>
        <v>NO</v>
      </c>
      <c r="L508" s="324"/>
      <c r="M508" s="324"/>
      <c r="N508" s="324"/>
      <c r="O508" s="324"/>
      <c r="P508" s="324"/>
      <c r="Q508" s="324"/>
      <c r="R508" s="324"/>
      <c r="S508" s="324"/>
    </row>
    <row r="509" spans="1:19" ht="88.5" hidden="1" customHeight="1" x14ac:dyDescent="0.2">
      <c r="A509" s="324"/>
      <c r="B509" s="332"/>
      <c r="C509" s="332"/>
      <c r="D509" s="332"/>
      <c r="E509" s="332"/>
      <c r="F509" s="332"/>
      <c r="G509" s="52">
        <f>'01-Mapa de riesgo-UO'!I510</f>
        <v>0</v>
      </c>
      <c r="H509" s="332"/>
      <c r="I509" s="385"/>
      <c r="J509" s="204" t="str">
        <f>'01-Mapa de riesgo-UO'!AW510</f>
        <v>ASUMIR</v>
      </c>
      <c r="K509" s="332"/>
      <c r="L509" s="324"/>
      <c r="M509" s="324"/>
      <c r="N509" s="324"/>
      <c r="O509" s="324"/>
      <c r="P509" s="324"/>
      <c r="Q509" s="324"/>
      <c r="R509" s="324"/>
      <c r="S509" s="324"/>
    </row>
    <row r="510" spans="1:19" ht="88.5" hidden="1" customHeight="1" x14ac:dyDescent="0.2">
      <c r="A510" s="324"/>
      <c r="B510" s="332"/>
      <c r="C510" s="332"/>
      <c r="D510" s="332"/>
      <c r="E510" s="332"/>
      <c r="F510" s="332"/>
      <c r="G510" s="52">
        <f>'01-Mapa de riesgo-UO'!I511</f>
        <v>0</v>
      </c>
      <c r="H510" s="332"/>
      <c r="I510" s="385"/>
      <c r="J510" s="204" t="str">
        <f>'01-Mapa de riesgo-UO'!AW511</f>
        <v>ASUMIR</v>
      </c>
      <c r="K510" s="332"/>
      <c r="L510" s="324"/>
      <c r="M510" s="324"/>
      <c r="N510" s="324"/>
      <c r="O510" s="324"/>
      <c r="P510" s="324"/>
      <c r="Q510" s="324"/>
      <c r="R510" s="324"/>
      <c r="S510" s="324"/>
    </row>
    <row r="511" spans="1:19" ht="88.5" hidden="1" customHeight="1" x14ac:dyDescent="0.2">
      <c r="A511" s="324">
        <v>168</v>
      </c>
      <c r="B511" s="332" t="str">
        <f>'01-Mapa de riesgo-UO'!D512</f>
        <v>INVESTIGACIÓN_E_INNOVACIÓN</v>
      </c>
      <c r="C511" s="332" t="str">
        <f>+'01-Mapa de riesgo-UO'!F512</f>
        <v>SI</v>
      </c>
      <c r="D511" s="332" t="str">
        <f>'01-Mapa de riesgo-UO'!J512</f>
        <v>Estratégico</v>
      </c>
      <c r="E511" s="332" t="str">
        <f>'01-Mapa de riesgo-UO'!K512</f>
        <v xml:space="preserve">Disminuciónen la ejecución de proyectos y servicios  de extensión en la Universidad Tecnológica de Pereira. </v>
      </c>
      <c r="F511" s="332"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32" t="str">
        <f>'01-Mapa de riesgo-UO'!M512</f>
        <v xml:space="preserve">Desfinanciación de la Institución por falta de recursos internos. 
Bajo posicionamiento de la institución a nivel local, regional, nacional e internacional. 
Incumplimiento en los indicadores. </v>
      </c>
      <c r="I511" s="385" t="str">
        <f>'01-Mapa de riesgo-UO'!AT512</f>
        <v>LEVE</v>
      </c>
      <c r="J511" s="204" t="str">
        <f>'01-Mapa de riesgo-UO'!AW512</f>
        <v>ASUMIR</v>
      </c>
      <c r="K511" s="332" t="str">
        <f t="shared" si="26"/>
        <v>NO</v>
      </c>
      <c r="L511" s="324"/>
      <c r="M511" s="324"/>
      <c r="N511" s="324"/>
      <c r="O511" s="324"/>
      <c r="P511" s="324"/>
      <c r="Q511" s="324"/>
      <c r="R511" s="324"/>
      <c r="S511" s="324"/>
    </row>
    <row r="512" spans="1:19" ht="88.5" hidden="1" customHeight="1" x14ac:dyDescent="0.2">
      <c r="A512" s="324"/>
      <c r="B512" s="332"/>
      <c r="C512" s="332"/>
      <c r="D512" s="332"/>
      <c r="E512" s="332"/>
      <c r="F512" s="332"/>
      <c r="G512" s="52">
        <f>'01-Mapa de riesgo-UO'!I513</f>
        <v>0</v>
      </c>
      <c r="H512" s="332"/>
      <c r="I512" s="385"/>
      <c r="J512" s="204" t="str">
        <f>'01-Mapa de riesgo-UO'!AW513</f>
        <v>ASUMIR</v>
      </c>
      <c r="K512" s="332"/>
      <c r="L512" s="324"/>
      <c r="M512" s="324"/>
      <c r="N512" s="324"/>
      <c r="O512" s="324"/>
      <c r="P512" s="324"/>
      <c r="Q512" s="324"/>
      <c r="R512" s="324"/>
      <c r="S512" s="324"/>
    </row>
    <row r="513" spans="1:19" ht="88.5" hidden="1" customHeight="1" x14ac:dyDescent="0.2">
      <c r="A513" s="324"/>
      <c r="B513" s="332"/>
      <c r="C513" s="332"/>
      <c r="D513" s="332"/>
      <c r="E513" s="332"/>
      <c r="F513" s="332"/>
      <c r="G513" s="52">
        <f>'01-Mapa de riesgo-UO'!I514</f>
        <v>0</v>
      </c>
      <c r="H513" s="332"/>
      <c r="I513" s="385"/>
      <c r="J513" s="204" t="str">
        <f>'01-Mapa de riesgo-UO'!AW514</f>
        <v>ASUMIR</v>
      </c>
      <c r="K513" s="332"/>
      <c r="L513" s="324"/>
      <c r="M513" s="324"/>
      <c r="N513" s="324"/>
      <c r="O513" s="324"/>
      <c r="P513" s="324"/>
      <c r="Q513" s="324"/>
      <c r="R513" s="324"/>
      <c r="S513" s="324"/>
    </row>
    <row r="514" spans="1:19" ht="88.5" hidden="1" customHeight="1" x14ac:dyDescent="0.2">
      <c r="A514" s="324">
        <v>169</v>
      </c>
      <c r="B514" s="332" t="str">
        <f>'01-Mapa de riesgo-UO'!D515</f>
        <v>INVESTIGACIÓN_E_INNOVACIÓN</v>
      </c>
      <c r="C514" s="332" t="str">
        <f>+'01-Mapa de riesgo-UO'!F515</f>
        <v>SI</v>
      </c>
      <c r="D514" s="332" t="str">
        <f>'01-Mapa de riesgo-UO'!J515</f>
        <v>Estratégico</v>
      </c>
      <c r="E514" s="332" t="str">
        <f>'01-Mapa de riesgo-UO'!K515</f>
        <v xml:space="preserve">Reducción en la cantidad de activos de conocimiento transferidos a la sociedad </v>
      </c>
      <c r="F514" s="332"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32"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385" t="str">
        <f>'01-Mapa de riesgo-UO'!AT515</f>
        <v>LEVE</v>
      </c>
      <c r="J514" s="204" t="str">
        <f>'01-Mapa de riesgo-UO'!AW515</f>
        <v>ASUMIR</v>
      </c>
      <c r="K514" s="332" t="str">
        <f t="shared" si="26"/>
        <v>NO</v>
      </c>
      <c r="L514" s="324"/>
      <c r="M514" s="324"/>
      <c r="N514" s="324"/>
      <c r="O514" s="324"/>
      <c r="P514" s="324"/>
      <c r="Q514" s="324"/>
      <c r="R514" s="324"/>
      <c r="S514" s="324"/>
    </row>
    <row r="515" spans="1:19" ht="88.5" hidden="1" customHeight="1" x14ac:dyDescent="0.2">
      <c r="A515" s="324"/>
      <c r="B515" s="332"/>
      <c r="C515" s="332"/>
      <c r="D515" s="332"/>
      <c r="E515" s="332"/>
      <c r="F515" s="332"/>
      <c r="G515" s="52" t="str">
        <f>'01-Mapa de riesgo-UO'!I516</f>
        <v>Cambios en la normatividad que dificulten el proceso de transferencia de los activos de conocimiento</v>
      </c>
      <c r="H515" s="332"/>
      <c r="I515" s="385"/>
      <c r="J515" s="204" t="str">
        <f>'01-Mapa de riesgo-UO'!AW516</f>
        <v>ASUMIR</v>
      </c>
      <c r="K515" s="332"/>
      <c r="L515" s="324"/>
      <c r="M515" s="324"/>
      <c r="N515" s="324"/>
      <c r="O515" s="324"/>
      <c r="P515" s="324"/>
      <c r="Q515" s="324"/>
      <c r="R515" s="324"/>
      <c r="S515" s="324"/>
    </row>
    <row r="516" spans="1:19" ht="88.5" hidden="1" customHeight="1" x14ac:dyDescent="0.2">
      <c r="A516" s="324"/>
      <c r="B516" s="332"/>
      <c r="C516" s="332"/>
      <c r="D516" s="332"/>
      <c r="E516" s="332"/>
      <c r="F516" s="332"/>
      <c r="G516" s="52" t="str">
        <f>'01-Mapa de riesgo-UO'!I517</f>
        <v xml:space="preserve">Incipiente presupuesto para financiar convocatorias de desarrollo tecnológico e innovación </v>
      </c>
      <c r="H516" s="332"/>
      <c r="I516" s="385"/>
      <c r="J516" s="204" t="str">
        <f>'01-Mapa de riesgo-UO'!AW517</f>
        <v>ASUMIR</v>
      </c>
      <c r="K516" s="332"/>
      <c r="L516" s="324"/>
      <c r="M516" s="324"/>
      <c r="N516" s="324"/>
      <c r="O516" s="324"/>
      <c r="P516" s="324"/>
      <c r="Q516" s="324"/>
      <c r="R516" s="324"/>
      <c r="S516" s="324"/>
    </row>
    <row r="517" spans="1:19" ht="88.5" hidden="1" customHeight="1" x14ac:dyDescent="0.2">
      <c r="A517" s="324">
        <v>170</v>
      </c>
      <c r="B517" s="332" t="str">
        <f>'01-Mapa de riesgo-UO'!D518</f>
        <v>ADMINISTRACIÓN_INSTITUCIONAL</v>
      </c>
      <c r="C517" s="332" t="str">
        <f>+'01-Mapa de riesgo-UO'!F518</f>
        <v>NO</v>
      </c>
      <c r="D517" s="332" t="str">
        <f>'01-Mapa de riesgo-UO'!J518</f>
        <v>Cumplimiento</v>
      </c>
      <c r="E517" s="332" t="str">
        <f>'01-Mapa de riesgo-UO'!K518</f>
        <v>Incumplimiento de las normas de publicación para radio, campus informa y redes sociales</v>
      </c>
      <c r="F517" s="332"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32" t="str">
        <f>'01-Mapa de riesgo-UO'!M518</f>
        <v xml:space="preserve">Pérdida vitalicia de la Licencia de Radio Difusión ante el MINITIC
Cierre definitivo de la emisora
Sanciones legales y económicas para la Universidad. </v>
      </c>
      <c r="I517" s="385" t="str">
        <f>'01-Mapa de riesgo-UO'!AT518</f>
        <v>LEVE</v>
      </c>
      <c r="J517" s="204" t="str">
        <f>'01-Mapa de riesgo-UO'!AW518</f>
        <v>REDUCIR</v>
      </c>
      <c r="K517" s="332" t="str">
        <f t="shared" si="26"/>
        <v>NO</v>
      </c>
      <c r="L517" s="324"/>
      <c r="M517" s="324"/>
      <c r="N517" s="324"/>
      <c r="O517" s="324"/>
      <c r="P517" s="324"/>
      <c r="Q517" s="324"/>
      <c r="R517" s="324"/>
      <c r="S517" s="324"/>
    </row>
    <row r="518" spans="1:19" ht="88.5" hidden="1" customHeight="1" x14ac:dyDescent="0.2">
      <c r="A518" s="324"/>
      <c r="B518" s="332"/>
      <c r="C518" s="332"/>
      <c r="D518" s="332"/>
      <c r="E518" s="332"/>
      <c r="F518" s="332"/>
      <c r="G518" s="52" t="str">
        <f>'01-Mapa de riesgo-UO'!I519</f>
        <v xml:space="preserve">Omisión de la socialización de lineamientos de publicación para emisora, campus y redes sociales. </v>
      </c>
      <c r="H518" s="332"/>
      <c r="I518" s="385"/>
      <c r="J518" s="204" t="str">
        <f>'01-Mapa de riesgo-UO'!AW519</f>
        <v>REDUCIR</v>
      </c>
      <c r="K518" s="332"/>
      <c r="L518" s="324"/>
      <c r="M518" s="324"/>
      <c r="N518" s="324"/>
      <c r="O518" s="324"/>
      <c r="P518" s="324"/>
      <c r="Q518" s="324"/>
      <c r="R518" s="324"/>
      <c r="S518" s="324"/>
    </row>
    <row r="519" spans="1:19" ht="88.5" hidden="1" customHeight="1" x14ac:dyDescent="0.2">
      <c r="A519" s="324"/>
      <c r="B519" s="332"/>
      <c r="C519" s="332"/>
      <c r="D519" s="332"/>
      <c r="E519" s="332"/>
      <c r="F519" s="332"/>
      <c r="G519" s="52">
        <f>'01-Mapa de riesgo-UO'!I520</f>
        <v>0</v>
      </c>
      <c r="H519" s="332"/>
      <c r="I519" s="385"/>
      <c r="J519" s="204">
        <f>'01-Mapa de riesgo-UO'!AW520</f>
        <v>0</v>
      </c>
      <c r="K519" s="332"/>
      <c r="L519" s="324"/>
      <c r="M519" s="324"/>
      <c r="N519" s="324"/>
      <c r="O519" s="324"/>
      <c r="P519" s="324"/>
      <c r="Q519" s="324"/>
      <c r="R519" s="324"/>
      <c r="S519" s="324"/>
    </row>
    <row r="520" spans="1:19" ht="88.5" hidden="1" customHeight="1" x14ac:dyDescent="0.2">
      <c r="A520" s="324">
        <v>171</v>
      </c>
      <c r="B520" s="332" t="str">
        <f>'01-Mapa de riesgo-UO'!D521</f>
        <v>ADMINISTRACIÓN_INSTITUCIONAL</v>
      </c>
      <c r="C520" s="332" t="str">
        <f>+'01-Mapa de riesgo-UO'!F521</f>
        <v>NO</v>
      </c>
      <c r="D520" s="332" t="str">
        <f>'01-Mapa de riesgo-UO'!J521</f>
        <v>Imagen</v>
      </c>
      <c r="E520" s="332" t="str">
        <f>'01-Mapa de riesgo-UO'!K521</f>
        <v>Divulgación de información errada o perjudicial para la institución</v>
      </c>
      <c r="F520" s="332"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32" t="str">
        <f>'01-Mapa de riesgo-UO'!M521</f>
        <v xml:space="preserve">Afectación reputacional de la Universidad
Perdida de imagen </v>
      </c>
      <c r="I520" s="385" t="str">
        <f>'01-Mapa de riesgo-UO'!AT521</f>
        <v>MODERADO</v>
      </c>
      <c r="J520" s="204">
        <f>'01-Mapa de riesgo-UO'!AW521</f>
        <v>0</v>
      </c>
      <c r="K520" s="332" t="str">
        <f t="shared" si="26"/>
        <v>Si el proceso lo requiere</v>
      </c>
      <c r="L520" s="324"/>
      <c r="M520" s="324"/>
      <c r="N520" s="324"/>
      <c r="O520" s="324"/>
      <c r="P520" s="324"/>
      <c r="Q520" s="324"/>
      <c r="R520" s="324"/>
      <c r="S520" s="324"/>
    </row>
    <row r="521" spans="1:19" ht="88.5" hidden="1" customHeight="1" x14ac:dyDescent="0.2">
      <c r="A521" s="324"/>
      <c r="B521" s="332"/>
      <c r="C521" s="332"/>
      <c r="D521" s="332"/>
      <c r="E521" s="332"/>
      <c r="F521" s="332"/>
      <c r="G521" s="52" t="str">
        <f>'01-Mapa de riesgo-UO'!I522</f>
        <v>Falta de directrices, en cuanto a la centralización de las comunicaciones a través de un unico canal</v>
      </c>
      <c r="H521" s="332"/>
      <c r="I521" s="385"/>
      <c r="J521" s="204">
        <f>'01-Mapa de riesgo-UO'!AW522</f>
        <v>0</v>
      </c>
      <c r="K521" s="332"/>
      <c r="L521" s="324"/>
      <c r="M521" s="324"/>
      <c r="N521" s="324"/>
      <c r="O521" s="324"/>
      <c r="P521" s="324"/>
      <c r="Q521" s="324"/>
      <c r="R521" s="324"/>
      <c r="S521" s="324"/>
    </row>
    <row r="522" spans="1:19" ht="88.5" hidden="1" customHeight="1" x14ac:dyDescent="0.2">
      <c r="A522" s="324"/>
      <c r="B522" s="332"/>
      <c r="C522" s="332"/>
      <c r="D522" s="332"/>
      <c r="E522" s="332"/>
      <c r="F522" s="332"/>
      <c r="G522" s="52" t="str">
        <f>'01-Mapa de riesgo-UO'!I523</f>
        <v>Comunicaciones externas desviadas de la realidad, por actores externos y sus motivaciones personales</v>
      </c>
      <c r="H522" s="332"/>
      <c r="I522" s="385"/>
      <c r="J522" s="204" t="str">
        <f>'01-Mapa de riesgo-UO'!AW523</f>
        <v>TRANSFERIR</v>
      </c>
      <c r="K522" s="332"/>
      <c r="L522" s="324"/>
      <c r="M522" s="324"/>
      <c r="N522" s="324"/>
      <c r="O522" s="324"/>
      <c r="P522" s="324"/>
      <c r="Q522" s="324"/>
      <c r="R522" s="324"/>
      <c r="S522" s="324"/>
    </row>
    <row r="523" spans="1:19" ht="88.5" hidden="1" customHeight="1" x14ac:dyDescent="0.2">
      <c r="A523" s="324">
        <v>172</v>
      </c>
      <c r="B523" s="332" t="str">
        <f>'01-Mapa de riesgo-UO'!D524</f>
        <v>ADMINISTRACIÓN_INSTITUCIONAL</v>
      </c>
      <c r="C523" s="332" t="str">
        <f>+'01-Mapa de riesgo-UO'!F524</f>
        <v>NO</v>
      </c>
      <c r="D523" s="332" t="str">
        <f>'01-Mapa de riesgo-UO'!J524</f>
        <v>Corrupción</v>
      </c>
      <c r="E523" s="332" t="str">
        <f>'01-Mapa de riesgo-UO'!K524</f>
        <v>Manipulacion de los medios de comunicación de la Universidad</v>
      </c>
      <c r="F523" s="332" t="str">
        <f>'01-Mapa de riesgo-UO'!L524</f>
        <v>Uso indebido de los medios de comunicaciòn con el fin de favorecer a terceros o intereses particulares</v>
      </c>
      <c r="G523" s="52" t="str">
        <f>'01-Mapa de riesgo-UO'!I524</f>
        <v>Presiones por actores externos a la Universidad</v>
      </c>
      <c r="H523" s="332" t="str">
        <f>'01-Mapa de riesgo-UO'!M524</f>
        <v>Crisis reputacional de la Universidad
Sanciones legales para la Universidad</v>
      </c>
      <c r="I523" s="385" t="str">
        <f>'01-Mapa de riesgo-UO'!AT524</f>
        <v>MODERADO</v>
      </c>
      <c r="J523" s="204">
        <f>'01-Mapa de riesgo-UO'!AW524</f>
        <v>0</v>
      </c>
      <c r="K523" s="332" t="str">
        <f t="shared" si="26"/>
        <v>Si el proceso lo requiere</v>
      </c>
      <c r="L523" s="324"/>
      <c r="M523" s="324"/>
      <c r="N523" s="324"/>
      <c r="O523" s="324"/>
      <c r="P523" s="324"/>
      <c r="Q523" s="324"/>
      <c r="R523" s="324"/>
      <c r="S523" s="324"/>
    </row>
    <row r="524" spans="1:19" ht="88.5" hidden="1" customHeight="1" x14ac:dyDescent="0.2">
      <c r="A524" s="324"/>
      <c r="B524" s="332"/>
      <c r="C524" s="332"/>
      <c r="D524" s="332"/>
      <c r="E524" s="332"/>
      <c r="F524" s="332"/>
      <c r="G524" s="52" t="str">
        <f>'01-Mapa de riesgo-UO'!I525</f>
        <v>Falta de ética al interior de la Universidad</v>
      </c>
      <c r="H524" s="332"/>
      <c r="I524" s="385"/>
      <c r="J524" s="204">
        <f>'01-Mapa de riesgo-UO'!AW525</f>
        <v>0</v>
      </c>
      <c r="K524" s="332"/>
      <c r="L524" s="324"/>
      <c r="M524" s="324"/>
      <c r="N524" s="324"/>
      <c r="O524" s="324"/>
      <c r="P524" s="324"/>
      <c r="Q524" s="324"/>
      <c r="R524" s="324"/>
      <c r="S524" s="324"/>
    </row>
    <row r="525" spans="1:19" ht="88.5" hidden="1" customHeight="1" x14ac:dyDescent="0.2">
      <c r="A525" s="324"/>
      <c r="B525" s="332"/>
      <c r="C525" s="332"/>
      <c r="D525" s="332"/>
      <c r="E525" s="332"/>
      <c r="F525" s="332"/>
      <c r="G525" s="52" t="str">
        <f>'01-Mapa de riesgo-UO'!I526</f>
        <v>Falta de directrices, en cuanto a la centralización de las comunicaciones a través de un único canal</v>
      </c>
      <c r="H525" s="332"/>
      <c r="I525" s="385"/>
      <c r="J525" s="204">
        <f>'01-Mapa de riesgo-UO'!AW526</f>
        <v>0</v>
      </c>
      <c r="K525" s="332"/>
      <c r="L525" s="324"/>
      <c r="M525" s="324"/>
      <c r="N525" s="324"/>
      <c r="O525" s="324"/>
      <c r="P525" s="324"/>
      <c r="Q525" s="324"/>
      <c r="R525" s="324"/>
      <c r="S525" s="324"/>
    </row>
    <row r="526" spans="1:19" ht="88.5" hidden="1" customHeight="1" x14ac:dyDescent="0.2">
      <c r="A526" s="324">
        <v>173</v>
      </c>
      <c r="B526" s="332" t="str">
        <f>'01-Mapa de riesgo-UO'!D527</f>
        <v>ADMINISTRACIÓN_INSTITUCIONAL</v>
      </c>
      <c r="C526" s="332" t="str">
        <f>+'01-Mapa de riesgo-UO'!F527</f>
        <v>NO</v>
      </c>
      <c r="D526" s="332" t="str">
        <f>'01-Mapa de riesgo-UO'!J527</f>
        <v>Imagen</v>
      </c>
      <c r="E526" s="332" t="str">
        <f>'01-Mapa de riesgo-UO'!K527</f>
        <v>Demandas por derechos de autor y por uso de imagen</v>
      </c>
      <c r="F526" s="332" t="str">
        <f>'01-Mapa de riesgo-UO'!L527</f>
        <v>Demandas de autoría por el uso de material audiovisual, y por el uso de imagen sin previo consentimiento</v>
      </c>
      <c r="G526" s="52" t="str">
        <f>'01-Mapa de riesgo-UO'!I527</f>
        <v>Inexistencia de un formato para la cesión de derechos de autor</v>
      </c>
      <c r="H526" s="332" t="str">
        <f>'01-Mapa de riesgo-UO'!M527</f>
        <v>Pérdida económica por demandas
Sanciones legales para la Universidad</v>
      </c>
      <c r="I526" s="385" t="str">
        <f>'01-Mapa de riesgo-UO'!AT527</f>
        <v>MODERADO</v>
      </c>
      <c r="J526" s="204">
        <f>'01-Mapa de riesgo-UO'!AW527</f>
        <v>0</v>
      </c>
      <c r="K526" s="332" t="str">
        <f t="shared" si="26"/>
        <v>Si el proceso lo requiere</v>
      </c>
      <c r="L526" s="324"/>
      <c r="M526" s="324"/>
      <c r="N526" s="324"/>
      <c r="O526" s="324"/>
      <c r="P526" s="324"/>
      <c r="Q526" s="324"/>
      <c r="R526" s="324"/>
      <c r="S526" s="324"/>
    </row>
    <row r="527" spans="1:19" ht="88.5" hidden="1" customHeight="1" x14ac:dyDescent="0.2">
      <c r="A527" s="324"/>
      <c r="B527" s="332"/>
      <c r="C527" s="332"/>
      <c r="D527" s="332"/>
      <c r="E527" s="332"/>
      <c r="F527" s="332"/>
      <c r="G527" s="52" t="str">
        <f>'01-Mapa de riesgo-UO'!I528</f>
        <v>Inexistencia de un formato para el consentimiento de uso de imagen</v>
      </c>
      <c r="H527" s="332"/>
      <c r="I527" s="385"/>
      <c r="J527" s="204" t="str">
        <f>'01-Mapa de riesgo-UO'!AW528</f>
        <v>REDUCIR</v>
      </c>
      <c r="K527" s="332"/>
      <c r="L527" s="324"/>
      <c r="M527" s="324"/>
      <c r="N527" s="324"/>
      <c r="O527" s="324"/>
      <c r="P527" s="324"/>
      <c r="Q527" s="324"/>
      <c r="R527" s="324"/>
      <c r="S527" s="324"/>
    </row>
    <row r="528" spans="1:19" ht="88.5" hidden="1" customHeight="1" x14ac:dyDescent="0.2">
      <c r="A528" s="324"/>
      <c r="B528" s="332"/>
      <c r="C528" s="332"/>
      <c r="D528" s="332"/>
      <c r="E528" s="332"/>
      <c r="F528" s="332"/>
      <c r="G528" s="52">
        <f>'01-Mapa de riesgo-UO'!I529</f>
        <v>0</v>
      </c>
      <c r="H528" s="332"/>
      <c r="I528" s="385"/>
      <c r="J528" s="204">
        <f>'01-Mapa de riesgo-UO'!AW529</f>
        <v>0</v>
      </c>
      <c r="K528" s="332"/>
      <c r="L528" s="324"/>
      <c r="M528" s="324"/>
      <c r="N528" s="324"/>
      <c r="O528" s="324"/>
      <c r="P528" s="324"/>
      <c r="Q528" s="324"/>
      <c r="R528" s="324"/>
      <c r="S528" s="324"/>
    </row>
    <row r="529" spans="1:19" x14ac:dyDescent="0.2">
      <c r="A529" s="250"/>
      <c r="B529" s="250"/>
      <c r="C529" s="250"/>
      <c r="D529" s="250"/>
      <c r="E529" s="250"/>
      <c r="F529" s="250"/>
      <c r="G529" s="250"/>
      <c r="H529" s="250"/>
      <c r="I529" s="250"/>
      <c r="J529" s="250"/>
      <c r="K529" s="250"/>
      <c r="L529" s="250"/>
      <c r="M529" s="250"/>
      <c r="N529" s="250"/>
      <c r="O529" s="250"/>
      <c r="P529" s="250"/>
      <c r="Q529" s="250"/>
      <c r="R529" s="250"/>
      <c r="S529" s="250"/>
    </row>
  </sheetData>
  <sheetProtection algorithmName="SHA-512" hashValue="QtNgE4RzHyqejuwTxTz/TaPrKKh1I3xgdG3kfOios91yWcOCl3bPWYLjVPUQ6i5JcZ+tDc4ZxxVwgBHW6VpN5Q==" saltValue="WQdxVLg8R5yNQFpVEYjpRA==" spinCount="100000" sheet="1" selectLockedCells="1" selectUnlockedCells="1"/>
  <autoFilter ref="A9:S528">
    <filterColumn colId="1">
      <filters>
        <filter val="DOCENCIA"/>
      </filters>
    </filterColumn>
    <filterColumn colId="11" showButton="0"/>
    <filterColumn colId="12" showButton="0"/>
    <filterColumn colId="15" showButton="0"/>
    <filterColumn colId="16" showButton="0"/>
  </autoFilter>
  <mergeCells count="2269">
    <mergeCell ref="L526:N528"/>
    <mergeCell ref="O526:O528"/>
    <mergeCell ref="P526:R528"/>
    <mergeCell ref="S526:S528"/>
    <mergeCell ref="O511:O513"/>
    <mergeCell ref="P511:R513"/>
    <mergeCell ref="S511:S513"/>
    <mergeCell ref="L514:N516"/>
    <mergeCell ref="O514:O516"/>
    <mergeCell ref="P514:R516"/>
    <mergeCell ref="S514:S516"/>
    <mergeCell ref="L517:N519"/>
    <mergeCell ref="O517:O519"/>
    <mergeCell ref="P517:R519"/>
    <mergeCell ref="S517:S519"/>
    <mergeCell ref="L520:N522"/>
    <mergeCell ref="O520:O522"/>
    <mergeCell ref="P520:R522"/>
    <mergeCell ref="S520:S522"/>
    <mergeCell ref="L523:N525"/>
    <mergeCell ref="O523:O525"/>
    <mergeCell ref="P523:R525"/>
    <mergeCell ref="S523:S525"/>
    <mergeCell ref="K496:K498"/>
    <mergeCell ref="K499:K501"/>
    <mergeCell ref="K502:K504"/>
    <mergeCell ref="K505:K507"/>
    <mergeCell ref="K508:K510"/>
    <mergeCell ref="K511:K513"/>
    <mergeCell ref="K514:K516"/>
    <mergeCell ref="K517:K519"/>
    <mergeCell ref="K520:K522"/>
    <mergeCell ref="K523:K525"/>
    <mergeCell ref="K526:K528"/>
    <mergeCell ref="L496:N498"/>
    <mergeCell ref="O496:O498"/>
    <mergeCell ref="P496:R498"/>
    <mergeCell ref="S496:S498"/>
    <mergeCell ref="L499:N501"/>
    <mergeCell ref="O499:O501"/>
    <mergeCell ref="P499:R501"/>
    <mergeCell ref="S499:S501"/>
    <mergeCell ref="L502:N504"/>
    <mergeCell ref="O502:O504"/>
    <mergeCell ref="P502:R504"/>
    <mergeCell ref="S502:S504"/>
    <mergeCell ref="L505:N507"/>
    <mergeCell ref="O505:O507"/>
    <mergeCell ref="P505:R507"/>
    <mergeCell ref="S505:S507"/>
    <mergeCell ref="L508:N510"/>
    <mergeCell ref="O508:O510"/>
    <mergeCell ref="P508:R510"/>
    <mergeCell ref="S508:S510"/>
    <mergeCell ref="L511:N513"/>
    <mergeCell ref="H496:H498"/>
    <mergeCell ref="H499:H501"/>
    <mergeCell ref="H502:H504"/>
    <mergeCell ref="H505:H507"/>
    <mergeCell ref="H508:H510"/>
    <mergeCell ref="H511:H513"/>
    <mergeCell ref="H514:H516"/>
    <mergeCell ref="H517:H519"/>
    <mergeCell ref="H520:H522"/>
    <mergeCell ref="H523:H525"/>
    <mergeCell ref="H526:H528"/>
    <mergeCell ref="I496:I498"/>
    <mergeCell ref="I499:I501"/>
    <mergeCell ref="I502:I504"/>
    <mergeCell ref="I505:I507"/>
    <mergeCell ref="I508:I510"/>
    <mergeCell ref="I511:I513"/>
    <mergeCell ref="I514:I516"/>
    <mergeCell ref="I517:I519"/>
    <mergeCell ref="I520:I522"/>
    <mergeCell ref="I523:I525"/>
    <mergeCell ref="I526:I528"/>
    <mergeCell ref="E496:E498"/>
    <mergeCell ref="E499:E501"/>
    <mergeCell ref="E502:E504"/>
    <mergeCell ref="E505:E507"/>
    <mergeCell ref="E508:E510"/>
    <mergeCell ref="E511:E513"/>
    <mergeCell ref="E514:E516"/>
    <mergeCell ref="E517:E519"/>
    <mergeCell ref="E520:E522"/>
    <mergeCell ref="E523:E525"/>
    <mergeCell ref="E526:E528"/>
    <mergeCell ref="F496:F498"/>
    <mergeCell ref="F499:F501"/>
    <mergeCell ref="F502:F504"/>
    <mergeCell ref="F505:F507"/>
    <mergeCell ref="F508:F510"/>
    <mergeCell ref="F511:F513"/>
    <mergeCell ref="F514:F516"/>
    <mergeCell ref="F517:F519"/>
    <mergeCell ref="F520:F522"/>
    <mergeCell ref="F523:F525"/>
    <mergeCell ref="F526:F528"/>
    <mergeCell ref="C496:C498"/>
    <mergeCell ref="C499:C501"/>
    <mergeCell ref="C502:C504"/>
    <mergeCell ref="C505:C507"/>
    <mergeCell ref="C508:C510"/>
    <mergeCell ref="C511:C513"/>
    <mergeCell ref="C514:C516"/>
    <mergeCell ref="C517:C519"/>
    <mergeCell ref="C520:C522"/>
    <mergeCell ref="C523:C525"/>
    <mergeCell ref="C526:C528"/>
    <mergeCell ref="D496:D498"/>
    <mergeCell ref="D499:D501"/>
    <mergeCell ref="D502:D504"/>
    <mergeCell ref="D505:D507"/>
    <mergeCell ref="D508:D510"/>
    <mergeCell ref="D511:D513"/>
    <mergeCell ref="D514:D516"/>
    <mergeCell ref="D517:D519"/>
    <mergeCell ref="D520:D522"/>
    <mergeCell ref="D523:D525"/>
    <mergeCell ref="D526:D528"/>
    <mergeCell ref="A496:A498"/>
    <mergeCell ref="A499:A501"/>
    <mergeCell ref="A502:A504"/>
    <mergeCell ref="A505:A507"/>
    <mergeCell ref="A508:A510"/>
    <mergeCell ref="A511:A513"/>
    <mergeCell ref="A514:A516"/>
    <mergeCell ref="A517:A519"/>
    <mergeCell ref="A520:A522"/>
    <mergeCell ref="A523:A525"/>
    <mergeCell ref="A526:A528"/>
    <mergeCell ref="B496:B498"/>
    <mergeCell ref="B499:B501"/>
    <mergeCell ref="B502:B504"/>
    <mergeCell ref="B505:B507"/>
    <mergeCell ref="B508:B510"/>
    <mergeCell ref="B511:B513"/>
    <mergeCell ref="B514:B516"/>
    <mergeCell ref="B517:B519"/>
    <mergeCell ref="B520:B522"/>
    <mergeCell ref="B523:B525"/>
    <mergeCell ref="B526:B528"/>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L67:N69"/>
    <mergeCell ref="O67:O69"/>
    <mergeCell ref="P67:R69"/>
    <mergeCell ref="S67:S69"/>
    <mergeCell ref="C61:C63"/>
    <mergeCell ref="C64:C66"/>
    <mergeCell ref="C67:C69"/>
    <mergeCell ref="C70:C72"/>
    <mergeCell ref="C73:C75"/>
    <mergeCell ref="O70:O72"/>
    <mergeCell ref="P70:R72"/>
    <mergeCell ref="S70:S72"/>
    <mergeCell ref="L55:N57"/>
    <mergeCell ref="O55:O57"/>
    <mergeCell ref="L49:N51"/>
    <mergeCell ref="O49:O51"/>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49:R51"/>
    <mergeCell ref="S49:S51"/>
    <mergeCell ref="L52:N54"/>
    <mergeCell ref="O52:O54"/>
    <mergeCell ref="P52:R54"/>
    <mergeCell ref="S52:S54"/>
    <mergeCell ref="P31:R33"/>
    <mergeCell ref="S31:S33"/>
    <mergeCell ref="L34:N36"/>
    <mergeCell ref="O34:O36"/>
    <mergeCell ref="P34:R36"/>
    <mergeCell ref="S34:S36"/>
    <mergeCell ref="P25:R27"/>
    <mergeCell ref="S25:S27"/>
    <mergeCell ref="L28:N30"/>
    <mergeCell ref="O28:O30"/>
    <mergeCell ref="P28:R30"/>
    <mergeCell ref="S28:S30"/>
    <mergeCell ref="L25:N27"/>
    <mergeCell ref="O25:O27"/>
    <mergeCell ref="L31:N33"/>
    <mergeCell ref="O31:O33"/>
    <mergeCell ref="P43:R45"/>
    <mergeCell ref="S43:S45"/>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C13:C15"/>
    <mergeCell ref="C16:C18"/>
    <mergeCell ref="A10:A12"/>
    <mergeCell ref="D10:D12"/>
    <mergeCell ref="E10:E12"/>
    <mergeCell ref="F10:F12"/>
    <mergeCell ref="B10:B12"/>
    <mergeCell ref="I10:I12"/>
    <mergeCell ref="K10:K12"/>
    <mergeCell ref="P8:R9"/>
    <mergeCell ref="L10:N12"/>
    <mergeCell ref="O10:O12"/>
    <mergeCell ref="P10:R12"/>
    <mergeCell ref="H10:H12"/>
    <mergeCell ref="C10:C12"/>
    <mergeCell ref="K13:K15"/>
    <mergeCell ref="K16:K18"/>
    <mergeCell ref="K19:K21"/>
    <mergeCell ref="K22:K24"/>
    <mergeCell ref="H19:H21"/>
    <mergeCell ref="I19:I21"/>
    <mergeCell ref="I22:I24"/>
    <mergeCell ref="I13:I15"/>
    <mergeCell ref="I16:I18"/>
    <mergeCell ref="H22:H24"/>
    <mergeCell ref="H13:H15"/>
    <mergeCell ref="H16:H18"/>
    <mergeCell ref="A19:A21"/>
    <mergeCell ref="D19:D21"/>
    <mergeCell ref="E19:E21"/>
    <mergeCell ref="F19:F21"/>
    <mergeCell ref="A22:A24"/>
    <mergeCell ref="D22:D24"/>
    <mergeCell ref="E22:E24"/>
    <mergeCell ref="F22:F24"/>
    <mergeCell ref="B19:B21"/>
    <mergeCell ref="B22:B24"/>
    <mergeCell ref="C19:C21"/>
    <mergeCell ref="C22:C24"/>
    <mergeCell ref="A13:A15"/>
    <mergeCell ref="D13:D15"/>
    <mergeCell ref="E13:E15"/>
    <mergeCell ref="F13:F15"/>
    <mergeCell ref="A16:A18"/>
    <mergeCell ref="D16:D18"/>
    <mergeCell ref="E16:E18"/>
    <mergeCell ref="F16:F18"/>
    <mergeCell ref="B13:B15"/>
    <mergeCell ref="B16:B18"/>
    <mergeCell ref="A82:A84"/>
    <mergeCell ref="B82:B84"/>
    <mergeCell ref="C82:C84"/>
    <mergeCell ref="D82:D84"/>
    <mergeCell ref="E82:E84"/>
    <mergeCell ref="F82:F84"/>
    <mergeCell ref="H82:H84"/>
    <mergeCell ref="A85:A87"/>
    <mergeCell ref="B85:B87"/>
    <mergeCell ref="C85:C87"/>
    <mergeCell ref="D85:D87"/>
    <mergeCell ref="E85:E87"/>
    <mergeCell ref="F85:F87"/>
    <mergeCell ref="H85:H87"/>
    <mergeCell ref="A76:A78"/>
    <mergeCell ref="B76:B78"/>
    <mergeCell ref="C76:C78"/>
    <mergeCell ref="D76:D78"/>
    <mergeCell ref="E76:E78"/>
    <mergeCell ref="F76:F78"/>
    <mergeCell ref="H76:H78"/>
    <mergeCell ref="A79:A81"/>
    <mergeCell ref="B79:B81"/>
    <mergeCell ref="C79:C81"/>
    <mergeCell ref="D79:D81"/>
    <mergeCell ref="E79:E81"/>
    <mergeCell ref="F79:F81"/>
    <mergeCell ref="H79:H81"/>
    <mergeCell ref="A94:A96"/>
    <mergeCell ref="B94:B96"/>
    <mergeCell ref="C94:C96"/>
    <mergeCell ref="D94:D96"/>
    <mergeCell ref="E94:E96"/>
    <mergeCell ref="F94:F96"/>
    <mergeCell ref="H94:H96"/>
    <mergeCell ref="A97:A99"/>
    <mergeCell ref="B97:B99"/>
    <mergeCell ref="C97:C99"/>
    <mergeCell ref="D97:D99"/>
    <mergeCell ref="E97:E99"/>
    <mergeCell ref="F97:F99"/>
    <mergeCell ref="H97:H99"/>
    <mergeCell ref="A88:A90"/>
    <mergeCell ref="B88:B90"/>
    <mergeCell ref="C88:C90"/>
    <mergeCell ref="D88:D90"/>
    <mergeCell ref="E88:E90"/>
    <mergeCell ref="F88:F90"/>
    <mergeCell ref="H88:H90"/>
    <mergeCell ref="A91:A93"/>
    <mergeCell ref="B91:B93"/>
    <mergeCell ref="C91:C93"/>
    <mergeCell ref="D91:D93"/>
    <mergeCell ref="E91:E93"/>
    <mergeCell ref="F91:F93"/>
    <mergeCell ref="H91:H93"/>
    <mergeCell ref="A106:A108"/>
    <mergeCell ref="B106:B108"/>
    <mergeCell ref="C106:C108"/>
    <mergeCell ref="D106:D108"/>
    <mergeCell ref="E106:E108"/>
    <mergeCell ref="F106:F108"/>
    <mergeCell ref="H106:H108"/>
    <mergeCell ref="A109:A111"/>
    <mergeCell ref="B109:B111"/>
    <mergeCell ref="C109:C111"/>
    <mergeCell ref="D109:D111"/>
    <mergeCell ref="E109:E111"/>
    <mergeCell ref="F109:F111"/>
    <mergeCell ref="H109:H111"/>
    <mergeCell ref="A100:A102"/>
    <mergeCell ref="B100:B102"/>
    <mergeCell ref="C100:C102"/>
    <mergeCell ref="D100:D102"/>
    <mergeCell ref="E100:E102"/>
    <mergeCell ref="F100:F102"/>
    <mergeCell ref="H100:H102"/>
    <mergeCell ref="A103:A105"/>
    <mergeCell ref="B103:B105"/>
    <mergeCell ref="C103:C105"/>
    <mergeCell ref="D103:D105"/>
    <mergeCell ref="E103:E105"/>
    <mergeCell ref="F103:F105"/>
    <mergeCell ref="H103:H105"/>
    <mergeCell ref="A118:A120"/>
    <mergeCell ref="B118:B120"/>
    <mergeCell ref="C118:C120"/>
    <mergeCell ref="D118:D120"/>
    <mergeCell ref="E118:E120"/>
    <mergeCell ref="F118:F120"/>
    <mergeCell ref="H118:H120"/>
    <mergeCell ref="A121:A123"/>
    <mergeCell ref="B121:B123"/>
    <mergeCell ref="C121:C123"/>
    <mergeCell ref="D121:D123"/>
    <mergeCell ref="E121:E123"/>
    <mergeCell ref="F121:F123"/>
    <mergeCell ref="H121:H123"/>
    <mergeCell ref="A112:A114"/>
    <mergeCell ref="B112:B114"/>
    <mergeCell ref="C112:C114"/>
    <mergeCell ref="D112:D114"/>
    <mergeCell ref="E112:E114"/>
    <mergeCell ref="F112:F114"/>
    <mergeCell ref="H112:H114"/>
    <mergeCell ref="A115:A117"/>
    <mergeCell ref="B115:B117"/>
    <mergeCell ref="C115:C117"/>
    <mergeCell ref="D115:D117"/>
    <mergeCell ref="E115:E117"/>
    <mergeCell ref="F115:F117"/>
    <mergeCell ref="H115:H117"/>
    <mergeCell ref="A130:A132"/>
    <mergeCell ref="B130:B132"/>
    <mergeCell ref="C130:C132"/>
    <mergeCell ref="D130:D132"/>
    <mergeCell ref="E130:E132"/>
    <mergeCell ref="F130:F132"/>
    <mergeCell ref="H130:H132"/>
    <mergeCell ref="A133:A135"/>
    <mergeCell ref="B133:B135"/>
    <mergeCell ref="C133:C135"/>
    <mergeCell ref="D133:D135"/>
    <mergeCell ref="E133:E135"/>
    <mergeCell ref="F133:F135"/>
    <mergeCell ref="H133:H135"/>
    <mergeCell ref="A124:A126"/>
    <mergeCell ref="B124:B126"/>
    <mergeCell ref="C124:C126"/>
    <mergeCell ref="D124:D126"/>
    <mergeCell ref="E124:E126"/>
    <mergeCell ref="F124:F126"/>
    <mergeCell ref="H124:H126"/>
    <mergeCell ref="A127:A129"/>
    <mergeCell ref="B127:B129"/>
    <mergeCell ref="C127:C129"/>
    <mergeCell ref="D127:D129"/>
    <mergeCell ref="E127:E129"/>
    <mergeCell ref="F127:F129"/>
    <mergeCell ref="H127:H129"/>
    <mergeCell ref="A142:A144"/>
    <mergeCell ref="B142:B144"/>
    <mergeCell ref="C142:C144"/>
    <mergeCell ref="D142:D144"/>
    <mergeCell ref="E142:E144"/>
    <mergeCell ref="F142:F144"/>
    <mergeCell ref="H142:H144"/>
    <mergeCell ref="A145:A147"/>
    <mergeCell ref="B145:B147"/>
    <mergeCell ref="C145:C147"/>
    <mergeCell ref="D145:D147"/>
    <mergeCell ref="E145:E147"/>
    <mergeCell ref="F145:F147"/>
    <mergeCell ref="H145:H147"/>
    <mergeCell ref="A136:A138"/>
    <mergeCell ref="B136:B138"/>
    <mergeCell ref="C136:C138"/>
    <mergeCell ref="D136:D138"/>
    <mergeCell ref="E136:E138"/>
    <mergeCell ref="F136:F138"/>
    <mergeCell ref="H136:H138"/>
    <mergeCell ref="A139:A141"/>
    <mergeCell ref="B139:B141"/>
    <mergeCell ref="C139:C141"/>
    <mergeCell ref="D139:D141"/>
    <mergeCell ref="E139:E141"/>
    <mergeCell ref="F139:F141"/>
    <mergeCell ref="H139:H141"/>
    <mergeCell ref="A154:A156"/>
    <mergeCell ref="B154:B156"/>
    <mergeCell ref="C154:C156"/>
    <mergeCell ref="D154:D156"/>
    <mergeCell ref="E154:E156"/>
    <mergeCell ref="F154:F156"/>
    <mergeCell ref="H154:H156"/>
    <mergeCell ref="A157:A159"/>
    <mergeCell ref="B157:B159"/>
    <mergeCell ref="C157:C159"/>
    <mergeCell ref="D157:D159"/>
    <mergeCell ref="E157:E159"/>
    <mergeCell ref="F157:F159"/>
    <mergeCell ref="H157:H159"/>
    <mergeCell ref="A148:A150"/>
    <mergeCell ref="B148:B150"/>
    <mergeCell ref="C148:C150"/>
    <mergeCell ref="D148:D150"/>
    <mergeCell ref="E148:E150"/>
    <mergeCell ref="F148:F150"/>
    <mergeCell ref="H148:H150"/>
    <mergeCell ref="A151:A153"/>
    <mergeCell ref="B151:B153"/>
    <mergeCell ref="C151:C153"/>
    <mergeCell ref="D151:D153"/>
    <mergeCell ref="E151:E153"/>
    <mergeCell ref="F151:F153"/>
    <mergeCell ref="H151:H153"/>
    <mergeCell ref="A166:A168"/>
    <mergeCell ref="B166:B168"/>
    <mergeCell ref="C166:C168"/>
    <mergeCell ref="D166:D168"/>
    <mergeCell ref="E166:E168"/>
    <mergeCell ref="F166:F168"/>
    <mergeCell ref="H166:H168"/>
    <mergeCell ref="A169:A171"/>
    <mergeCell ref="B169:B171"/>
    <mergeCell ref="C169:C171"/>
    <mergeCell ref="D169:D171"/>
    <mergeCell ref="E169:E171"/>
    <mergeCell ref="F169:F171"/>
    <mergeCell ref="H169:H171"/>
    <mergeCell ref="A160:A162"/>
    <mergeCell ref="B160:B162"/>
    <mergeCell ref="C160:C162"/>
    <mergeCell ref="D160:D162"/>
    <mergeCell ref="E160:E162"/>
    <mergeCell ref="F160:F162"/>
    <mergeCell ref="H160:H162"/>
    <mergeCell ref="A163:A165"/>
    <mergeCell ref="B163:B165"/>
    <mergeCell ref="C163:C165"/>
    <mergeCell ref="D163:D165"/>
    <mergeCell ref="E163:E165"/>
    <mergeCell ref="F163:F165"/>
    <mergeCell ref="H163:H165"/>
    <mergeCell ref="A178:A180"/>
    <mergeCell ref="B178:B180"/>
    <mergeCell ref="C178:C180"/>
    <mergeCell ref="D178:D180"/>
    <mergeCell ref="E178:E180"/>
    <mergeCell ref="F178:F180"/>
    <mergeCell ref="H178:H180"/>
    <mergeCell ref="A181:A183"/>
    <mergeCell ref="B181:B183"/>
    <mergeCell ref="C181:C183"/>
    <mergeCell ref="D181:D183"/>
    <mergeCell ref="E181:E183"/>
    <mergeCell ref="F181:F183"/>
    <mergeCell ref="H181:H183"/>
    <mergeCell ref="A172:A174"/>
    <mergeCell ref="B172:B174"/>
    <mergeCell ref="C172:C174"/>
    <mergeCell ref="D172:D174"/>
    <mergeCell ref="E172:E174"/>
    <mergeCell ref="F172:F174"/>
    <mergeCell ref="H172:H174"/>
    <mergeCell ref="A175:A177"/>
    <mergeCell ref="B175:B177"/>
    <mergeCell ref="C175:C177"/>
    <mergeCell ref="D175:D177"/>
    <mergeCell ref="E175:E177"/>
    <mergeCell ref="F175:F177"/>
    <mergeCell ref="H175:H177"/>
    <mergeCell ref="A190:A192"/>
    <mergeCell ref="B190:B192"/>
    <mergeCell ref="C190:C192"/>
    <mergeCell ref="D190:D192"/>
    <mergeCell ref="E190:E192"/>
    <mergeCell ref="F190:F192"/>
    <mergeCell ref="H190:H192"/>
    <mergeCell ref="A193:A195"/>
    <mergeCell ref="B193:B195"/>
    <mergeCell ref="C193:C195"/>
    <mergeCell ref="D193:D195"/>
    <mergeCell ref="E193:E195"/>
    <mergeCell ref="F193:F195"/>
    <mergeCell ref="H193:H195"/>
    <mergeCell ref="A184:A186"/>
    <mergeCell ref="B184:B186"/>
    <mergeCell ref="C184:C186"/>
    <mergeCell ref="D184:D186"/>
    <mergeCell ref="E184:E186"/>
    <mergeCell ref="F184:F186"/>
    <mergeCell ref="H184:H186"/>
    <mergeCell ref="A187:A189"/>
    <mergeCell ref="B187:B189"/>
    <mergeCell ref="C187:C189"/>
    <mergeCell ref="D187:D189"/>
    <mergeCell ref="E187:E189"/>
    <mergeCell ref="F187:F189"/>
    <mergeCell ref="H187:H189"/>
    <mergeCell ref="A202:A204"/>
    <mergeCell ref="B202:B204"/>
    <mergeCell ref="C202:C204"/>
    <mergeCell ref="D202:D204"/>
    <mergeCell ref="E202:E204"/>
    <mergeCell ref="F202:F204"/>
    <mergeCell ref="H202:H204"/>
    <mergeCell ref="A205:A207"/>
    <mergeCell ref="B205:B207"/>
    <mergeCell ref="C205:C207"/>
    <mergeCell ref="D205:D207"/>
    <mergeCell ref="E205:E207"/>
    <mergeCell ref="F205:F207"/>
    <mergeCell ref="H205:H207"/>
    <mergeCell ref="A196:A198"/>
    <mergeCell ref="B196:B198"/>
    <mergeCell ref="C196:C198"/>
    <mergeCell ref="D196:D198"/>
    <mergeCell ref="E196:E198"/>
    <mergeCell ref="F196:F198"/>
    <mergeCell ref="H196:H198"/>
    <mergeCell ref="A199:A201"/>
    <mergeCell ref="B199:B201"/>
    <mergeCell ref="C199:C201"/>
    <mergeCell ref="D199:D201"/>
    <mergeCell ref="E199:E201"/>
    <mergeCell ref="F199:F201"/>
    <mergeCell ref="H199:H201"/>
    <mergeCell ref="A214:A216"/>
    <mergeCell ref="B214:B216"/>
    <mergeCell ref="C214:C216"/>
    <mergeCell ref="D214:D216"/>
    <mergeCell ref="E214:E216"/>
    <mergeCell ref="F214:F216"/>
    <mergeCell ref="H214:H216"/>
    <mergeCell ref="A217:A219"/>
    <mergeCell ref="B217:B219"/>
    <mergeCell ref="C217:C219"/>
    <mergeCell ref="D217:D219"/>
    <mergeCell ref="E217:E219"/>
    <mergeCell ref="F217:F219"/>
    <mergeCell ref="H217:H219"/>
    <mergeCell ref="A208:A210"/>
    <mergeCell ref="B208:B210"/>
    <mergeCell ref="C208:C210"/>
    <mergeCell ref="D208:D210"/>
    <mergeCell ref="E208:E210"/>
    <mergeCell ref="F208:F210"/>
    <mergeCell ref="H208:H210"/>
    <mergeCell ref="A211:A213"/>
    <mergeCell ref="B211:B213"/>
    <mergeCell ref="C211:C213"/>
    <mergeCell ref="D211:D213"/>
    <mergeCell ref="E211:E213"/>
    <mergeCell ref="F211:F213"/>
    <mergeCell ref="H211:H213"/>
    <mergeCell ref="A226:A228"/>
    <mergeCell ref="B226:B228"/>
    <mergeCell ref="C226:C228"/>
    <mergeCell ref="D226:D228"/>
    <mergeCell ref="E226:E228"/>
    <mergeCell ref="F226:F228"/>
    <mergeCell ref="H226:H228"/>
    <mergeCell ref="A229:A231"/>
    <mergeCell ref="B229:B231"/>
    <mergeCell ref="C229:C231"/>
    <mergeCell ref="D229:D231"/>
    <mergeCell ref="E229:E231"/>
    <mergeCell ref="F229:F231"/>
    <mergeCell ref="H229:H231"/>
    <mergeCell ref="A220:A222"/>
    <mergeCell ref="B220:B222"/>
    <mergeCell ref="C220:C222"/>
    <mergeCell ref="D220:D222"/>
    <mergeCell ref="E220:E222"/>
    <mergeCell ref="F220:F222"/>
    <mergeCell ref="H220:H222"/>
    <mergeCell ref="A223:A225"/>
    <mergeCell ref="B223:B225"/>
    <mergeCell ref="C223:C225"/>
    <mergeCell ref="D223:D225"/>
    <mergeCell ref="E223:E225"/>
    <mergeCell ref="F223:F225"/>
    <mergeCell ref="H223:H225"/>
    <mergeCell ref="A238:A240"/>
    <mergeCell ref="B238:B240"/>
    <mergeCell ref="C238:C240"/>
    <mergeCell ref="D238:D240"/>
    <mergeCell ref="E238:E240"/>
    <mergeCell ref="F238:F240"/>
    <mergeCell ref="H238:H240"/>
    <mergeCell ref="A241:A243"/>
    <mergeCell ref="B241:B243"/>
    <mergeCell ref="C241:C243"/>
    <mergeCell ref="D241:D243"/>
    <mergeCell ref="E241:E243"/>
    <mergeCell ref="F241:F243"/>
    <mergeCell ref="H241:H243"/>
    <mergeCell ref="A232:A234"/>
    <mergeCell ref="B232:B234"/>
    <mergeCell ref="C232:C234"/>
    <mergeCell ref="D232:D234"/>
    <mergeCell ref="E232:E234"/>
    <mergeCell ref="F232:F234"/>
    <mergeCell ref="H232:H234"/>
    <mergeCell ref="A235:A237"/>
    <mergeCell ref="B235:B237"/>
    <mergeCell ref="C235:C237"/>
    <mergeCell ref="D235:D237"/>
    <mergeCell ref="E235:E237"/>
    <mergeCell ref="F235:F237"/>
    <mergeCell ref="H235:H237"/>
    <mergeCell ref="A250:A252"/>
    <mergeCell ref="B250:B252"/>
    <mergeCell ref="C250:C252"/>
    <mergeCell ref="D250:D252"/>
    <mergeCell ref="E250:E252"/>
    <mergeCell ref="F250:F252"/>
    <mergeCell ref="H250:H252"/>
    <mergeCell ref="A253:A255"/>
    <mergeCell ref="B253:B255"/>
    <mergeCell ref="C253:C255"/>
    <mergeCell ref="D253:D255"/>
    <mergeCell ref="E253:E255"/>
    <mergeCell ref="F253:F255"/>
    <mergeCell ref="H253:H255"/>
    <mergeCell ref="A244:A246"/>
    <mergeCell ref="B244:B246"/>
    <mergeCell ref="C244:C246"/>
    <mergeCell ref="D244:D246"/>
    <mergeCell ref="E244:E246"/>
    <mergeCell ref="F244:F246"/>
    <mergeCell ref="H244:H246"/>
    <mergeCell ref="A247:A249"/>
    <mergeCell ref="B247:B249"/>
    <mergeCell ref="C247:C249"/>
    <mergeCell ref="D247:D249"/>
    <mergeCell ref="E247:E249"/>
    <mergeCell ref="F247:F249"/>
    <mergeCell ref="H247:H249"/>
    <mergeCell ref="A262:A264"/>
    <mergeCell ref="B262:B264"/>
    <mergeCell ref="C262:C264"/>
    <mergeCell ref="D262:D264"/>
    <mergeCell ref="E262:E264"/>
    <mergeCell ref="F262:F264"/>
    <mergeCell ref="H262:H264"/>
    <mergeCell ref="A265:A267"/>
    <mergeCell ref="B265:B267"/>
    <mergeCell ref="C265:C267"/>
    <mergeCell ref="D265:D267"/>
    <mergeCell ref="E265:E267"/>
    <mergeCell ref="F265:F267"/>
    <mergeCell ref="H265:H267"/>
    <mergeCell ref="A256:A258"/>
    <mergeCell ref="B256:B258"/>
    <mergeCell ref="C256:C258"/>
    <mergeCell ref="D256:D258"/>
    <mergeCell ref="E256:E258"/>
    <mergeCell ref="F256:F258"/>
    <mergeCell ref="H256:H258"/>
    <mergeCell ref="A259:A261"/>
    <mergeCell ref="B259:B261"/>
    <mergeCell ref="C259:C261"/>
    <mergeCell ref="D259:D261"/>
    <mergeCell ref="E259:E261"/>
    <mergeCell ref="F259:F261"/>
    <mergeCell ref="H259:H261"/>
    <mergeCell ref="A274:A276"/>
    <mergeCell ref="B274:B276"/>
    <mergeCell ref="C274:C276"/>
    <mergeCell ref="D274:D276"/>
    <mergeCell ref="E274:E276"/>
    <mergeCell ref="F274:F276"/>
    <mergeCell ref="H274:H276"/>
    <mergeCell ref="A277:A279"/>
    <mergeCell ref="B277:B279"/>
    <mergeCell ref="C277:C279"/>
    <mergeCell ref="D277:D279"/>
    <mergeCell ref="E277:E279"/>
    <mergeCell ref="F277:F279"/>
    <mergeCell ref="H277:H279"/>
    <mergeCell ref="A268:A270"/>
    <mergeCell ref="B268:B270"/>
    <mergeCell ref="C268:C270"/>
    <mergeCell ref="D268:D270"/>
    <mergeCell ref="E268:E270"/>
    <mergeCell ref="F268:F270"/>
    <mergeCell ref="H268:H270"/>
    <mergeCell ref="A271:A273"/>
    <mergeCell ref="B271:B273"/>
    <mergeCell ref="C271:C273"/>
    <mergeCell ref="D271:D273"/>
    <mergeCell ref="E271:E273"/>
    <mergeCell ref="F271:F273"/>
    <mergeCell ref="H271:H273"/>
    <mergeCell ref="A286:A288"/>
    <mergeCell ref="B286:B288"/>
    <mergeCell ref="C286:C288"/>
    <mergeCell ref="D286:D288"/>
    <mergeCell ref="E286:E288"/>
    <mergeCell ref="F286:F288"/>
    <mergeCell ref="H286:H288"/>
    <mergeCell ref="A289:A291"/>
    <mergeCell ref="B289:B291"/>
    <mergeCell ref="C289:C291"/>
    <mergeCell ref="D289:D291"/>
    <mergeCell ref="E289:E291"/>
    <mergeCell ref="F289:F291"/>
    <mergeCell ref="H289:H291"/>
    <mergeCell ref="A280:A282"/>
    <mergeCell ref="B280:B282"/>
    <mergeCell ref="C280:C282"/>
    <mergeCell ref="D280:D282"/>
    <mergeCell ref="E280:E282"/>
    <mergeCell ref="F280:F282"/>
    <mergeCell ref="H280:H282"/>
    <mergeCell ref="A283:A285"/>
    <mergeCell ref="B283:B285"/>
    <mergeCell ref="C283:C285"/>
    <mergeCell ref="D283:D285"/>
    <mergeCell ref="E283:E285"/>
    <mergeCell ref="F283:F285"/>
    <mergeCell ref="H283:H285"/>
    <mergeCell ref="A298:A300"/>
    <mergeCell ref="B298:B300"/>
    <mergeCell ref="C298:C300"/>
    <mergeCell ref="D298:D300"/>
    <mergeCell ref="E298:E300"/>
    <mergeCell ref="F298:F300"/>
    <mergeCell ref="H298:H300"/>
    <mergeCell ref="A301:A303"/>
    <mergeCell ref="B301:B303"/>
    <mergeCell ref="C301:C303"/>
    <mergeCell ref="D301:D303"/>
    <mergeCell ref="E301:E303"/>
    <mergeCell ref="F301:F303"/>
    <mergeCell ref="H301:H303"/>
    <mergeCell ref="A292:A294"/>
    <mergeCell ref="B292:B294"/>
    <mergeCell ref="C292:C294"/>
    <mergeCell ref="D292:D294"/>
    <mergeCell ref="E292:E294"/>
    <mergeCell ref="F292:F294"/>
    <mergeCell ref="H292:H294"/>
    <mergeCell ref="A295:A297"/>
    <mergeCell ref="B295:B297"/>
    <mergeCell ref="C295:C297"/>
    <mergeCell ref="D295:D297"/>
    <mergeCell ref="E295:E297"/>
    <mergeCell ref="F295:F297"/>
    <mergeCell ref="H295:H297"/>
    <mergeCell ref="A310:A312"/>
    <mergeCell ref="B310:B312"/>
    <mergeCell ref="C310:C312"/>
    <mergeCell ref="D310:D312"/>
    <mergeCell ref="E310:E312"/>
    <mergeCell ref="F310:F312"/>
    <mergeCell ref="H310:H312"/>
    <mergeCell ref="A313:A315"/>
    <mergeCell ref="B313:B315"/>
    <mergeCell ref="C313:C315"/>
    <mergeCell ref="D313:D315"/>
    <mergeCell ref="E313:E315"/>
    <mergeCell ref="F313:F315"/>
    <mergeCell ref="H313:H315"/>
    <mergeCell ref="A304:A306"/>
    <mergeCell ref="B304:B306"/>
    <mergeCell ref="C304:C306"/>
    <mergeCell ref="D304:D306"/>
    <mergeCell ref="E304:E306"/>
    <mergeCell ref="F304:F306"/>
    <mergeCell ref="H304:H306"/>
    <mergeCell ref="A307:A309"/>
    <mergeCell ref="B307:B309"/>
    <mergeCell ref="C307:C309"/>
    <mergeCell ref="D307:D309"/>
    <mergeCell ref="E307:E309"/>
    <mergeCell ref="F307:F309"/>
    <mergeCell ref="H307:H309"/>
    <mergeCell ref="A322:A324"/>
    <mergeCell ref="B322:B324"/>
    <mergeCell ref="C322:C324"/>
    <mergeCell ref="D322:D324"/>
    <mergeCell ref="E322:E324"/>
    <mergeCell ref="F322:F324"/>
    <mergeCell ref="H322:H324"/>
    <mergeCell ref="A325:A327"/>
    <mergeCell ref="B325:B327"/>
    <mergeCell ref="C325:C327"/>
    <mergeCell ref="D325:D327"/>
    <mergeCell ref="E325:E327"/>
    <mergeCell ref="F325:F327"/>
    <mergeCell ref="H325:H327"/>
    <mergeCell ref="A316:A318"/>
    <mergeCell ref="B316:B318"/>
    <mergeCell ref="C316:C318"/>
    <mergeCell ref="D316:D318"/>
    <mergeCell ref="E316:E318"/>
    <mergeCell ref="F316:F318"/>
    <mergeCell ref="H316:H318"/>
    <mergeCell ref="A319:A321"/>
    <mergeCell ref="B319:B321"/>
    <mergeCell ref="C319:C321"/>
    <mergeCell ref="D319:D321"/>
    <mergeCell ref="E319:E321"/>
    <mergeCell ref="F319:F321"/>
    <mergeCell ref="H319:H321"/>
    <mergeCell ref="A334:A336"/>
    <mergeCell ref="B334:B336"/>
    <mergeCell ref="C334:C336"/>
    <mergeCell ref="D334:D336"/>
    <mergeCell ref="E334:E336"/>
    <mergeCell ref="F334:F336"/>
    <mergeCell ref="H334:H336"/>
    <mergeCell ref="A337:A339"/>
    <mergeCell ref="B337:B339"/>
    <mergeCell ref="C337:C339"/>
    <mergeCell ref="D337:D339"/>
    <mergeCell ref="E337:E339"/>
    <mergeCell ref="F337:F339"/>
    <mergeCell ref="H337:H339"/>
    <mergeCell ref="A328:A330"/>
    <mergeCell ref="B328:B330"/>
    <mergeCell ref="C328:C330"/>
    <mergeCell ref="D328:D330"/>
    <mergeCell ref="E328:E330"/>
    <mergeCell ref="F328:F330"/>
    <mergeCell ref="H328:H330"/>
    <mergeCell ref="A331:A333"/>
    <mergeCell ref="B331:B333"/>
    <mergeCell ref="C331:C333"/>
    <mergeCell ref="D331:D333"/>
    <mergeCell ref="E331:E333"/>
    <mergeCell ref="F331:F333"/>
    <mergeCell ref="H331:H333"/>
    <mergeCell ref="A346:A348"/>
    <mergeCell ref="B346:B348"/>
    <mergeCell ref="C346:C348"/>
    <mergeCell ref="D346:D348"/>
    <mergeCell ref="E346:E348"/>
    <mergeCell ref="F346:F348"/>
    <mergeCell ref="H346:H348"/>
    <mergeCell ref="A349:A351"/>
    <mergeCell ref="B349:B351"/>
    <mergeCell ref="C349:C351"/>
    <mergeCell ref="D349:D351"/>
    <mergeCell ref="E349:E351"/>
    <mergeCell ref="F349:F351"/>
    <mergeCell ref="H349:H351"/>
    <mergeCell ref="A340:A342"/>
    <mergeCell ref="B340:B342"/>
    <mergeCell ref="C340:C342"/>
    <mergeCell ref="D340:D342"/>
    <mergeCell ref="E340:E342"/>
    <mergeCell ref="F340:F342"/>
    <mergeCell ref="H340:H342"/>
    <mergeCell ref="A343:A345"/>
    <mergeCell ref="B343:B345"/>
    <mergeCell ref="C343:C345"/>
    <mergeCell ref="D343:D345"/>
    <mergeCell ref="E343:E345"/>
    <mergeCell ref="F343:F345"/>
    <mergeCell ref="H343:H345"/>
    <mergeCell ref="A358:A360"/>
    <mergeCell ref="B358:B360"/>
    <mergeCell ref="C358:C360"/>
    <mergeCell ref="D358:D360"/>
    <mergeCell ref="E358:E360"/>
    <mergeCell ref="F358:F360"/>
    <mergeCell ref="H358:H360"/>
    <mergeCell ref="A361:A363"/>
    <mergeCell ref="B361:B363"/>
    <mergeCell ref="C361:C363"/>
    <mergeCell ref="D361:D363"/>
    <mergeCell ref="E361:E363"/>
    <mergeCell ref="F361:F363"/>
    <mergeCell ref="H361:H363"/>
    <mergeCell ref="A352:A354"/>
    <mergeCell ref="B352:B354"/>
    <mergeCell ref="C352:C354"/>
    <mergeCell ref="D352:D354"/>
    <mergeCell ref="E352:E354"/>
    <mergeCell ref="F352:F354"/>
    <mergeCell ref="H352:H354"/>
    <mergeCell ref="A355:A357"/>
    <mergeCell ref="B355:B357"/>
    <mergeCell ref="C355:C357"/>
    <mergeCell ref="D355:D357"/>
    <mergeCell ref="E355:E357"/>
    <mergeCell ref="F355:F357"/>
    <mergeCell ref="H355:H357"/>
    <mergeCell ref="A370:A372"/>
    <mergeCell ref="B370:B372"/>
    <mergeCell ref="C370:C372"/>
    <mergeCell ref="D370:D372"/>
    <mergeCell ref="E370:E372"/>
    <mergeCell ref="F370:F372"/>
    <mergeCell ref="H370:H372"/>
    <mergeCell ref="A373:A375"/>
    <mergeCell ref="B373:B375"/>
    <mergeCell ref="C373:C375"/>
    <mergeCell ref="D373:D375"/>
    <mergeCell ref="E373:E375"/>
    <mergeCell ref="F373:F375"/>
    <mergeCell ref="H373:H375"/>
    <mergeCell ref="A364:A366"/>
    <mergeCell ref="B364:B366"/>
    <mergeCell ref="C364:C366"/>
    <mergeCell ref="D364:D366"/>
    <mergeCell ref="E364:E366"/>
    <mergeCell ref="F364:F366"/>
    <mergeCell ref="H364:H366"/>
    <mergeCell ref="A367:A369"/>
    <mergeCell ref="B367:B369"/>
    <mergeCell ref="C367:C369"/>
    <mergeCell ref="D367:D369"/>
    <mergeCell ref="E367:E369"/>
    <mergeCell ref="F367:F369"/>
    <mergeCell ref="H367:H369"/>
    <mergeCell ref="A382:A384"/>
    <mergeCell ref="B382:B384"/>
    <mergeCell ref="C382:C384"/>
    <mergeCell ref="D382:D384"/>
    <mergeCell ref="E382:E384"/>
    <mergeCell ref="F382:F384"/>
    <mergeCell ref="H382:H384"/>
    <mergeCell ref="A385:A387"/>
    <mergeCell ref="B385:B387"/>
    <mergeCell ref="C385:C387"/>
    <mergeCell ref="D385:D387"/>
    <mergeCell ref="E385:E387"/>
    <mergeCell ref="F385:F387"/>
    <mergeCell ref="H385:H387"/>
    <mergeCell ref="A376:A378"/>
    <mergeCell ref="B376:B378"/>
    <mergeCell ref="C376:C378"/>
    <mergeCell ref="D376:D378"/>
    <mergeCell ref="E376:E378"/>
    <mergeCell ref="F376:F378"/>
    <mergeCell ref="H376:H378"/>
    <mergeCell ref="A379:A381"/>
    <mergeCell ref="B379:B381"/>
    <mergeCell ref="C379:C381"/>
    <mergeCell ref="D379:D381"/>
    <mergeCell ref="E379:E381"/>
    <mergeCell ref="F379:F381"/>
    <mergeCell ref="H379:H381"/>
    <mergeCell ref="A394:A396"/>
    <mergeCell ref="B394:B396"/>
    <mergeCell ref="C394:C396"/>
    <mergeCell ref="D394:D396"/>
    <mergeCell ref="E394:E396"/>
    <mergeCell ref="F394:F396"/>
    <mergeCell ref="H394:H396"/>
    <mergeCell ref="A397:A399"/>
    <mergeCell ref="B397:B399"/>
    <mergeCell ref="C397:C399"/>
    <mergeCell ref="D397:D399"/>
    <mergeCell ref="E397:E399"/>
    <mergeCell ref="F397:F399"/>
    <mergeCell ref="H397:H399"/>
    <mergeCell ref="A388:A390"/>
    <mergeCell ref="B388:B390"/>
    <mergeCell ref="C388:C390"/>
    <mergeCell ref="D388:D390"/>
    <mergeCell ref="E388:E390"/>
    <mergeCell ref="F388:F390"/>
    <mergeCell ref="H388:H390"/>
    <mergeCell ref="A391:A393"/>
    <mergeCell ref="B391:B393"/>
    <mergeCell ref="C391:C393"/>
    <mergeCell ref="D391:D393"/>
    <mergeCell ref="E391:E393"/>
    <mergeCell ref="F391:F393"/>
    <mergeCell ref="H391:H393"/>
    <mergeCell ref="A406:A408"/>
    <mergeCell ref="B406:B408"/>
    <mergeCell ref="C406:C408"/>
    <mergeCell ref="D406:D408"/>
    <mergeCell ref="E406:E408"/>
    <mergeCell ref="F406:F408"/>
    <mergeCell ref="H406:H408"/>
    <mergeCell ref="A409:A411"/>
    <mergeCell ref="B409:B411"/>
    <mergeCell ref="C409:C411"/>
    <mergeCell ref="D409:D411"/>
    <mergeCell ref="E409:E411"/>
    <mergeCell ref="F409:F411"/>
    <mergeCell ref="H409:H411"/>
    <mergeCell ref="A400:A402"/>
    <mergeCell ref="B400:B402"/>
    <mergeCell ref="C400:C402"/>
    <mergeCell ref="D400:D402"/>
    <mergeCell ref="E400:E402"/>
    <mergeCell ref="F400:F402"/>
    <mergeCell ref="H400:H402"/>
    <mergeCell ref="A403:A405"/>
    <mergeCell ref="B403:B405"/>
    <mergeCell ref="C403:C405"/>
    <mergeCell ref="D403:D405"/>
    <mergeCell ref="E403:E405"/>
    <mergeCell ref="F403:F405"/>
    <mergeCell ref="H403:H405"/>
    <mergeCell ref="A418:A420"/>
    <mergeCell ref="B418:B420"/>
    <mergeCell ref="C418:C420"/>
    <mergeCell ref="D418:D420"/>
    <mergeCell ref="E418:E420"/>
    <mergeCell ref="F418:F420"/>
    <mergeCell ref="H418:H420"/>
    <mergeCell ref="A421:A423"/>
    <mergeCell ref="B421:B423"/>
    <mergeCell ref="C421:C423"/>
    <mergeCell ref="D421:D423"/>
    <mergeCell ref="E421:E423"/>
    <mergeCell ref="F421:F423"/>
    <mergeCell ref="H421:H423"/>
    <mergeCell ref="A412:A414"/>
    <mergeCell ref="B412:B414"/>
    <mergeCell ref="C412:C414"/>
    <mergeCell ref="D412:D414"/>
    <mergeCell ref="E412:E414"/>
    <mergeCell ref="F412:F414"/>
    <mergeCell ref="H412:H414"/>
    <mergeCell ref="A415:A417"/>
    <mergeCell ref="B415:B417"/>
    <mergeCell ref="C415:C417"/>
    <mergeCell ref="D415:D417"/>
    <mergeCell ref="E415:E417"/>
    <mergeCell ref="F415:F417"/>
    <mergeCell ref="H415:H417"/>
    <mergeCell ref="A430:A432"/>
    <mergeCell ref="B430:B432"/>
    <mergeCell ref="C430:C432"/>
    <mergeCell ref="D430:D432"/>
    <mergeCell ref="E430:E432"/>
    <mergeCell ref="F430:F432"/>
    <mergeCell ref="H430:H432"/>
    <mergeCell ref="A433:A435"/>
    <mergeCell ref="B433:B435"/>
    <mergeCell ref="C433:C435"/>
    <mergeCell ref="D433:D435"/>
    <mergeCell ref="E433:E435"/>
    <mergeCell ref="F433:F435"/>
    <mergeCell ref="H433:H435"/>
    <mergeCell ref="A424:A426"/>
    <mergeCell ref="B424:B426"/>
    <mergeCell ref="C424:C426"/>
    <mergeCell ref="D424:D426"/>
    <mergeCell ref="E424:E426"/>
    <mergeCell ref="F424:F426"/>
    <mergeCell ref="H424:H426"/>
    <mergeCell ref="A427:A429"/>
    <mergeCell ref="B427:B429"/>
    <mergeCell ref="C427:C429"/>
    <mergeCell ref="D427:D429"/>
    <mergeCell ref="E427:E429"/>
    <mergeCell ref="F427:F429"/>
    <mergeCell ref="H427:H429"/>
    <mergeCell ref="A442:A444"/>
    <mergeCell ref="B442:B444"/>
    <mergeCell ref="C442:C444"/>
    <mergeCell ref="D442:D444"/>
    <mergeCell ref="E442:E444"/>
    <mergeCell ref="F442:F444"/>
    <mergeCell ref="H442:H444"/>
    <mergeCell ref="A445:A447"/>
    <mergeCell ref="B445:B447"/>
    <mergeCell ref="C445:C447"/>
    <mergeCell ref="D445:D447"/>
    <mergeCell ref="E445:E447"/>
    <mergeCell ref="F445:F447"/>
    <mergeCell ref="H445:H447"/>
    <mergeCell ref="A436:A438"/>
    <mergeCell ref="B436:B438"/>
    <mergeCell ref="C436:C438"/>
    <mergeCell ref="D436:D438"/>
    <mergeCell ref="E436:E438"/>
    <mergeCell ref="F436:F438"/>
    <mergeCell ref="H436:H438"/>
    <mergeCell ref="A439:A441"/>
    <mergeCell ref="B439:B441"/>
    <mergeCell ref="C439:C441"/>
    <mergeCell ref="D439:D441"/>
    <mergeCell ref="E439:E441"/>
    <mergeCell ref="F439:F441"/>
    <mergeCell ref="H439:H441"/>
    <mergeCell ref="A454:A456"/>
    <mergeCell ref="B454:B456"/>
    <mergeCell ref="C454:C456"/>
    <mergeCell ref="D454:D456"/>
    <mergeCell ref="E454:E456"/>
    <mergeCell ref="F454:F456"/>
    <mergeCell ref="H454:H456"/>
    <mergeCell ref="A457:A459"/>
    <mergeCell ref="B457:B459"/>
    <mergeCell ref="C457:C459"/>
    <mergeCell ref="D457:D459"/>
    <mergeCell ref="E457:E459"/>
    <mergeCell ref="F457:F459"/>
    <mergeCell ref="H457:H459"/>
    <mergeCell ref="A448:A450"/>
    <mergeCell ref="B448:B450"/>
    <mergeCell ref="C448:C450"/>
    <mergeCell ref="D448:D450"/>
    <mergeCell ref="E448:E450"/>
    <mergeCell ref="F448:F450"/>
    <mergeCell ref="H448:H450"/>
    <mergeCell ref="A451:A453"/>
    <mergeCell ref="B451:B453"/>
    <mergeCell ref="C451:C453"/>
    <mergeCell ref="D451:D453"/>
    <mergeCell ref="E451:E453"/>
    <mergeCell ref="F451:F453"/>
    <mergeCell ref="H451:H453"/>
    <mergeCell ref="A466:A468"/>
    <mergeCell ref="B466:B468"/>
    <mergeCell ref="C466:C468"/>
    <mergeCell ref="D466:D468"/>
    <mergeCell ref="E466:E468"/>
    <mergeCell ref="F466:F468"/>
    <mergeCell ref="H466:H468"/>
    <mergeCell ref="A469:A471"/>
    <mergeCell ref="B469:B471"/>
    <mergeCell ref="C469:C471"/>
    <mergeCell ref="D469:D471"/>
    <mergeCell ref="E469:E471"/>
    <mergeCell ref="F469:F471"/>
    <mergeCell ref="H469:H471"/>
    <mergeCell ref="A460:A462"/>
    <mergeCell ref="B460:B462"/>
    <mergeCell ref="C460:C462"/>
    <mergeCell ref="D460:D462"/>
    <mergeCell ref="E460:E462"/>
    <mergeCell ref="F460:F462"/>
    <mergeCell ref="H460:H462"/>
    <mergeCell ref="A463:A465"/>
    <mergeCell ref="B463:B465"/>
    <mergeCell ref="C463:C465"/>
    <mergeCell ref="D463:D465"/>
    <mergeCell ref="E463:E465"/>
    <mergeCell ref="F463:F465"/>
    <mergeCell ref="H463:H465"/>
    <mergeCell ref="A478:A480"/>
    <mergeCell ref="B478:B480"/>
    <mergeCell ref="C478:C480"/>
    <mergeCell ref="D478:D480"/>
    <mergeCell ref="E478:E480"/>
    <mergeCell ref="F478:F480"/>
    <mergeCell ref="H478:H480"/>
    <mergeCell ref="A481:A483"/>
    <mergeCell ref="B481:B483"/>
    <mergeCell ref="C481:C483"/>
    <mergeCell ref="D481:D483"/>
    <mergeCell ref="E481:E483"/>
    <mergeCell ref="F481:F483"/>
    <mergeCell ref="H481:H483"/>
    <mergeCell ref="A472:A474"/>
    <mergeCell ref="B472:B474"/>
    <mergeCell ref="C472:C474"/>
    <mergeCell ref="D472:D474"/>
    <mergeCell ref="E472:E474"/>
    <mergeCell ref="F472:F474"/>
    <mergeCell ref="H472:H474"/>
    <mergeCell ref="A475:A477"/>
    <mergeCell ref="B475:B477"/>
    <mergeCell ref="C475:C477"/>
    <mergeCell ref="D475:D477"/>
    <mergeCell ref="E475:E477"/>
    <mergeCell ref="F475:F477"/>
    <mergeCell ref="H475:H477"/>
    <mergeCell ref="A490:A492"/>
    <mergeCell ref="B490:B492"/>
    <mergeCell ref="C490:C492"/>
    <mergeCell ref="D490:D492"/>
    <mergeCell ref="E490:E492"/>
    <mergeCell ref="F490:F492"/>
    <mergeCell ref="H490:H492"/>
    <mergeCell ref="A493:A495"/>
    <mergeCell ref="B493:B495"/>
    <mergeCell ref="C493:C495"/>
    <mergeCell ref="D493:D495"/>
    <mergeCell ref="E493:E495"/>
    <mergeCell ref="F493:F495"/>
    <mergeCell ref="H493:H495"/>
    <mergeCell ref="A484:A486"/>
    <mergeCell ref="B484:B486"/>
    <mergeCell ref="C484:C486"/>
    <mergeCell ref="D484:D486"/>
    <mergeCell ref="E484:E486"/>
    <mergeCell ref="F484:F486"/>
    <mergeCell ref="H484:H486"/>
    <mergeCell ref="A487:A489"/>
    <mergeCell ref="B487:B489"/>
    <mergeCell ref="C487:C489"/>
    <mergeCell ref="D487:D489"/>
    <mergeCell ref="E487:E489"/>
    <mergeCell ref="F487:F489"/>
    <mergeCell ref="H487:H489"/>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412:I414"/>
    <mergeCell ref="I415:I417"/>
    <mergeCell ref="I418:I420"/>
    <mergeCell ref="I421:I423"/>
    <mergeCell ref="I424:I426"/>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K127:K129"/>
    <mergeCell ref="K130:K132"/>
    <mergeCell ref="K133:K135"/>
    <mergeCell ref="K136:K138"/>
    <mergeCell ref="K139:K141"/>
    <mergeCell ref="I481:I483"/>
    <mergeCell ref="I484:I486"/>
    <mergeCell ref="I487:I489"/>
    <mergeCell ref="I490:I492"/>
    <mergeCell ref="I493:I495"/>
    <mergeCell ref="I454:I456"/>
    <mergeCell ref="I457:I459"/>
    <mergeCell ref="I460:I462"/>
    <mergeCell ref="I463:I465"/>
    <mergeCell ref="I466:I468"/>
    <mergeCell ref="I469:I471"/>
    <mergeCell ref="I472:I474"/>
    <mergeCell ref="I475:I477"/>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69:K171"/>
    <mergeCell ref="K172:K174"/>
    <mergeCell ref="K175:K177"/>
    <mergeCell ref="K178:K180"/>
    <mergeCell ref="K181:K183"/>
    <mergeCell ref="K184:K186"/>
    <mergeCell ref="K187:K189"/>
    <mergeCell ref="K190:K192"/>
    <mergeCell ref="K193:K195"/>
    <mergeCell ref="K142:K144"/>
    <mergeCell ref="K145:K147"/>
    <mergeCell ref="K148:K150"/>
    <mergeCell ref="K151:K153"/>
    <mergeCell ref="K154:K156"/>
    <mergeCell ref="K157:K159"/>
    <mergeCell ref="K160:K162"/>
    <mergeCell ref="K163:K165"/>
    <mergeCell ref="K166:K168"/>
    <mergeCell ref="K223:K225"/>
    <mergeCell ref="K226:K228"/>
    <mergeCell ref="K229:K231"/>
    <mergeCell ref="K232:K234"/>
    <mergeCell ref="K235:K237"/>
    <mergeCell ref="K238:K240"/>
    <mergeCell ref="K241:K243"/>
    <mergeCell ref="K244:K246"/>
    <mergeCell ref="K247:K249"/>
    <mergeCell ref="K196:K198"/>
    <mergeCell ref="K199:K201"/>
    <mergeCell ref="K202:K204"/>
    <mergeCell ref="K205:K207"/>
    <mergeCell ref="K208:K210"/>
    <mergeCell ref="K211:K213"/>
    <mergeCell ref="K214:K216"/>
    <mergeCell ref="K217:K219"/>
    <mergeCell ref="K220:K222"/>
    <mergeCell ref="K277:K279"/>
    <mergeCell ref="K280:K282"/>
    <mergeCell ref="K283:K285"/>
    <mergeCell ref="K286:K288"/>
    <mergeCell ref="K289:K291"/>
    <mergeCell ref="K292:K294"/>
    <mergeCell ref="K295:K297"/>
    <mergeCell ref="K298:K300"/>
    <mergeCell ref="K301:K303"/>
    <mergeCell ref="K250:K252"/>
    <mergeCell ref="K253:K255"/>
    <mergeCell ref="K256:K258"/>
    <mergeCell ref="K259:K261"/>
    <mergeCell ref="K262:K264"/>
    <mergeCell ref="K265:K267"/>
    <mergeCell ref="K268:K270"/>
    <mergeCell ref="K271:K273"/>
    <mergeCell ref="K274:K276"/>
    <mergeCell ref="K331:K333"/>
    <mergeCell ref="K334:K336"/>
    <mergeCell ref="K337:K339"/>
    <mergeCell ref="K340:K342"/>
    <mergeCell ref="K343:K345"/>
    <mergeCell ref="K346:K348"/>
    <mergeCell ref="K349:K351"/>
    <mergeCell ref="K352:K354"/>
    <mergeCell ref="K355:K357"/>
    <mergeCell ref="K304:K306"/>
    <mergeCell ref="K307:K309"/>
    <mergeCell ref="K310:K312"/>
    <mergeCell ref="K313:K315"/>
    <mergeCell ref="K316:K318"/>
    <mergeCell ref="K319:K321"/>
    <mergeCell ref="K322:K324"/>
    <mergeCell ref="K325:K327"/>
    <mergeCell ref="K328:K330"/>
    <mergeCell ref="K388:K390"/>
    <mergeCell ref="K391:K393"/>
    <mergeCell ref="K394:K396"/>
    <mergeCell ref="K397:K399"/>
    <mergeCell ref="K400:K402"/>
    <mergeCell ref="K403:K405"/>
    <mergeCell ref="K406:K408"/>
    <mergeCell ref="K409:K411"/>
    <mergeCell ref="K358:K360"/>
    <mergeCell ref="K361:K363"/>
    <mergeCell ref="K364:K366"/>
    <mergeCell ref="K367:K369"/>
    <mergeCell ref="K370:K372"/>
    <mergeCell ref="K373:K375"/>
    <mergeCell ref="K376:K378"/>
    <mergeCell ref="K379:K381"/>
    <mergeCell ref="K382:K384"/>
    <mergeCell ref="L136:N138"/>
    <mergeCell ref="L139:N141"/>
    <mergeCell ref="L142:N144"/>
    <mergeCell ref="K493:K495"/>
    <mergeCell ref="K466:K468"/>
    <mergeCell ref="K469:K471"/>
    <mergeCell ref="K472:K474"/>
    <mergeCell ref="K475:K477"/>
    <mergeCell ref="K478:K480"/>
    <mergeCell ref="K481:K483"/>
    <mergeCell ref="K484:K486"/>
    <mergeCell ref="K487:K489"/>
    <mergeCell ref="K490:K492"/>
    <mergeCell ref="K439:K441"/>
    <mergeCell ref="K442:K444"/>
    <mergeCell ref="K445:K447"/>
    <mergeCell ref="K448:K450"/>
    <mergeCell ref="K451:K453"/>
    <mergeCell ref="K454:K456"/>
    <mergeCell ref="K457:K459"/>
    <mergeCell ref="K460:K462"/>
    <mergeCell ref="K463:K465"/>
    <mergeCell ref="K412:K414"/>
    <mergeCell ref="K415:K417"/>
    <mergeCell ref="K418:K420"/>
    <mergeCell ref="K421:K423"/>
    <mergeCell ref="K424:K426"/>
    <mergeCell ref="K427:K429"/>
    <mergeCell ref="K430:K432"/>
    <mergeCell ref="K433:K435"/>
    <mergeCell ref="K436:K438"/>
    <mergeCell ref="K385:K387"/>
    <mergeCell ref="L145:N147"/>
    <mergeCell ref="L148:N150"/>
    <mergeCell ref="L151:N153"/>
    <mergeCell ref="L154:N156"/>
    <mergeCell ref="L157:N159"/>
    <mergeCell ref="L160:N162"/>
    <mergeCell ref="L163:N165"/>
    <mergeCell ref="L166:N168"/>
    <mergeCell ref="L169:N171"/>
    <mergeCell ref="O76:O78"/>
    <mergeCell ref="P76:R78"/>
    <mergeCell ref="S76:S78"/>
    <mergeCell ref="L88:N90"/>
    <mergeCell ref="L91:N93"/>
    <mergeCell ref="L94:N96"/>
    <mergeCell ref="L97:N99"/>
    <mergeCell ref="L100:N102"/>
    <mergeCell ref="L103:N105"/>
    <mergeCell ref="L76:N78"/>
    <mergeCell ref="L79:N81"/>
    <mergeCell ref="L82:N84"/>
    <mergeCell ref="L85:N87"/>
    <mergeCell ref="L106:N108"/>
    <mergeCell ref="L109:N111"/>
    <mergeCell ref="L112:N114"/>
    <mergeCell ref="L115:N117"/>
    <mergeCell ref="L118:N120"/>
    <mergeCell ref="L121:N123"/>
    <mergeCell ref="L124:N126"/>
    <mergeCell ref="L127:N129"/>
    <mergeCell ref="L130:N132"/>
    <mergeCell ref="L133:N135"/>
    <mergeCell ref="L199:N201"/>
    <mergeCell ref="L202:N204"/>
    <mergeCell ref="L205:N207"/>
    <mergeCell ref="L208:N210"/>
    <mergeCell ref="L211:N213"/>
    <mergeCell ref="L214:N216"/>
    <mergeCell ref="L217:N219"/>
    <mergeCell ref="L220:N222"/>
    <mergeCell ref="L223:N225"/>
    <mergeCell ref="L172:N174"/>
    <mergeCell ref="L175:N177"/>
    <mergeCell ref="L178:N180"/>
    <mergeCell ref="L181:N183"/>
    <mergeCell ref="L184:N186"/>
    <mergeCell ref="L187:N189"/>
    <mergeCell ref="L190:N192"/>
    <mergeCell ref="L193:N195"/>
    <mergeCell ref="L196:N198"/>
    <mergeCell ref="L253:N255"/>
    <mergeCell ref="L256:N258"/>
    <mergeCell ref="L259:N261"/>
    <mergeCell ref="L262:N264"/>
    <mergeCell ref="L265:N267"/>
    <mergeCell ref="L268:N270"/>
    <mergeCell ref="L271:N273"/>
    <mergeCell ref="L274:N276"/>
    <mergeCell ref="L277:N279"/>
    <mergeCell ref="L226:N228"/>
    <mergeCell ref="L229:N231"/>
    <mergeCell ref="L232:N234"/>
    <mergeCell ref="L235:N237"/>
    <mergeCell ref="L238:N240"/>
    <mergeCell ref="L241:N243"/>
    <mergeCell ref="L244:N246"/>
    <mergeCell ref="L247:N249"/>
    <mergeCell ref="L250:N252"/>
    <mergeCell ref="L307:N309"/>
    <mergeCell ref="L310:N312"/>
    <mergeCell ref="L313:N315"/>
    <mergeCell ref="L316:N318"/>
    <mergeCell ref="L319:N321"/>
    <mergeCell ref="L322:N324"/>
    <mergeCell ref="L325:N327"/>
    <mergeCell ref="L328:N330"/>
    <mergeCell ref="L331:N333"/>
    <mergeCell ref="L280:N282"/>
    <mergeCell ref="L283:N285"/>
    <mergeCell ref="L286:N288"/>
    <mergeCell ref="L289:N291"/>
    <mergeCell ref="L292:N294"/>
    <mergeCell ref="L295:N297"/>
    <mergeCell ref="L298:N300"/>
    <mergeCell ref="L301:N303"/>
    <mergeCell ref="L304:N306"/>
    <mergeCell ref="L361:N363"/>
    <mergeCell ref="L364:N366"/>
    <mergeCell ref="L367:N369"/>
    <mergeCell ref="L370:N372"/>
    <mergeCell ref="L373:N375"/>
    <mergeCell ref="L376:N378"/>
    <mergeCell ref="L379:N381"/>
    <mergeCell ref="L382:N384"/>
    <mergeCell ref="L385:N387"/>
    <mergeCell ref="L334:N336"/>
    <mergeCell ref="L337:N339"/>
    <mergeCell ref="L340:N342"/>
    <mergeCell ref="L343:N345"/>
    <mergeCell ref="L346:N348"/>
    <mergeCell ref="L349:N351"/>
    <mergeCell ref="L352:N354"/>
    <mergeCell ref="L355:N357"/>
    <mergeCell ref="L358:N360"/>
    <mergeCell ref="L415:N417"/>
    <mergeCell ref="L418:N420"/>
    <mergeCell ref="L421:N423"/>
    <mergeCell ref="L424:N426"/>
    <mergeCell ref="L427:N429"/>
    <mergeCell ref="L430:N432"/>
    <mergeCell ref="L433:N435"/>
    <mergeCell ref="L436:N438"/>
    <mergeCell ref="L439:N441"/>
    <mergeCell ref="L388:N390"/>
    <mergeCell ref="L391:N393"/>
    <mergeCell ref="L394:N396"/>
    <mergeCell ref="L397:N399"/>
    <mergeCell ref="L400:N402"/>
    <mergeCell ref="L403:N405"/>
    <mergeCell ref="L406:N408"/>
    <mergeCell ref="L409:N411"/>
    <mergeCell ref="L412:N414"/>
    <mergeCell ref="L469:N471"/>
    <mergeCell ref="L472:N474"/>
    <mergeCell ref="L475:N477"/>
    <mergeCell ref="L478:N480"/>
    <mergeCell ref="L481:N483"/>
    <mergeCell ref="L484:N486"/>
    <mergeCell ref="L487:N489"/>
    <mergeCell ref="L490:N492"/>
    <mergeCell ref="L493:N495"/>
    <mergeCell ref="L442:N444"/>
    <mergeCell ref="L445:N447"/>
    <mergeCell ref="L448:N450"/>
    <mergeCell ref="L451:N453"/>
    <mergeCell ref="L454:N456"/>
    <mergeCell ref="L457:N459"/>
    <mergeCell ref="L460:N462"/>
    <mergeCell ref="L463:N465"/>
    <mergeCell ref="L466:N468"/>
    <mergeCell ref="O133:O135"/>
    <mergeCell ref="O136:O138"/>
    <mergeCell ref="O139:O141"/>
    <mergeCell ref="O142:O144"/>
    <mergeCell ref="O145:O147"/>
    <mergeCell ref="O148:O150"/>
    <mergeCell ref="O151:O153"/>
    <mergeCell ref="O154:O156"/>
    <mergeCell ref="O157:O159"/>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O127:O129"/>
    <mergeCell ref="O130:O132"/>
    <mergeCell ref="O187:O189"/>
    <mergeCell ref="O190:O192"/>
    <mergeCell ref="O193:O195"/>
    <mergeCell ref="O196:O198"/>
    <mergeCell ref="O199:O201"/>
    <mergeCell ref="O202:O204"/>
    <mergeCell ref="O205:O207"/>
    <mergeCell ref="O208:O210"/>
    <mergeCell ref="O211:O213"/>
    <mergeCell ref="O160:O162"/>
    <mergeCell ref="O163:O165"/>
    <mergeCell ref="O166:O168"/>
    <mergeCell ref="O169:O171"/>
    <mergeCell ref="O172:O174"/>
    <mergeCell ref="O175:O177"/>
    <mergeCell ref="O178:O180"/>
    <mergeCell ref="O181:O183"/>
    <mergeCell ref="O184:O186"/>
    <mergeCell ref="O241:O243"/>
    <mergeCell ref="O244:O246"/>
    <mergeCell ref="O247:O249"/>
    <mergeCell ref="O250:O252"/>
    <mergeCell ref="O253:O255"/>
    <mergeCell ref="O256:O258"/>
    <mergeCell ref="O259:O261"/>
    <mergeCell ref="O262:O264"/>
    <mergeCell ref="O265:O267"/>
    <mergeCell ref="O214:O216"/>
    <mergeCell ref="O217:O219"/>
    <mergeCell ref="O220:O222"/>
    <mergeCell ref="O223:O225"/>
    <mergeCell ref="O226:O228"/>
    <mergeCell ref="O229:O231"/>
    <mergeCell ref="O232:O234"/>
    <mergeCell ref="O235:O237"/>
    <mergeCell ref="O238:O240"/>
    <mergeCell ref="O295:O297"/>
    <mergeCell ref="O298:O300"/>
    <mergeCell ref="O301:O303"/>
    <mergeCell ref="O304:O306"/>
    <mergeCell ref="O307:O309"/>
    <mergeCell ref="O310:O312"/>
    <mergeCell ref="O313:O315"/>
    <mergeCell ref="O316:O318"/>
    <mergeCell ref="O319:O321"/>
    <mergeCell ref="O268:O270"/>
    <mergeCell ref="O271:O273"/>
    <mergeCell ref="O274:O276"/>
    <mergeCell ref="O277:O279"/>
    <mergeCell ref="O280:O282"/>
    <mergeCell ref="O283:O285"/>
    <mergeCell ref="O286:O288"/>
    <mergeCell ref="O289:O291"/>
    <mergeCell ref="O292:O294"/>
    <mergeCell ref="O349:O351"/>
    <mergeCell ref="O352:O354"/>
    <mergeCell ref="O355:O357"/>
    <mergeCell ref="O358:O360"/>
    <mergeCell ref="O361:O363"/>
    <mergeCell ref="O364:O366"/>
    <mergeCell ref="O367:O369"/>
    <mergeCell ref="O370:O372"/>
    <mergeCell ref="O373:O375"/>
    <mergeCell ref="O322:O324"/>
    <mergeCell ref="O325:O327"/>
    <mergeCell ref="O328:O330"/>
    <mergeCell ref="O331:O333"/>
    <mergeCell ref="O334:O336"/>
    <mergeCell ref="O337:O339"/>
    <mergeCell ref="O340:O342"/>
    <mergeCell ref="O343:O345"/>
    <mergeCell ref="O346:O348"/>
    <mergeCell ref="O403:O405"/>
    <mergeCell ref="O406:O408"/>
    <mergeCell ref="O409:O411"/>
    <mergeCell ref="O412:O414"/>
    <mergeCell ref="O415:O417"/>
    <mergeCell ref="O418:O420"/>
    <mergeCell ref="O421:O423"/>
    <mergeCell ref="O424:O426"/>
    <mergeCell ref="O427:O429"/>
    <mergeCell ref="O376:O378"/>
    <mergeCell ref="O379:O381"/>
    <mergeCell ref="O382:O384"/>
    <mergeCell ref="O385:O387"/>
    <mergeCell ref="O388:O390"/>
    <mergeCell ref="O391:O393"/>
    <mergeCell ref="O394:O396"/>
    <mergeCell ref="O397:O399"/>
    <mergeCell ref="O400:O402"/>
    <mergeCell ref="O484:O486"/>
    <mergeCell ref="O487:O489"/>
    <mergeCell ref="O490:O492"/>
    <mergeCell ref="O493:O495"/>
    <mergeCell ref="O457:O459"/>
    <mergeCell ref="O460:O462"/>
    <mergeCell ref="O463:O465"/>
    <mergeCell ref="O466:O468"/>
    <mergeCell ref="O469:O471"/>
    <mergeCell ref="O472:O474"/>
    <mergeCell ref="O475:O477"/>
    <mergeCell ref="O478:O480"/>
    <mergeCell ref="O481:O483"/>
    <mergeCell ref="O430:O432"/>
    <mergeCell ref="O433:O435"/>
    <mergeCell ref="O436:O438"/>
    <mergeCell ref="O439:O441"/>
    <mergeCell ref="O442:O444"/>
    <mergeCell ref="O445:O447"/>
    <mergeCell ref="O448:O450"/>
    <mergeCell ref="O451:O453"/>
    <mergeCell ref="O454:O456"/>
    <mergeCell ref="S112:S114"/>
    <mergeCell ref="P115:R117"/>
    <mergeCell ref="S115:S117"/>
    <mergeCell ref="P118:R120"/>
    <mergeCell ref="S118:S120"/>
    <mergeCell ref="P121:R123"/>
    <mergeCell ref="S121:S123"/>
    <mergeCell ref="P124:R126"/>
    <mergeCell ref="S124:S126"/>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P106:R108"/>
    <mergeCell ref="S106:S108"/>
    <mergeCell ref="P109:R111"/>
    <mergeCell ref="S109:S111"/>
    <mergeCell ref="P112:R114"/>
    <mergeCell ref="P142:R144"/>
    <mergeCell ref="S142:S144"/>
    <mergeCell ref="P145:R147"/>
    <mergeCell ref="S145:S147"/>
    <mergeCell ref="P148:R150"/>
    <mergeCell ref="S148:S150"/>
    <mergeCell ref="P151:R153"/>
    <mergeCell ref="S151:S153"/>
    <mergeCell ref="P154:R156"/>
    <mergeCell ref="S154:S156"/>
    <mergeCell ref="P127:R129"/>
    <mergeCell ref="S127:S129"/>
    <mergeCell ref="P130:R132"/>
    <mergeCell ref="S130:S132"/>
    <mergeCell ref="P133:R135"/>
    <mergeCell ref="S133:S135"/>
    <mergeCell ref="P136:R138"/>
    <mergeCell ref="S136:S138"/>
    <mergeCell ref="P139:R141"/>
    <mergeCell ref="S139:S141"/>
    <mergeCell ref="P172:R174"/>
    <mergeCell ref="S172:S174"/>
    <mergeCell ref="P175:R177"/>
    <mergeCell ref="S175:S177"/>
    <mergeCell ref="P178:R180"/>
    <mergeCell ref="S178:S180"/>
    <mergeCell ref="P181:R183"/>
    <mergeCell ref="S181:S183"/>
    <mergeCell ref="P184:R186"/>
    <mergeCell ref="S184:S186"/>
    <mergeCell ref="P157:R159"/>
    <mergeCell ref="S157:S159"/>
    <mergeCell ref="P160:R162"/>
    <mergeCell ref="S160:S162"/>
    <mergeCell ref="P163:R165"/>
    <mergeCell ref="S163:S165"/>
    <mergeCell ref="P166:R168"/>
    <mergeCell ref="S166:S168"/>
    <mergeCell ref="P169:R171"/>
    <mergeCell ref="S169:S171"/>
    <mergeCell ref="P202:R204"/>
    <mergeCell ref="S202:S204"/>
    <mergeCell ref="P205:R207"/>
    <mergeCell ref="S205:S207"/>
    <mergeCell ref="P208:R210"/>
    <mergeCell ref="S208:S210"/>
    <mergeCell ref="P211:R213"/>
    <mergeCell ref="S211:S213"/>
    <mergeCell ref="P214:R216"/>
    <mergeCell ref="S214:S216"/>
    <mergeCell ref="P187:R189"/>
    <mergeCell ref="S187:S189"/>
    <mergeCell ref="P190:R192"/>
    <mergeCell ref="S190:S192"/>
    <mergeCell ref="P193:R195"/>
    <mergeCell ref="S193:S195"/>
    <mergeCell ref="P196:R198"/>
    <mergeCell ref="S196:S198"/>
    <mergeCell ref="P199:R201"/>
    <mergeCell ref="S199:S201"/>
    <mergeCell ref="P232:R234"/>
    <mergeCell ref="S232:S234"/>
    <mergeCell ref="P235:R237"/>
    <mergeCell ref="S235:S237"/>
    <mergeCell ref="P238:R240"/>
    <mergeCell ref="S238:S240"/>
    <mergeCell ref="P241:R243"/>
    <mergeCell ref="S241:S243"/>
    <mergeCell ref="P244:R246"/>
    <mergeCell ref="S244:S246"/>
    <mergeCell ref="P217:R219"/>
    <mergeCell ref="S217:S219"/>
    <mergeCell ref="P220:R222"/>
    <mergeCell ref="S220:S222"/>
    <mergeCell ref="P223:R225"/>
    <mergeCell ref="S223:S225"/>
    <mergeCell ref="P226:R228"/>
    <mergeCell ref="S226:S228"/>
    <mergeCell ref="P229:R231"/>
    <mergeCell ref="S229:S231"/>
    <mergeCell ref="P262:R264"/>
    <mergeCell ref="S262:S264"/>
    <mergeCell ref="P265:R267"/>
    <mergeCell ref="S265:S267"/>
    <mergeCell ref="P268:R270"/>
    <mergeCell ref="S268:S270"/>
    <mergeCell ref="P271:R273"/>
    <mergeCell ref="S271:S273"/>
    <mergeCell ref="P274:R276"/>
    <mergeCell ref="S274:S276"/>
    <mergeCell ref="P247:R249"/>
    <mergeCell ref="S247:S249"/>
    <mergeCell ref="P250:R252"/>
    <mergeCell ref="S250:S252"/>
    <mergeCell ref="P253:R255"/>
    <mergeCell ref="S253:S255"/>
    <mergeCell ref="P256:R258"/>
    <mergeCell ref="S256:S258"/>
    <mergeCell ref="P259:R261"/>
    <mergeCell ref="S259:S261"/>
    <mergeCell ref="P292:R294"/>
    <mergeCell ref="S292:S294"/>
    <mergeCell ref="P295:R297"/>
    <mergeCell ref="S295:S297"/>
    <mergeCell ref="P298:R300"/>
    <mergeCell ref="S298:S300"/>
    <mergeCell ref="P301:R303"/>
    <mergeCell ref="S301:S303"/>
    <mergeCell ref="P304:R306"/>
    <mergeCell ref="S304:S306"/>
    <mergeCell ref="P277:R279"/>
    <mergeCell ref="S277:S279"/>
    <mergeCell ref="P280:R282"/>
    <mergeCell ref="S280:S282"/>
    <mergeCell ref="P283:R285"/>
    <mergeCell ref="S283:S285"/>
    <mergeCell ref="P286:R288"/>
    <mergeCell ref="S286:S288"/>
    <mergeCell ref="P289:R291"/>
    <mergeCell ref="S289:S291"/>
    <mergeCell ref="P322:R324"/>
    <mergeCell ref="S322:S324"/>
    <mergeCell ref="P325:R327"/>
    <mergeCell ref="S325:S327"/>
    <mergeCell ref="P328:R330"/>
    <mergeCell ref="S328:S330"/>
    <mergeCell ref="P331:R333"/>
    <mergeCell ref="S331:S333"/>
    <mergeCell ref="P334:R336"/>
    <mergeCell ref="S334:S336"/>
    <mergeCell ref="P307:R309"/>
    <mergeCell ref="S307:S309"/>
    <mergeCell ref="P310:R312"/>
    <mergeCell ref="S310:S312"/>
    <mergeCell ref="P313:R315"/>
    <mergeCell ref="S313:S315"/>
    <mergeCell ref="P316:R318"/>
    <mergeCell ref="S316:S318"/>
    <mergeCell ref="P319:R321"/>
    <mergeCell ref="S319:S321"/>
    <mergeCell ref="P352:R354"/>
    <mergeCell ref="S352:S354"/>
    <mergeCell ref="P355:R357"/>
    <mergeCell ref="S355:S357"/>
    <mergeCell ref="P358:R360"/>
    <mergeCell ref="S358:S360"/>
    <mergeCell ref="P361:R363"/>
    <mergeCell ref="S361:S363"/>
    <mergeCell ref="P364:R366"/>
    <mergeCell ref="S364:S366"/>
    <mergeCell ref="P337:R339"/>
    <mergeCell ref="S337:S339"/>
    <mergeCell ref="P340:R342"/>
    <mergeCell ref="S340:S342"/>
    <mergeCell ref="P343:R345"/>
    <mergeCell ref="S343:S345"/>
    <mergeCell ref="P346:R348"/>
    <mergeCell ref="S346:S348"/>
    <mergeCell ref="P349:R351"/>
    <mergeCell ref="S349:S351"/>
    <mergeCell ref="P382:R384"/>
    <mergeCell ref="S382:S384"/>
    <mergeCell ref="P385:R387"/>
    <mergeCell ref="S385:S387"/>
    <mergeCell ref="P388:R390"/>
    <mergeCell ref="S388:S390"/>
    <mergeCell ref="P391:R393"/>
    <mergeCell ref="S391:S393"/>
    <mergeCell ref="P394:R396"/>
    <mergeCell ref="S394:S396"/>
    <mergeCell ref="P367:R369"/>
    <mergeCell ref="S367:S369"/>
    <mergeCell ref="P370:R372"/>
    <mergeCell ref="S370:S372"/>
    <mergeCell ref="P373:R375"/>
    <mergeCell ref="S373:S375"/>
    <mergeCell ref="P376:R378"/>
    <mergeCell ref="S376:S378"/>
    <mergeCell ref="P379:R381"/>
    <mergeCell ref="S379:S381"/>
    <mergeCell ref="P412:R414"/>
    <mergeCell ref="S412:S414"/>
    <mergeCell ref="P415:R417"/>
    <mergeCell ref="S415:S417"/>
    <mergeCell ref="P418:R420"/>
    <mergeCell ref="S418:S420"/>
    <mergeCell ref="P421:R423"/>
    <mergeCell ref="S421:S423"/>
    <mergeCell ref="P424:R426"/>
    <mergeCell ref="S424:S426"/>
    <mergeCell ref="P397:R399"/>
    <mergeCell ref="S397:S399"/>
    <mergeCell ref="P400:R402"/>
    <mergeCell ref="S400:S402"/>
    <mergeCell ref="P403:R405"/>
    <mergeCell ref="S403:S405"/>
    <mergeCell ref="P406:R408"/>
    <mergeCell ref="S406:S408"/>
    <mergeCell ref="P409:R411"/>
    <mergeCell ref="S409:S411"/>
    <mergeCell ref="P442:R444"/>
    <mergeCell ref="S442:S444"/>
    <mergeCell ref="P445:R447"/>
    <mergeCell ref="S445:S447"/>
    <mergeCell ref="P448:R450"/>
    <mergeCell ref="S448:S450"/>
    <mergeCell ref="P451:R453"/>
    <mergeCell ref="S451:S453"/>
    <mergeCell ref="P454:R456"/>
    <mergeCell ref="S454:S456"/>
    <mergeCell ref="P427:R429"/>
    <mergeCell ref="S427:S429"/>
    <mergeCell ref="P430:R432"/>
    <mergeCell ref="S430:S432"/>
    <mergeCell ref="P433:R435"/>
    <mergeCell ref="S433:S435"/>
    <mergeCell ref="P436:R438"/>
    <mergeCell ref="S436:S438"/>
    <mergeCell ref="P439:R441"/>
    <mergeCell ref="S439:S441"/>
    <mergeCell ref="P487:R489"/>
    <mergeCell ref="S487:S489"/>
    <mergeCell ref="P490:R492"/>
    <mergeCell ref="S490:S492"/>
    <mergeCell ref="P493:R495"/>
    <mergeCell ref="S493:S495"/>
    <mergeCell ref="P472:R474"/>
    <mergeCell ref="S472:S474"/>
    <mergeCell ref="P475:R477"/>
    <mergeCell ref="S475:S477"/>
    <mergeCell ref="P478:R480"/>
    <mergeCell ref="S478:S480"/>
    <mergeCell ref="P481:R483"/>
    <mergeCell ref="S481:S483"/>
    <mergeCell ref="P484:R486"/>
    <mergeCell ref="S484:S486"/>
    <mergeCell ref="P457:R459"/>
    <mergeCell ref="S457:S459"/>
    <mergeCell ref="P460:R462"/>
    <mergeCell ref="S460:S462"/>
    <mergeCell ref="P463:R465"/>
    <mergeCell ref="S463:S465"/>
    <mergeCell ref="P466:R468"/>
    <mergeCell ref="S466:S468"/>
    <mergeCell ref="P469:R471"/>
    <mergeCell ref="S469:S471"/>
  </mergeCells>
  <phoneticPr fontId="2" type="noConversion"/>
  <conditionalFormatting sqref="I10:I69">
    <cfRule type="cellIs" dxfId="1452" priority="73" stopIfTrue="1" operator="equal">
      <formula>"GRAVE"</formula>
    </cfRule>
    <cfRule type="cellIs" dxfId="1451" priority="74" stopIfTrue="1" operator="equal">
      <formula>"MODERADO"</formula>
    </cfRule>
    <cfRule type="cellIs" dxfId="1450" priority="75" stopIfTrue="1" operator="equal">
      <formula>"LEVE"</formula>
    </cfRule>
  </conditionalFormatting>
  <conditionalFormatting sqref="K10:K69">
    <cfRule type="containsText" dxfId="1449" priority="53" operator="containsText" text="Si el proceso lo requiere">
      <formula>NOT(ISERROR(SEARCH("Si el proceso lo requiere",K10)))</formula>
    </cfRule>
    <cfRule type="containsText" dxfId="1448" priority="55" operator="containsText" text="Debe formularse">
      <formula>NOT(ISERROR(SEARCH("Debe formularse",K10)))</formula>
    </cfRule>
  </conditionalFormatting>
  <conditionalFormatting sqref="K16:K18">
    <cfRule type="containsText" dxfId="1447" priority="54" operator="containsText" text="SI el proceso lo requiere">
      <formula>NOT(ISERROR(SEARCH("SI el proceso lo requiere",K16)))</formula>
    </cfRule>
  </conditionalFormatting>
  <conditionalFormatting sqref="K10:K69">
    <cfRule type="cellIs" dxfId="1446" priority="52" operator="equal">
      <formula>"NO"</formula>
    </cfRule>
  </conditionalFormatting>
  <conditionalFormatting sqref="L10 L19:N19 L22:N22 L25:N25 L28:N28 L31:N31 L34:N34 L40:N40 L43:N43 L46:N46 L49:N49 L52:N52 L55:N55 L58:N58 L61:N61 L64:N64 L67:N67">
    <cfRule type="expression" dxfId="1445" priority="51">
      <formula>K10="NO"</formula>
    </cfRule>
  </conditionalFormatting>
  <conditionalFormatting sqref="O10:O12 O19:O69 O73:O489">
    <cfRule type="expression" dxfId="1444" priority="50">
      <formula>K10="NO"</formula>
    </cfRule>
  </conditionalFormatting>
  <conditionalFormatting sqref="P10:R12 P19:R69 P73:R489">
    <cfRule type="expression" dxfId="1443" priority="49">
      <formula>K10="NO"</formula>
    </cfRule>
  </conditionalFormatting>
  <conditionalFormatting sqref="S10:S12 S19:S69 S73:S489">
    <cfRule type="expression" dxfId="1442" priority="48">
      <formula>K10="NO"</formula>
    </cfRule>
  </conditionalFormatting>
  <conditionalFormatting sqref="I70:I72">
    <cfRule type="cellIs" dxfId="1441" priority="32" stopIfTrue="1" operator="equal">
      <formula>"GRAVE"</formula>
    </cfRule>
    <cfRule type="cellIs" dxfId="1440" priority="33" stopIfTrue="1" operator="equal">
      <formula>"MODERADO"</formula>
    </cfRule>
    <cfRule type="cellIs" dxfId="1439" priority="34" stopIfTrue="1" operator="equal">
      <formula>"LEVE"</formula>
    </cfRule>
  </conditionalFormatting>
  <conditionalFormatting sqref="K70:K72">
    <cfRule type="containsText" dxfId="1438" priority="30" operator="containsText" text="Si el proceso lo requiere">
      <formula>NOT(ISERROR(SEARCH("Si el proceso lo requiere",K70)))</formula>
    </cfRule>
    <cfRule type="containsText" dxfId="1437" priority="31" operator="containsText" text="Debe formularse">
      <formula>NOT(ISERROR(SEARCH("Debe formularse",K70)))</formula>
    </cfRule>
  </conditionalFormatting>
  <conditionalFormatting sqref="K70:K72">
    <cfRule type="cellIs" dxfId="1436" priority="29" operator="equal">
      <formula>"NO"</formula>
    </cfRule>
  </conditionalFormatting>
  <conditionalFormatting sqref="L70:N70">
    <cfRule type="expression" dxfId="1435" priority="28">
      <formula>K70="NO"</formula>
    </cfRule>
  </conditionalFormatting>
  <conditionalFormatting sqref="O70:O72">
    <cfRule type="expression" dxfId="1434" priority="27">
      <formula>K70="NO"</formula>
    </cfRule>
  </conditionalFormatting>
  <conditionalFormatting sqref="P70:R72">
    <cfRule type="expression" dxfId="1433" priority="26">
      <formula>K70="NO"</formula>
    </cfRule>
  </conditionalFormatting>
  <conditionalFormatting sqref="S70:S72">
    <cfRule type="expression" dxfId="1432" priority="25">
      <formula>K70="NO"</formula>
    </cfRule>
  </conditionalFormatting>
  <conditionalFormatting sqref="I73:I528">
    <cfRule type="cellIs" dxfId="1431" priority="22" stopIfTrue="1" operator="equal">
      <formula>"GRAVE"</formula>
    </cfRule>
    <cfRule type="cellIs" dxfId="1430" priority="23" stopIfTrue="1" operator="equal">
      <formula>"MODERADO"</formula>
    </cfRule>
    <cfRule type="cellIs" dxfId="1429" priority="24" stopIfTrue="1" operator="equal">
      <formula>"LEVE"</formula>
    </cfRule>
  </conditionalFormatting>
  <conditionalFormatting sqref="K73:K528">
    <cfRule type="containsText" dxfId="1428" priority="20" operator="containsText" text="Si el proceso lo requiere">
      <formula>NOT(ISERROR(SEARCH("Si el proceso lo requiere",K73)))</formula>
    </cfRule>
    <cfRule type="containsText" dxfId="1427" priority="21" operator="containsText" text="Debe formularse">
      <formula>NOT(ISERROR(SEARCH("Debe formularse",K73)))</formula>
    </cfRule>
  </conditionalFormatting>
  <conditionalFormatting sqref="K73:K528">
    <cfRule type="cellIs" dxfId="1426" priority="19" operator="equal">
      <formula>"NO"</formula>
    </cfRule>
  </conditionalFormatting>
  <conditionalFormatting sqref="L73:N73 L76:N76 L79:N79 L82:N82 L85:N85 L88:N88 L100:N100 L112:N112 L124:N124 L136:N136 L148:N148 L91:N91 L103:N103 L115:N115 L127:N127 L139:N139 L151:N151 L94:N94 L106:N106 L118:N118 L130:N130 L142:N142 L97:N97 L109:N109 L121:N121 L133:N133 L145:N145 L154:N154 L232:N232 L157:N157 L235:N235 L160:N160 L238:N238 L163:N163 L241:N241 L166:N166 L244:N244 L178:N178 L256:N256 L190:N190 L268:N268 L202:N202 L280:N280 L214:N214 L292:N292 L226:N226 L304:N304 L169:N169 L247:N247 L181:N181 L259:N259 L193:N193 L271:N271 L205:N205 L283:N283 L217:N217 L295:N295 L229:N229 L172:N172 L250:N250 L184:N184 L262:N262 L196:N196 L274:N274 L208:N208 L286:N286 L220:N220 L298:N298 L175:N175 L253:N253 L187:N187 L265:N265 L199:N199 L277:N277 L211:N211 L289:N289 L223:N223 L301:N301 L307:N307 L310:N310 L313:N313 L316:N316 L319:N319 L331:N331 L343:N343 L355:N355 L367:N367 L379:N379 L322:N322 L334:N334 L346:N346 L358:N358 L370:N370 L382:N382 L325:N325 L337:N337 L349:N349 L361:N361 L373:N373 L328:N328 L340:N340 L352:N352 L364:N364 L376:N376 L385:N385 L388:N388 L391:N391 L394:N394 L397:N397 L409:N409 L421:N421 L433:N433 L400:N400 L412:N412 L424:N424 L403:N403 L415:N415 L427:N427 L406:N406 L418:N418 L430:N430 L436:N436 L439:N439 L442:N442 L445:N445 L448:N448 L460:N460 L472:N472 L484:N484 L451:N451 L463:N463 L475:N475 L487:N487 L454:N454 L466:N466 L478:N478 L457:N457 L469:N469 L481:N481">
    <cfRule type="expression" dxfId="1425" priority="18">
      <formula>K73="NO"</formula>
    </cfRule>
  </conditionalFormatting>
  <conditionalFormatting sqref="L13:N13">
    <cfRule type="expression" dxfId="1424" priority="14">
      <formula>K13="NO"</formula>
    </cfRule>
  </conditionalFormatting>
  <conditionalFormatting sqref="O13:O15">
    <cfRule type="expression" dxfId="1423" priority="13">
      <formula>K13="NO"</formula>
    </cfRule>
  </conditionalFormatting>
  <conditionalFormatting sqref="P13:R15">
    <cfRule type="expression" dxfId="1422" priority="12">
      <formula>K13="NO"</formula>
    </cfRule>
  </conditionalFormatting>
  <conditionalFormatting sqref="S13:S15">
    <cfRule type="expression" dxfId="1421" priority="11">
      <formula>O13="NO"</formula>
    </cfRule>
  </conditionalFormatting>
  <conditionalFormatting sqref="L16:N16">
    <cfRule type="expression" dxfId="1420" priority="10">
      <formula>K16="NO"</formula>
    </cfRule>
  </conditionalFormatting>
  <conditionalFormatting sqref="O16:O18">
    <cfRule type="expression" dxfId="1419" priority="9">
      <formula>K16="NO"</formula>
    </cfRule>
  </conditionalFormatting>
  <conditionalFormatting sqref="P16:R18">
    <cfRule type="expression" dxfId="1418" priority="8">
      <formula>K16="NO"</formula>
    </cfRule>
  </conditionalFormatting>
  <conditionalFormatting sqref="S16:S18">
    <cfRule type="expression" dxfId="1417" priority="7">
      <formula>O16="NO"</formula>
    </cfRule>
  </conditionalFormatting>
  <conditionalFormatting sqref="L37:N37">
    <cfRule type="expression" dxfId="1416" priority="6">
      <formula>K37="NO"</formula>
    </cfRule>
  </conditionalFormatting>
  <conditionalFormatting sqref="L490">
    <cfRule type="expression" dxfId="1415" priority="5">
      <formula>K490="NO"</formula>
    </cfRule>
  </conditionalFormatting>
  <conditionalFormatting sqref="L493 L496 L499 L502 L505 L508 L511 L514 L517 L520 L523 L526">
    <cfRule type="expression" dxfId="1414" priority="4">
      <formula>K493="NO"</formula>
    </cfRule>
  </conditionalFormatting>
  <conditionalFormatting sqref="O490:O528">
    <cfRule type="expression" dxfId="1413" priority="2">
      <formula>K490="NO"</formula>
    </cfRule>
  </conditionalFormatting>
  <conditionalFormatting sqref="P490:R528">
    <cfRule type="expression" dxfId="1412" priority="1">
      <formula>K490="NO"</formula>
    </cfRule>
  </conditionalFormatting>
  <conditionalFormatting sqref="S490:S528">
    <cfRule type="expression" dxfId="1411" priority="3">
      <formula>K490="NO"</formula>
    </cfRule>
  </conditionalFormatting>
  <dataValidations xWindow="1466" yWindow="553" count="5">
    <dataValidation allowBlank="1" showInputMessage="1" showErrorMessage="1" promptTitle="TRATAMIENTO DEL RIESGO" prompt="Defina el tratamiento a dar el riesgo" sqref="J10:J528"/>
    <dataValidation allowBlank="1" showInputMessage="1" showErrorMessage="1" promptTitle="Responsable Contingencia" prompt="Establezca quien es el responsable que lidera la acción de contingencia." sqref="S10 O10:P10 O13:Q13 O16:Q16 O19:Q19 O22:Q22 O25:Q25 O28:Q28 O31:Q31 O34:Q34 O37:Q37 O40:Q40 O43:Q43 O46:Q46 O49:Q49 O52:Q52 O55:Q55 O58:Q58 O61:Q61 O64:Q64 O67:Q67 O70:Q70 O73:Q73 O76:Q76 O79:Q79 O82:Q82 O85:Q85 O88:Q88 O91:Q91 O94:Q94 O97:Q97 O100:Q100 O103:Q103 O106:Q106 O109:Q109 O112:Q112 O115:Q115 O118:Q118 O121:Q121 O124:Q124 O127:Q127 O130:Q130 O133:Q133 O136:Q136 O139:Q139 O142:Q142 O145:Q145 O148:Q148 O151:Q151 O154:Q154 O157:Q157 O160:Q160 O163:Q163 O166:Q166 O169:Q169 O172:Q172 O175:Q175 O178:Q178 O181:Q181 O184:Q184 O187:Q187 O190:Q190 O193:Q193 O196:Q196 O199:Q199 O202:Q202 O205:Q205 O208:Q208 O211:Q211 O214:Q214 O217:Q217 O220:Q220 O223:Q223 O226:Q226 O229:Q229 O232:Q232 O235:Q235 O238:Q238 O241:Q241 O244:Q244 O247:Q247 O250:Q250 O253:Q253 O256:Q256 O259:Q259 O262:Q262 O265:Q265 O268:Q268 O271:Q271 O274:Q274 O277:Q277 O280:Q280 O283:Q283 O286:Q286 O289:Q289 O292:Q292 O295:Q295 O298:Q298 O301:Q301 O304:Q304 O307:Q307 O310:Q310 O313:Q313 O316:Q316 O319:Q319 O322:Q322 O325:Q325 O328:Q328 O331:Q331 O334:Q334 O337:Q337 O340:Q340 O343:Q343 O346:Q346 O349:Q349 O352:Q352 O355:Q355 O358:Q358 O361:Q361 O364:Q364 O367:Q367 O370:Q370 O373:Q373 O376:Q376 O379:Q379 O382:Q382 O385:Q385 O388:Q388 O391:Q391 O394:Q394 O397:Q397 O400:Q400 O403:Q403 O406:Q406 O409:Q409 O412:Q412 O415:Q415 O418:Q418 O421:Q421 O424:Q424 O427:Q427 O430:Q430 O433:Q433 O436:Q436 O439:Q439 O442:Q442 O445:Q445 O448:Q448 O451:Q451 O454:Q454 O457:Q457 O460:Q460 O463:Q463 O466:Q466 O469:Q469 O472:Q472 O475:Q475 O478:Q478 O481:Q481 O484:Q484 O487:Q487 O490:Q490 O493:Q493 O496:Q496 O499:Q499 O502:Q502 O505:Q505 O508:Q508 O511:Q511 O514:Q514 O517:Q517 O520:Q520 O523:Q523 O526:Q526"/>
    <dataValidation allowBlank="1" showInputMessage="1" showErrorMessage="1" promptTitle="RECUPERACIÓN" prompt="Describa la acción que se debe seguir luego de que se presente el acontecimiento , con el fin de que se pueda prestar el servicio o realizar las operaciones conforme a lo establecido antes de la materialización del riesgo." sqref="R13 R16 R19 R22 R25 R28 R31 R34 R37 R40 R43 R46 R49 R52 R55 R58 R61 R64 R67 R70 R73 R76 R79 R82 R85 R88 R100 R112 R124 R136 R148 R91 R103 R115 R127 R139 R151 R94 R106 R118 R130 R142 R154 R97 R109 R121 R133 R145 R157 R160 R244 R163 R247 R166 R250 R169 R253 R172 R256 R184 R268 R196 R280 R208 R292 R220 R304 R232 R316 R175 R259 R187 R271 R199 R283 R211 R295 R223 R307 R235 R319 R178 R262 R190 R274 R202 R286 R214 R298 R226 R310 R238 R322 R181 R265 R193 R277 R205 R289 R217 R301 R229 R313 R241 R325 R328 R331 R334 R337 R340 R352 R364 R376 R388 R400 R343 R355 R367 R379 R391 R403 R346 R358 R370 R382 R394 R406 R349 R361 R373 R385 R397 R409 R412 R415 R418 R421 R424 R436 R448 R460 R472 R484 R427 R439 R451 R463 R475 R487 R430 R442 R454 R466 R478 R481 R433 R445 R457 R469 R490 R493 R496 R499 R502 R505 R508 R511 R514 R517 R520 R523 R526"/>
    <dataValidation allowBlank="1" showInputMessage="1" showErrorMessage="1" promptTitle="Responable de recuperación" prompt="Establezca quien es el responsable de liderar la accción de recuperación." sqref="S13 S16 S19 S22 S25 S28 S31 S34 S37 S40 S43 S46 S49 S52 S55 S58 S61 S64 S67 S70 S73 S76 S79 S82 S85 S88 S100 S112 S124 S136 S148 S91 S103 S115 S127 S139 S151 S94 S106 S118 S130 S142 S154 S97 S109 S121 S133 S145 S157 S160 S244 S163 S247 S166 S250 S169 S253 S172 S256 S184 S268 S196 S280 S208 S292 S220 S304 S232 S316 S175 S259 S187 S271 S199 S283 S211 S295 S223 S307 S235 S319 S178 S262 S190 S274 S202 S286 S214 S298 S226 S310 S238 S322 S181 S265 S193 S277 S205 S289 S217 S301 S229 S313 S241 S325 S328 S331 S334 S337 S340 S352 S364 S376 S388 S400 S343 S355 S367 S379 S391 S403 S346 S358 S370 S382 S394 S406 S349 S361 S373 S385 S397 S409 S412 S415 S418 S421 S424 S436 S448 S460 S472 S484 S427 S439 S451 S463 S475 S487 S430 S442 S454 S466 S478 S481 S433 S445 S457 S469 S490 S493 S496 S499 S502 S505 S508 S511 S514 S517 S520 S523 S526"/>
    <dataValidation type="custom" allowBlank="1" showInputMessage="1" showErrorMessage="1" sqref="L10 L13:N13 L16:N16 L19:N19 L22:N22 L25:N25 L28:N28 L31:N31 L34:N34 L37:N37 L40:N40 L43:N43 L46:N46 L49:N49 L52:N52 L55:N55 L58:N58 L61:N61 L64:N64 L67:N67 L70:N70 L73:N73 L76:N76 L79:N79 L82:N82 L85:N85 L88:N88 L100:N100 L112:N112 L124:N124 L136:N136 L148:N148 L91:N91 L103:N103 L115:N115 L127:N127 L139:N139 L151:N151 L94:N94 L106:N106 L118:N118 L130:N130 L142:N142 L97:N97 L109:N109 L121:N121 L133:N133 L145:N145 L154:N154 L232:N232 L157:N157 L235:N235 L160:N160 L238:N238 L163:N163 L241:N241 L166:N166 L244:N244 L178:N178 L256:N256 L190:N190 L268:N268 L202:N202 L280:N280 L214:N214 L292:N292 L226:N226 L304:N304 L169:N169 L247:N247 L181:N181 L259:N259 L193:N193 L271:N271 L205:N205 L283:N283 L217:N217 L295:N295 L229:N229 L172:N172 L250:N250 L184:N184 L262:N262 L196:N196 L274:N274 L208:N208 L286:N286 L220:N220 L298:N298 L175:N175 L253:N253 L187:N187 L265:N265 L199:N199 L277:N277 L211:N211 L289:N289 L223:N223 L301:N301 L307:N307 L310:N310 L313:N313 L316:N316 L319:N319 L331:N331 L343:N343 L355:N355 L367:N367 L379:N379 L322:N322 L334:N334 L346:N346 L358:N358 L370:N370 L382:N382 L325:N325 L337:N337 L349:N349 L361:N361 L373:N373 L328:N328 L340:N340 L352:N352 L364:N364 L376:N376 L385:N385 L388:N388 L391:N391 L394:N394 L397:N397 L409:N409 L421:N421 L433:N433 L400:N400 L412:N412 L424:N424 L403:N403 L415:N415 L427:N427 L406:N406 L418:N418 L430:N430 L436:N436 L439:N439 L442:N442 L445:N445 L448:N448 L460:N460 L472:N472 L484:N484 L451:N451 L463:N463 L475:N475 L487:N487 L454:N454 L466:N466 L478:N478 L481:N481 L457:N457 L469:N469 L490:N490 L493:N493 L496:N496 L499:N499 L502:N502 L505:N505 L508:N508 L511:N511 L514:N514 L517:N517 L520:N520 L523:N523 L526:N526">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filterMode="1"/>
  <dimension ref="A1:AC625"/>
  <sheetViews>
    <sheetView showGridLines="0" zoomScale="70" zoomScaleNormal="70" zoomScaleSheetLayoutView="130" workbookViewId="0">
      <pane xSplit="1" ySplit="30" topLeftCell="B31" activePane="bottomRight" state="frozen"/>
      <selection pane="topRight" activeCell="B1" sqref="B1"/>
      <selection pane="bottomLeft" activeCell="A31" sqref="A31"/>
      <selection pane="bottomRight" activeCell="B31" sqref="B31:B33"/>
    </sheetView>
  </sheetViews>
  <sheetFormatPr baseColWidth="10" defaultColWidth="11.42578125" defaultRowHeight="41.25" customHeight="1" x14ac:dyDescent="0.2"/>
  <cols>
    <col min="1" max="1" width="5.28515625" style="224" customWidth="1"/>
    <col min="2" max="2" width="30" style="224" customWidth="1"/>
    <col min="3" max="3" width="14" style="224" customWidth="1"/>
    <col min="4" max="4" width="12" style="224" customWidth="1"/>
    <col min="5" max="5" width="24.7109375" style="224" customWidth="1"/>
    <col min="6" max="6" width="39.140625" style="224" customWidth="1"/>
    <col min="7" max="7" width="24.7109375" style="224" customWidth="1"/>
    <col min="8" max="8" width="46.42578125" style="224" customWidth="1"/>
    <col min="9" max="9" width="14.5703125" style="224" customWidth="1"/>
    <col min="10" max="10" width="28.7109375" style="224" customWidth="1"/>
    <col min="11" max="11" width="13.42578125" style="224" customWidth="1"/>
    <col min="12" max="12" width="45.85546875" style="224" customWidth="1"/>
    <col min="13" max="13" width="35.7109375" style="224" customWidth="1"/>
    <col min="14" max="14" width="17.85546875" style="224" customWidth="1"/>
    <col min="15" max="15" width="26" style="224" customWidth="1"/>
    <col min="16" max="16" width="16.85546875" style="224" customWidth="1"/>
    <col min="17" max="17" width="13.140625" style="224" customWidth="1"/>
    <col min="18" max="18" width="15.42578125" style="224" customWidth="1"/>
    <col min="19" max="19" width="35.7109375" style="224" customWidth="1"/>
    <col min="20" max="20" width="9.28515625" style="224" customWidth="1"/>
    <col min="21" max="21" width="19.42578125" style="224" customWidth="1"/>
    <col min="22" max="22" width="28.28515625" style="224" customWidth="1"/>
    <col min="23" max="23" width="20.7109375" style="181" customWidth="1"/>
    <col min="24" max="24" width="13.140625" style="224" customWidth="1"/>
    <col min="25" max="25" width="30.7109375" style="224" customWidth="1"/>
    <col min="26" max="26" width="18.140625" style="224" customWidth="1"/>
    <col min="27" max="27" width="30.7109375" style="224" customWidth="1"/>
    <col min="28" max="28" width="16.42578125" style="224" customWidth="1"/>
    <col min="29" max="16384" width="11.42578125" style="224"/>
  </cols>
  <sheetData>
    <row r="1" spans="1:29" s="220" customFormat="1" ht="21" customHeight="1" x14ac:dyDescent="0.2">
      <c r="A1" s="212"/>
      <c r="B1" s="213"/>
      <c r="C1" s="213"/>
      <c r="D1" s="117"/>
      <c r="E1" s="117"/>
      <c r="F1" s="117"/>
      <c r="G1" s="117"/>
      <c r="H1" s="117"/>
      <c r="I1" s="117"/>
      <c r="J1" s="117"/>
      <c r="K1" s="117"/>
      <c r="L1" s="117"/>
      <c r="M1" s="117"/>
      <c r="N1" s="117"/>
      <c r="O1" s="117"/>
      <c r="P1" s="117"/>
      <c r="Q1" s="117"/>
      <c r="R1" s="117"/>
      <c r="S1" s="117"/>
      <c r="T1" s="117"/>
      <c r="U1" s="117"/>
      <c r="V1" s="117"/>
      <c r="W1" s="179"/>
      <c r="X1" s="117"/>
      <c r="Y1" s="117"/>
      <c r="Z1" s="117"/>
      <c r="AA1" s="251" t="s">
        <v>65</v>
      </c>
      <c r="AB1" s="252" t="s">
        <v>433</v>
      </c>
    </row>
    <row r="2" spans="1:29" s="220" customFormat="1" ht="21" customHeight="1" x14ac:dyDescent="0.2">
      <c r="A2" s="219"/>
      <c r="D2" s="409" t="s">
        <v>67</v>
      </c>
      <c r="E2" s="409"/>
      <c r="F2" s="409"/>
      <c r="G2" s="409"/>
      <c r="H2" s="409"/>
      <c r="I2" s="409"/>
      <c r="J2" s="409"/>
      <c r="K2" s="409"/>
      <c r="L2" s="409"/>
      <c r="M2" s="409"/>
      <c r="N2" s="409"/>
      <c r="O2" s="409"/>
      <c r="P2" s="409"/>
      <c r="Q2" s="409"/>
      <c r="R2" s="409"/>
      <c r="S2" s="409"/>
      <c r="T2" s="409"/>
      <c r="U2" s="409"/>
      <c r="V2" s="409"/>
      <c r="W2" s="409"/>
      <c r="X2" s="409"/>
      <c r="Y2" s="409"/>
      <c r="Z2" s="409"/>
      <c r="AA2" s="253" t="s">
        <v>426</v>
      </c>
      <c r="AB2" s="254">
        <v>9</v>
      </c>
    </row>
    <row r="3" spans="1:29" s="220" customFormat="1" ht="21" customHeight="1" x14ac:dyDescent="0.2">
      <c r="A3" s="219"/>
      <c r="D3" s="409" t="s">
        <v>60</v>
      </c>
      <c r="E3" s="409"/>
      <c r="F3" s="409"/>
      <c r="G3" s="409"/>
      <c r="H3" s="409"/>
      <c r="I3" s="409"/>
      <c r="J3" s="409"/>
      <c r="K3" s="409"/>
      <c r="L3" s="409"/>
      <c r="M3" s="409"/>
      <c r="N3" s="409"/>
      <c r="O3" s="409"/>
      <c r="P3" s="409"/>
      <c r="Q3" s="409"/>
      <c r="R3" s="409"/>
      <c r="S3" s="409"/>
      <c r="T3" s="409"/>
      <c r="U3" s="409"/>
      <c r="V3" s="409"/>
      <c r="W3" s="409"/>
      <c r="X3" s="409"/>
      <c r="Y3" s="409"/>
      <c r="Z3" s="409"/>
      <c r="AA3" s="253" t="s">
        <v>427</v>
      </c>
      <c r="AB3" s="255">
        <v>45219</v>
      </c>
    </row>
    <row r="4" spans="1:29" s="220" customFormat="1" ht="21" customHeight="1" thickBot="1" x14ac:dyDescent="0.25">
      <c r="A4" s="139"/>
      <c r="B4" s="225"/>
      <c r="C4" s="225"/>
      <c r="D4" s="410"/>
      <c r="E4" s="410"/>
      <c r="F4" s="410"/>
      <c r="G4" s="410"/>
      <c r="H4" s="410"/>
      <c r="I4" s="410"/>
      <c r="J4" s="410"/>
      <c r="K4" s="410"/>
      <c r="L4" s="410"/>
      <c r="M4" s="410"/>
      <c r="N4" s="410"/>
      <c r="O4" s="410"/>
      <c r="P4" s="410"/>
      <c r="Q4" s="410"/>
      <c r="R4" s="410"/>
      <c r="S4" s="410"/>
      <c r="T4" s="410"/>
      <c r="U4" s="410"/>
      <c r="V4" s="410"/>
      <c r="W4" s="410"/>
      <c r="X4" s="410"/>
      <c r="Y4" s="410"/>
      <c r="Z4" s="410"/>
      <c r="AA4" s="256" t="s">
        <v>428</v>
      </c>
      <c r="AB4" s="257" t="s">
        <v>431</v>
      </c>
    </row>
    <row r="5" spans="1:29" s="220" customFormat="1" ht="41.25" customHeight="1" thickBot="1" x14ac:dyDescent="0.25">
      <c r="A5" s="387"/>
      <c r="B5" s="387"/>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row>
    <row r="6" spans="1:29" s="260" customFormat="1" ht="41.25" customHeight="1" thickBot="1" x14ac:dyDescent="0.25">
      <c r="A6" s="413" t="str">
        <f>'01-Mapa de riesgo-UO'!A6:D6</f>
        <v>TIPO DE MAPA</v>
      </c>
      <c r="B6" s="414"/>
      <c r="C6" s="258"/>
      <c r="D6" s="418" t="str">
        <f>'01-Mapa de riesgo-UO'!E6</f>
        <v>PROCESOS</v>
      </c>
      <c r="E6" s="419"/>
      <c r="F6" s="419"/>
      <c r="G6" s="420"/>
      <c r="H6" s="259"/>
      <c r="I6" s="259"/>
      <c r="J6" s="259"/>
      <c r="K6" s="259"/>
      <c r="L6" s="411" t="s">
        <v>8</v>
      </c>
      <c r="M6" s="411"/>
      <c r="N6" s="416">
        <v>45505</v>
      </c>
      <c r="O6" s="417"/>
      <c r="P6" s="259"/>
      <c r="U6" s="259"/>
      <c r="V6" s="259"/>
      <c r="W6" s="261"/>
      <c r="X6" s="259"/>
    </row>
    <row r="7" spans="1:29" s="122" customFormat="1" ht="41.25" customHeight="1" x14ac:dyDescent="0.2">
      <c r="A7" s="415"/>
      <c r="B7" s="415"/>
      <c r="C7" s="415"/>
      <c r="D7" s="415"/>
      <c r="E7" s="415"/>
      <c r="F7" s="415"/>
      <c r="G7" s="415"/>
      <c r="H7" s="415"/>
      <c r="I7" s="415"/>
      <c r="J7" s="415"/>
      <c r="K7" s="415"/>
      <c r="L7" s="415"/>
      <c r="M7" s="415"/>
      <c r="N7" s="415"/>
      <c r="O7" s="415"/>
      <c r="P7" s="415"/>
      <c r="Q7" s="415"/>
      <c r="R7" s="415"/>
      <c r="S7" s="415"/>
      <c r="T7" s="415"/>
      <c r="U7" s="415"/>
      <c r="V7" s="415"/>
      <c r="W7" s="415"/>
      <c r="X7" s="415"/>
      <c r="Y7" s="415"/>
      <c r="Z7" s="415"/>
      <c r="AA7" s="415"/>
      <c r="AB7" s="415"/>
    </row>
    <row r="8" spans="1:29" s="183" customFormat="1" ht="41.25" customHeight="1" x14ac:dyDescent="0.2">
      <c r="A8" s="412" t="s">
        <v>54</v>
      </c>
      <c r="B8" s="412" t="s">
        <v>540</v>
      </c>
      <c r="C8" s="412" t="s">
        <v>541</v>
      </c>
      <c r="D8" s="412" t="s">
        <v>74</v>
      </c>
      <c r="E8" s="412"/>
      <c r="F8" s="412"/>
      <c r="G8" s="412"/>
      <c r="H8" s="412"/>
      <c r="I8" s="412" t="s">
        <v>72</v>
      </c>
      <c r="J8" s="412" t="s">
        <v>58</v>
      </c>
      <c r="K8" s="412"/>
      <c r="L8" s="412"/>
      <c r="M8" s="412" t="s">
        <v>57</v>
      </c>
      <c r="N8" s="412"/>
      <c r="O8" s="412"/>
      <c r="P8" s="412"/>
      <c r="Q8" s="412"/>
      <c r="R8" s="412"/>
      <c r="S8" s="412"/>
      <c r="T8" s="412"/>
      <c r="U8" s="412" t="s">
        <v>77</v>
      </c>
      <c r="V8" s="412"/>
      <c r="W8" s="412"/>
      <c r="X8" s="412"/>
      <c r="Y8" s="412"/>
      <c r="Z8" s="412"/>
      <c r="AA8" s="412"/>
      <c r="AB8" s="412" t="s">
        <v>19</v>
      </c>
    </row>
    <row r="9" spans="1:29" s="184" customFormat="1" ht="41.25" customHeight="1" x14ac:dyDescent="0.2">
      <c r="A9" s="412"/>
      <c r="B9" s="412"/>
      <c r="C9" s="412"/>
      <c r="D9" s="262" t="s">
        <v>70</v>
      </c>
      <c r="E9" s="262" t="s">
        <v>4</v>
      </c>
      <c r="F9" s="262" t="s">
        <v>0</v>
      </c>
      <c r="G9" s="262" t="s">
        <v>55</v>
      </c>
      <c r="H9" s="262" t="s">
        <v>32</v>
      </c>
      <c r="I9" s="412"/>
      <c r="J9" s="262" t="s">
        <v>62</v>
      </c>
      <c r="K9" s="262" t="s">
        <v>63</v>
      </c>
      <c r="L9" s="262" t="s">
        <v>461</v>
      </c>
      <c r="M9" s="262" t="s">
        <v>84</v>
      </c>
      <c r="N9" s="262" t="s">
        <v>387</v>
      </c>
      <c r="O9" s="262" t="s">
        <v>388</v>
      </c>
      <c r="P9" s="262" t="s">
        <v>59</v>
      </c>
      <c r="Q9" s="262" t="s">
        <v>389</v>
      </c>
      <c r="R9" s="262" t="s">
        <v>392</v>
      </c>
      <c r="S9" s="412" t="s">
        <v>462</v>
      </c>
      <c r="T9" s="412"/>
      <c r="U9" s="262" t="s">
        <v>268</v>
      </c>
      <c r="V9" s="262" t="s">
        <v>269</v>
      </c>
      <c r="W9" s="263" t="s">
        <v>270</v>
      </c>
      <c r="X9" s="412" t="s">
        <v>275</v>
      </c>
      <c r="Y9" s="412"/>
      <c r="Z9" s="412" t="s">
        <v>278</v>
      </c>
      <c r="AA9" s="412"/>
      <c r="AB9" s="412"/>
    </row>
    <row r="10" spans="1:29" ht="91.5" customHeight="1" x14ac:dyDescent="0.2">
      <c r="A10" s="324">
        <v>1</v>
      </c>
      <c r="B10" s="332" t="str">
        <f>'01-Mapa de riesgo-UO'!D11</f>
        <v>DOCENCIA</v>
      </c>
      <c r="C10" s="402" t="str">
        <f>+'01-Mapa de riesgo-UO'!F11</f>
        <v>NO</v>
      </c>
      <c r="D10" s="332" t="str">
        <f>'01-Mapa de riesgo-UO'!J11</f>
        <v>Estratégico</v>
      </c>
      <c r="E10" s="332" t="str">
        <f>'01-Mapa de riesgo-UO'!K11</f>
        <v>No renovación del registro calificado de un programa académico</v>
      </c>
      <c r="F10" s="332" t="str">
        <f>'01-Mapa de riesgo-UO'!L11</f>
        <v>Perdida del registro calificado de uno de los programas que hacen parte de la facultad</v>
      </c>
      <c r="G10" s="52" t="str">
        <f>'01-Mapa de riesgo-UO'!I11</f>
        <v>Falta de seguimiento a las fechas de vencimiento a los registros calificados</v>
      </c>
      <c r="H10" s="332" t="str">
        <f>'01-Mapa de riesgo-UO'!M11</f>
        <v>No ofrecimiento del programa académico
Perdida de imagen de la Institución</v>
      </c>
      <c r="I10" s="385" t="str">
        <f>'01-Mapa de riesgo-UO'!AT11</f>
        <v>LEVE</v>
      </c>
      <c r="J10" s="332" t="str">
        <f xml:space="preserve"> '01-Mapa de riesgo-UO'!AU11</f>
        <v>Número de programas que no renuevan su registro calificado</v>
      </c>
      <c r="K10" s="405">
        <v>0</v>
      </c>
      <c r="L10" s="399" t="s">
        <v>2125</v>
      </c>
      <c r="M10" s="204" t="str">
        <f>IF('01-Mapa de riesgo-UO'!S11="No existen", "No existe control para el riesgo",'01-Mapa de riesgo-UO'!W11)</f>
        <v>Vicerrectoría académica hace el seguimiento de las fechas de los registros calificados</v>
      </c>
      <c r="N10" s="204">
        <f>'01-Mapa de riesgo-UO'!AB11</f>
        <v>0</v>
      </c>
      <c r="O10" s="204" t="str">
        <f>'01-Mapa de riesgo-UO'!AG11</f>
        <v>Profesional Vicerrectoria academica.
Decano y directores del programa</v>
      </c>
      <c r="P10" s="218" t="str">
        <f>'01-Mapa de riesgo-UO'!AL11</f>
        <v>No definida</v>
      </c>
      <c r="Q10" s="218" t="str">
        <f>'01-Mapa de riesgo-UO'!AP11</f>
        <v>Detectivo</v>
      </c>
      <c r="R10" s="385" t="str">
        <f>'01-Mapa de riesgo-UO'!AR11</f>
        <v>ACEPTABLE</v>
      </c>
      <c r="S10" s="399" t="s">
        <v>2130</v>
      </c>
      <c r="T10" s="399"/>
      <c r="U10" s="223" t="str">
        <f>'01-Mapa de riesgo-UO'!AW11</f>
        <v>ASUMIR</v>
      </c>
      <c r="V10" s="223">
        <f>'01-Mapa de riesgo-UO'!AX11</f>
        <v>0</v>
      </c>
      <c r="W10" s="180">
        <f>IF(U10="COMPARTIR",'01-Mapa de riesgo-UO'!BA11, IF(U10=0, 0,$I$6))</f>
        <v>0</v>
      </c>
      <c r="X10" s="221"/>
      <c r="Y10" s="221"/>
      <c r="Z10" s="221"/>
      <c r="AA10" s="221"/>
      <c r="AB10" s="324" t="s">
        <v>2144</v>
      </c>
    </row>
    <row r="11" spans="1:29" ht="91.5" hidden="1" customHeight="1" x14ac:dyDescent="0.2">
      <c r="A11" s="324"/>
      <c r="B11" s="332"/>
      <c r="C11" s="402"/>
      <c r="D11" s="332"/>
      <c r="E11" s="332"/>
      <c r="F11" s="332"/>
      <c r="G11" s="52" t="str">
        <f>'01-Mapa de riesgo-UO'!I12</f>
        <v>Cambios de las normas que rigen los procesos de renovación de registro calificado</v>
      </c>
      <c r="H11" s="332"/>
      <c r="I11" s="385"/>
      <c r="J11" s="332"/>
      <c r="K11" s="405"/>
      <c r="L11" s="399"/>
      <c r="M11" s="204">
        <f>IF('01-Mapa de riesgo-UO'!S12="No existen", "No existe control para el riesgo",'01-Mapa de riesgo-UO'!W12)</f>
        <v>0</v>
      </c>
      <c r="N11" s="204">
        <f>'01-Mapa de riesgo-UO'!AB12</f>
        <v>0</v>
      </c>
      <c r="O11" s="204">
        <f>'01-Mapa de riesgo-UO'!AG12</f>
        <v>0</v>
      </c>
      <c r="P11" s="218">
        <f>'01-Mapa de riesgo-UO'!AL12</f>
        <v>0</v>
      </c>
      <c r="Q11" s="218">
        <f>'01-Mapa de riesgo-UO'!AP12</f>
        <v>0</v>
      </c>
      <c r="R11" s="385"/>
      <c r="S11" s="399"/>
      <c r="T11" s="399"/>
      <c r="U11" s="223" t="str">
        <f>'01-Mapa de riesgo-UO'!AW12</f>
        <v>ASUMIR</v>
      </c>
      <c r="V11" s="223">
        <f>'01-Mapa de riesgo-UO'!AX12</f>
        <v>0</v>
      </c>
      <c r="W11" s="180">
        <f>IF(U11="COMPARTIR",'01-Mapa de riesgo-UO'!BA12, IF(U11=0, 0,$I$6))</f>
        <v>0</v>
      </c>
      <c r="X11" s="221"/>
      <c r="Y11" s="221"/>
      <c r="Z11" s="221"/>
      <c r="AA11" s="221"/>
      <c r="AB11" s="324"/>
    </row>
    <row r="12" spans="1:29" ht="91.5" hidden="1" customHeight="1" x14ac:dyDescent="0.2">
      <c r="A12" s="324"/>
      <c r="B12" s="332"/>
      <c r="C12" s="402"/>
      <c r="D12" s="332"/>
      <c r="E12" s="332"/>
      <c r="F12" s="332"/>
      <c r="G12" s="52">
        <f>'01-Mapa de riesgo-UO'!I13</f>
        <v>0</v>
      </c>
      <c r="H12" s="332"/>
      <c r="I12" s="385"/>
      <c r="J12" s="332"/>
      <c r="K12" s="405"/>
      <c r="L12" s="399"/>
      <c r="M12" s="204">
        <f>IF('01-Mapa de riesgo-UO'!S13="No existen", "No existe control para el riesgo",'01-Mapa de riesgo-UO'!W13)</f>
        <v>0</v>
      </c>
      <c r="N12" s="204">
        <f>'01-Mapa de riesgo-UO'!AB13</f>
        <v>0</v>
      </c>
      <c r="O12" s="204">
        <f>'01-Mapa de riesgo-UO'!AG13</f>
        <v>0</v>
      </c>
      <c r="P12" s="218">
        <f>'01-Mapa de riesgo-UO'!AL13</f>
        <v>0</v>
      </c>
      <c r="Q12" s="218">
        <f>'01-Mapa de riesgo-UO'!AP13</f>
        <v>0</v>
      </c>
      <c r="R12" s="385"/>
      <c r="S12" s="399"/>
      <c r="T12" s="399"/>
      <c r="U12" s="223" t="str">
        <f>'01-Mapa de riesgo-UO'!AW13</f>
        <v>ASUMIR</v>
      </c>
      <c r="V12" s="223">
        <f>'01-Mapa de riesgo-UO'!AX13</f>
        <v>0</v>
      </c>
      <c r="W12" s="180">
        <f>IF(U12="COMPARTIR",'01-Mapa de riesgo-UO'!BA13, IF(U12=0, 0,$I$6))</f>
        <v>0</v>
      </c>
      <c r="X12" s="221"/>
      <c r="Y12" s="221"/>
      <c r="Z12" s="221"/>
      <c r="AA12" s="221"/>
      <c r="AB12" s="324"/>
    </row>
    <row r="13" spans="1:29" ht="91.5" hidden="1" customHeight="1" x14ac:dyDescent="0.2">
      <c r="A13" s="324">
        <v>2</v>
      </c>
      <c r="B13" s="332" t="str">
        <f>'01-Mapa de riesgo-UO'!D14</f>
        <v>INVESTIGACIÓN_E_INNOVACIÓN</v>
      </c>
      <c r="C13" s="402" t="str">
        <f>+'01-Mapa de riesgo-UO'!F14</f>
        <v>NO</v>
      </c>
      <c r="D13" s="332" t="str">
        <f>'01-Mapa de riesgo-UO'!J14</f>
        <v>Estratégico</v>
      </c>
      <c r="E13" s="332" t="str">
        <f>'01-Mapa de riesgo-UO'!K14</f>
        <v>Descenso de los Grupos de investigación vinculados a la Facultad en el escalfon de Colciencias</v>
      </c>
      <c r="F13" s="332"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32" t="str">
        <f>'01-Mapa de riesgo-UO'!M14</f>
        <v>Incumplimiento con las metas trazadas en el PDI
Perdida de imagen institucional
Disminución en la producción derivada de la investigación</v>
      </c>
      <c r="I13" s="385" t="str">
        <f>'01-Mapa de riesgo-UO'!AT14</f>
        <v>MODERADO</v>
      </c>
      <c r="J13" s="332" t="str">
        <f xml:space="preserve"> '01-Mapa de riesgo-UO'!AU14</f>
        <v># de grupos categorizados en Colciencias que bajan de categoría</v>
      </c>
      <c r="K13" s="405">
        <v>1</v>
      </c>
      <c r="L13" s="399" t="s">
        <v>2126</v>
      </c>
      <c r="M13" s="204" t="str">
        <f>IF('01-Mapa de riesgo-UO'!S14="No existen", "No existe control para el riesgo",'01-Mapa de riesgo-UO'!W14)</f>
        <v>Conovocatorias internas y externas de la Vicerrectoría de Investigaciones, Innovación y Extensión</v>
      </c>
      <c r="N13" s="204">
        <f>'01-Mapa de riesgo-UO'!AB14</f>
        <v>0</v>
      </c>
      <c r="O13" s="204" t="str">
        <f>'01-Mapa de riesgo-UO'!AG14</f>
        <v>Funcionario delegado por la Vicerrectoría de Investigaciones</v>
      </c>
      <c r="P13" s="218" t="str">
        <f>'01-Mapa de riesgo-UO'!AL14</f>
        <v>Semestral</v>
      </c>
      <c r="Q13" s="218" t="str">
        <f>'01-Mapa de riesgo-UO'!AP14</f>
        <v>Preventivo</v>
      </c>
      <c r="R13" s="385" t="str">
        <f>'01-Mapa de riesgo-UO'!AR14</f>
        <v>ACEPTABLE</v>
      </c>
      <c r="S13" s="399" t="s">
        <v>2131</v>
      </c>
      <c r="T13" s="399"/>
      <c r="U13" s="223" t="str">
        <f>'01-Mapa de riesgo-UO'!AW14</f>
        <v>REDUCIR</v>
      </c>
      <c r="V13" s="223" t="str">
        <f>'01-Mapa de riesgo-UO'!AX14</f>
        <v>Verificar la participación de los grupos en las convocatorias de medición.</v>
      </c>
      <c r="W13" s="180">
        <f>IF(U13="COMPARTIR",'01-Mapa de riesgo-UO'!BA14, IF(U13=0, 0,$I$6))</f>
        <v>0</v>
      </c>
      <c r="X13" s="221" t="s">
        <v>558</v>
      </c>
      <c r="Y13" s="221" t="s">
        <v>2140</v>
      </c>
      <c r="Z13" s="221" t="s">
        <v>561</v>
      </c>
      <c r="AA13" s="221"/>
      <c r="AB13" s="324" t="s">
        <v>2143</v>
      </c>
    </row>
    <row r="14" spans="1:29" ht="91.5" hidden="1" customHeight="1" x14ac:dyDescent="0.2">
      <c r="A14" s="324"/>
      <c r="B14" s="332"/>
      <c r="C14" s="402"/>
      <c r="D14" s="332"/>
      <c r="E14" s="332"/>
      <c r="F14" s="332"/>
      <c r="G14" s="52" t="str">
        <f>'01-Mapa de riesgo-UO'!I15</f>
        <v>Desactualización de la información del Grupo de Investigación en la plataforma de Colciencias</v>
      </c>
      <c r="H14" s="332"/>
      <c r="I14" s="385"/>
      <c r="J14" s="332"/>
      <c r="K14" s="405"/>
      <c r="L14" s="399"/>
      <c r="M14" s="204" t="str">
        <f>IF('01-Mapa de riesgo-UO'!S15="No existen", "No existe control para el riesgo",'01-Mapa de riesgo-UO'!W15)</f>
        <v>Sistema de información para la toma de decisiones</v>
      </c>
      <c r="N14" s="204">
        <f>'01-Mapa de riesgo-UO'!AB15</f>
        <v>0</v>
      </c>
      <c r="O14" s="204" t="str">
        <f>'01-Mapa de riesgo-UO'!AG15</f>
        <v>Vicerrectoría de Investigaciones</v>
      </c>
      <c r="P14" s="218" t="str">
        <f>'01-Mapa de riesgo-UO'!AL15</f>
        <v>No definida</v>
      </c>
      <c r="Q14" s="218" t="str">
        <f>'01-Mapa de riesgo-UO'!AP15</f>
        <v>Detectivo</v>
      </c>
      <c r="R14" s="385"/>
      <c r="S14" s="399" t="s">
        <v>2132</v>
      </c>
      <c r="T14" s="399"/>
      <c r="U14" s="223" t="str">
        <f>'01-Mapa de riesgo-UO'!AW15</f>
        <v>REDUCIR</v>
      </c>
      <c r="V14" s="223" t="str">
        <f>'01-Mapa de riesgo-UO'!AX15</f>
        <v>Consulta al sistema de información de la Vicerrectoría de Investigaciones</v>
      </c>
      <c r="W14" s="180">
        <f>IF(U14="COMPARTIR",'01-Mapa de riesgo-UO'!BA15, IF(U14=0, 0,$I$6))</f>
        <v>0</v>
      </c>
      <c r="X14" s="221" t="s">
        <v>558</v>
      </c>
      <c r="Y14" s="221" t="s">
        <v>2141</v>
      </c>
      <c r="Z14" s="221" t="s">
        <v>561</v>
      </c>
      <c r="AA14" s="221"/>
      <c r="AB14" s="324"/>
      <c r="AC14" s="422"/>
    </row>
    <row r="15" spans="1:29" ht="91.5" hidden="1" customHeight="1" x14ac:dyDescent="0.2">
      <c r="A15" s="324"/>
      <c r="B15" s="332"/>
      <c r="C15" s="402"/>
      <c r="D15" s="332"/>
      <c r="E15" s="332"/>
      <c r="F15" s="332"/>
      <c r="G15" s="52" t="str">
        <f>'01-Mapa de riesgo-UO'!I16</f>
        <v>Poca claridad en las lineas de investigación a ser apoyadas por la Institución para el otorgamiento de recuros que soporte el proceso de los grupos</v>
      </c>
      <c r="H15" s="332"/>
      <c r="I15" s="385"/>
      <c r="J15" s="332"/>
      <c r="K15" s="405"/>
      <c r="L15" s="399"/>
      <c r="M15" s="204" t="str">
        <f>IF('01-Mapa de riesgo-UO'!S16="No existen", "No existe control para el riesgo",'01-Mapa de riesgo-UO'!W16)</f>
        <v>Impulso a la publicación de artículos en revistas indexasa y artículos en idioma ingles</v>
      </c>
      <c r="N15" s="204">
        <f>'01-Mapa de riesgo-UO'!AB16</f>
        <v>0</v>
      </c>
      <c r="O15" s="204" t="str">
        <f>'01-Mapa de riesgo-UO'!AG16</f>
        <v>Vicerrectoría de Investigaciones</v>
      </c>
      <c r="P15" s="218" t="str">
        <f>'01-Mapa de riesgo-UO'!AL16</f>
        <v>No definida</v>
      </c>
      <c r="Q15" s="218" t="str">
        <f>'01-Mapa de riesgo-UO'!AP16</f>
        <v>Detectivo</v>
      </c>
      <c r="R15" s="385"/>
      <c r="S15" s="399" t="s">
        <v>2133</v>
      </c>
      <c r="T15" s="399"/>
      <c r="U15" s="223" t="str">
        <f>'01-Mapa de riesgo-UO'!AW16</f>
        <v>REDUCIR</v>
      </c>
      <c r="V15" s="223" t="str">
        <f>'01-Mapa de riesgo-UO'!AX16</f>
        <v>Promover la publicación de resultados de las investigaciones de los grupos.</v>
      </c>
      <c r="W15" s="180">
        <f>IF(U15="COMPARTIR",'01-Mapa de riesgo-UO'!BA16, IF(U15=0, 0,$I$6))</f>
        <v>0</v>
      </c>
      <c r="X15" s="221" t="s">
        <v>271</v>
      </c>
      <c r="Y15" s="221" t="s">
        <v>2142</v>
      </c>
      <c r="Z15" s="221" t="s">
        <v>559</v>
      </c>
      <c r="AA15" s="221"/>
      <c r="AB15" s="324"/>
      <c r="AC15" s="422"/>
    </row>
    <row r="16" spans="1:29" ht="91.5" hidden="1" customHeight="1" x14ac:dyDescent="0.2">
      <c r="A16" s="324">
        <v>3</v>
      </c>
      <c r="B16" s="332" t="str">
        <f>'01-Mapa de riesgo-UO'!D17</f>
        <v>EXTENSIÓN_PROYECCIÓN_SOCIAL</v>
      </c>
      <c r="C16" s="402" t="str">
        <f>+'01-Mapa de riesgo-UO'!F17</f>
        <v>NO</v>
      </c>
      <c r="D16" s="332" t="str">
        <f>'01-Mapa de riesgo-UO'!J17</f>
        <v>Operacional</v>
      </c>
      <c r="E16" s="332" t="str">
        <f>'01-Mapa de riesgo-UO'!K17</f>
        <v>Disminución de las actividades de extensión que la Facultad realiza</v>
      </c>
      <c r="F16" s="332" t="str">
        <f>'01-Mapa de riesgo-UO'!L17</f>
        <v>Poca actividad de extensión de la facultad</v>
      </c>
      <c r="G16" s="52" t="str">
        <f>'01-Mapa de riesgo-UO'!I17</f>
        <v>Deficiencia presupuestal para el fomento de las actividades de extensión</v>
      </c>
      <c r="H16" s="332" t="str">
        <f>'01-Mapa de riesgo-UO'!M17</f>
        <v>Indicadores de la Universidad afectados
Reducción en los recursos propios de la institución</v>
      </c>
      <c r="I16" s="385" t="str">
        <f>'01-Mapa de riesgo-UO'!AT17</f>
        <v>LEVE</v>
      </c>
      <c r="J16" s="332" t="str">
        <f>'01-Mapa de riesgo-UO'!AU17</f>
        <v># de proyectos de extensión generados y sistematizados</v>
      </c>
      <c r="K16" s="406">
        <v>1</v>
      </c>
      <c r="L16" s="399" t="s">
        <v>2127</v>
      </c>
      <c r="M16" s="204" t="str">
        <f>IF('01-Mapa de riesgo-UO'!S17="No existen", "No existe control para el riesgo",'01-Mapa de riesgo-UO'!W17)</f>
        <v>Acuerdo 21 de 2007</v>
      </c>
      <c r="N16" s="204">
        <f>'01-Mapa de riesgo-UO'!AB17</f>
        <v>0</v>
      </c>
      <c r="O16" s="204" t="str">
        <f>'01-Mapa de riesgo-UO'!AG17</f>
        <v>Vicerrectoría de Investigaciones</v>
      </c>
      <c r="P16" s="218" t="str">
        <f>'01-Mapa de riesgo-UO'!AL17</f>
        <v>No definida</v>
      </c>
      <c r="Q16" s="218" t="str">
        <f>'01-Mapa de riesgo-UO'!AP17</f>
        <v>Detectivo</v>
      </c>
      <c r="R16" s="385" t="str">
        <f>'01-Mapa de riesgo-UO'!AR17</f>
        <v>ACEPTABLE</v>
      </c>
      <c r="S16" s="399" t="s">
        <v>2134</v>
      </c>
      <c r="T16" s="399"/>
      <c r="U16" s="223" t="str">
        <f>'01-Mapa de riesgo-UO'!AW17</f>
        <v>ASUMIR</v>
      </c>
      <c r="V16" s="223">
        <f>'01-Mapa de riesgo-UO'!AX17</f>
        <v>0</v>
      </c>
      <c r="W16" s="180">
        <f>IF(U16="COMPARTIR",'01-Mapa de riesgo-UO'!BA17, IF(U16=0, 0,$I$6))</f>
        <v>0</v>
      </c>
      <c r="X16" s="221"/>
      <c r="Y16" s="221"/>
      <c r="Z16" s="221"/>
      <c r="AA16" s="221"/>
      <c r="AB16" s="324" t="s">
        <v>2144</v>
      </c>
    </row>
    <row r="17" spans="1:28" ht="91.5" hidden="1" customHeight="1" x14ac:dyDescent="0.2">
      <c r="A17" s="324"/>
      <c r="B17" s="332"/>
      <c r="C17" s="402"/>
      <c r="D17" s="332"/>
      <c r="E17" s="332"/>
      <c r="F17" s="332"/>
      <c r="G17" s="52" t="str">
        <f>'01-Mapa de riesgo-UO'!I18</f>
        <v>Desinteres por formular o participar en las actividades de extensión de la facultad y la universidad</v>
      </c>
      <c r="H17" s="332"/>
      <c r="I17" s="385"/>
      <c r="J17" s="332"/>
      <c r="K17" s="405"/>
      <c r="L17" s="399"/>
      <c r="M17" s="204" t="str">
        <f>IF('01-Mapa de riesgo-UO'!S18="No existen", "No existe control para el riesgo",'01-Mapa de riesgo-UO'!W18)</f>
        <v xml:space="preserve">Indicadores de Gestión </v>
      </c>
      <c r="N17" s="204">
        <f>'01-Mapa de riesgo-UO'!AB18</f>
        <v>0</v>
      </c>
      <c r="O17" s="204" t="str">
        <f>'01-Mapa de riesgo-UO'!AG18</f>
        <v xml:space="preserve">Oficina de Planeación </v>
      </c>
      <c r="P17" s="218" t="str">
        <f>'01-Mapa de riesgo-UO'!AL18</f>
        <v>No definida</v>
      </c>
      <c r="Q17" s="218" t="str">
        <f>'01-Mapa de riesgo-UO'!AP18</f>
        <v>Detectivo</v>
      </c>
      <c r="R17" s="385"/>
      <c r="S17" s="399" t="s">
        <v>2135</v>
      </c>
      <c r="T17" s="399"/>
      <c r="U17" s="223" t="str">
        <f>'01-Mapa de riesgo-UO'!AW18</f>
        <v>ASUMIR</v>
      </c>
      <c r="V17" s="223">
        <f>'01-Mapa de riesgo-UO'!AX18</f>
        <v>0</v>
      </c>
      <c r="W17" s="180">
        <f>IF(U17="COMPARTIR",'01-Mapa de riesgo-UO'!BA18, IF(U17=0, 0,$I$6))</f>
        <v>0</v>
      </c>
      <c r="X17" s="221"/>
      <c r="Y17" s="221"/>
      <c r="Z17" s="221"/>
      <c r="AA17" s="221"/>
      <c r="AB17" s="324"/>
    </row>
    <row r="18" spans="1:28" ht="91.5" hidden="1" customHeight="1" x14ac:dyDescent="0.2">
      <c r="A18" s="324"/>
      <c r="B18" s="332"/>
      <c r="C18" s="402"/>
      <c r="D18" s="332"/>
      <c r="E18" s="332"/>
      <c r="F18" s="332"/>
      <c r="G18" s="52" t="str">
        <f>'01-Mapa de riesgo-UO'!I19</f>
        <v xml:space="preserve">Falta de registro de la información de extensión que realiza la Facultad </v>
      </c>
      <c r="H18" s="332"/>
      <c r="I18" s="385"/>
      <c r="J18" s="332"/>
      <c r="K18" s="405"/>
      <c r="L18" s="399"/>
      <c r="M18" s="204" t="str">
        <f>IF('01-Mapa de riesgo-UO'!S19="No existen", "No existe control para el riesgo",'01-Mapa de riesgo-UO'!W19)</f>
        <v xml:space="preserve">Aplicativo de Extensión </v>
      </c>
      <c r="N18" s="204">
        <f>'01-Mapa de riesgo-UO'!AB19</f>
        <v>0</v>
      </c>
      <c r="O18" s="204" t="str">
        <f>'01-Mapa de riesgo-UO'!AG19</f>
        <v>Vicerrectoría de Investigaciones</v>
      </c>
      <c r="P18" s="218" t="str">
        <f>'01-Mapa de riesgo-UO'!AL19</f>
        <v>No definida</v>
      </c>
      <c r="Q18" s="218" t="str">
        <f>'01-Mapa de riesgo-UO'!AP19</f>
        <v>Detectivo</v>
      </c>
      <c r="R18" s="385"/>
      <c r="S18" s="399" t="s">
        <v>2136</v>
      </c>
      <c r="T18" s="399"/>
      <c r="U18" s="223" t="str">
        <f>'01-Mapa de riesgo-UO'!AW19</f>
        <v>ASUMIR</v>
      </c>
      <c r="V18" s="223">
        <f>'01-Mapa de riesgo-UO'!AX19</f>
        <v>0</v>
      </c>
      <c r="W18" s="180">
        <f>IF(U18="COMPARTIR",'01-Mapa de riesgo-UO'!BA19, IF(U18=0, 0,$I$6))</f>
        <v>0</v>
      </c>
      <c r="X18" s="221"/>
      <c r="Y18" s="221"/>
      <c r="Z18" s="221"/>
      <c r="AA18" s="221"/>
      <c r="AB18" s="324"/>
    </row>
    <row r="19" spans="1:28" ht="91.5" hidden="1" customHeight="1" x14ac:dyDescent="0.2">
      <c r="A19" s="324">
        <v>4</v>
      </c>
      <c r="B19" s="332" t="str">
        <f>'01-Mapa de riesgo-UO'!D20</f>
        <v>EXTENSIÓN_PROYECCIÓN_SOCIAL</v>
      </c>
      <c r="C19" s="402" t="str">
        <f>+'01-Mapa de riesgo-UO'!F20</f>
        <v>NO</v>
      </c>
      <c r="D19" s="332" t="str">
        <f>'01-Mapa de riesgo-UO'!J20</f>
        <v>Cumplimiento</v>
      </c>
      <c r="E19" s="332" t="str">
        <f>'01-Mapa de riesgo-UO'!K20</f>
        <v>Proyectos especiales con deficit presupuestal</v>
      </c>
      <c r="F19" s="332" t="str">
        <f>'01-Mapa de riesgo-UO'!L20</f>
        <v>Proyectos especiales de la facultad que no alcanzan los puntos de equilibrio requeridos para su funcionamiento</v>
      </c>
      <c r="G19" s="52" t="str">
        <f>'01-Mapa de riesgo-UO'!I20</f>
        <v>Poca demanda de los servicios ofrecidos por la facultad</v>
      </c>
      <c r="H19" s="332" t="str">
        <f>'01-Mapa de riesgo-UO'!M20</f>
        <v>Afectación al fondo de la facultad
Incumplimiento de los compromisos pactados en el proyecto
Demandas por incumplimientos
Reducción en los recursos propios de la institución</v>
      </c>
      <c r="I19" s="385" t="str">
        <f>'01-Mapa de riesgo-UO'!AT20</f>
        <v>MODERADO</v>
      </c>
      <c r="J19" s="332" t="str">
        <f>'01-Mapa de riesgo-UO'!AU20</f>
        <v>(#de proyectos con deficti/ total  proyedtos) * 100%</v>
      </c>
      <c r="K19" s="405">
        <v>7</v>
      </c>
      <c r="L19" s="399" t="s">
        <v>2128</v>
      </c>
      <c r="M19" s="204" t="str">
        <f>IF('01-Mapa de riesgo-UO'!S20="No existen", "No existe control para el riesgo",'01-Mapa de riesgo-UO'!W20)</f>
        <v>Acuerdo 21 de 2007</v>
      </c>
      <c r="N19" s="204">
        <f>'01-Mapa de riesgo-UO'!AB20</f>
        <v>0</v>
      </c>
      <c r="O19" s="204" t="str">
        <f>'01-Mapa de riesgo-UO'!AG20</f>
        <v xml:space="preserve">Consejo de Facultad </v>
      </c>
      <c r="P19" s="218" t="str">
        <f>'01-Mapa de riesgo-UO'!AL20</f>
        <v>Trimestral</v>
      </c>
      <c r="Q19" s="218" t="str">
        <f>'01-Mapa de riesgo-UO'!AP20</f>
        <v>Detectivo</v>
      </c>
      <c r="R19" s="385" t="str">
        <f>'01-Mapa de riesgo-UO'!AR20</f>
        <v>ACEPTABLE</v>
      </c>
      <c r="S19" s="399" t="s">
        <v>2137</v>
      </c>
      <c r="T19" s="399"/>
      <c r="U19" s="223" t="str">
        <f>'01-Mapa de riesgo-UO'!AW20</f>
        <v>REDUCIR</v>
      </c>
      <c r="V19" s="223" t="str">
        <f>'01-Mapa de riesgo-UO'!AX20</f>
        <v xml:space="preserve">Búsqueda de nuevos clientes / Proyectos </v>
      </c>
      <c r="W19" s="180">
        <f>IF(U19="COMPARTIR",'01-Mapa de riesgo-UO'!BA20, IF(U19=0, 0,$I$6))</f>
        <v>0</v>
      </c>
      <c r="X19" s="221" t="s">
        <v>271</v>
      </c>
      <c r="Y19" s="221" t="s">
        <v>2145</v>
      </c>
      <c r="Z19" s="221" t="s">
        <v>559</v>
      </c>
      <c r="AA19" s="221"/>
      <c r="AB19" s="324" t="s">
        <v>2143</v>
      </c>
    </row>
    <row r="20" spans="1:28" ht="91.5" hidden="1" customHeight="1" x14ac:dyDescent="0.2">
      <c r="A20" s="324"/>
      <c r="B20" s="332"/>
      <c r="C20" s="402"/>
      <c r="D20" s="332"/>
      <c r="E20" s="332"/>
      <c r="F20" s="332"/>
      <c r="G20" s="52" t="str">
        <f>'01-Mapa de riesgo-UO'!I21</f>
        <v>Presupuestos con gastos por encima del punto de equilibrio</v>
      </c>
      <c r="H20" s="332"/>
      <c r="I20" s="385"/>
      <c r="J20" s="332"/>
      <c r="K20" s="405"/>
      <c r="L20" s="399"/>
      <c r="M20" s="204" t="str">
        <f>IF('01-Mapa de riesgo-UO'!S21="No existen", "No existe control para el riesgo",'01-Mapa de riesgo-UO'!W21)</f>
        <v>Registro de Proyectos especiales                                                                                                                                                                                                                                                                                                                                                                                                                                                          Creación y asignación del 511</v>
      </c>
      <c r="N20" s="204">
        <f>'01-Mapa de riesgo-UO'!AB21</f>
        <v>0</v>
      </c>
      <c r="O20" s="204" t="str">
        <f>'01-Mapa de riesgo-UO'!AG21</f>
        <v xml:space="preserve">Consejo de Facultad </v>
      </c>
      <c r="P20" s="218" t="str">
        <f>'01-Mapa de riesgo-UO'!AL21</f>
        <v>Trimestral</v>
      </c>
      <c r="Q20" s="218" t="str">
        <f>'01-Mapa de riesgo-UO'!AP21</f>
        <v>Detectivo</v>
      </c>
      <c r="R20" s="385"/>
      <c r="S20" s="399" t="s">
        <v>2138</v>
      </c>
      <c r="T20" s="399"/>
      <c r="U20" s="223" t="str">
        <f>'01-Mapa de riesgo-UO'!AW21</f>
        <v>REDUCIR</v>
      </c>
      <c r="V20" s="223" t="str">
        <f>'01-Mapa de riesgo-UO'!AX21</f>
        <v>Reducción de gastos de funcionamiento</v>
      </c>
      <c r="W20" s="180">
        <f>IF(U20="COMPARTIR",'01-Mapa de riesgo-UO'!BA21, IF(U20=0, 0,$I$6))</f>
        <v>0</v>
      </c>
      <c r="X20" s="221" t="s">
        <v>558</v>
      </c>
      <c r="Y20" s="221" t="s">
        <v>2146</v>
      </c>
      <c r="Z20" s="221" t="s">
        <v>561</v>
      </c>
      <c r="AA20" s="221" t="s">
        <v>2147</v>
      </c>
      <c r="AB20" s="324"/>
    </row>
    <row r="21" spans="1:28" ht="91.5" hidden="1" customHeight="1" x14ac:dyDescent="0.2">
      <c r="A21" s="324"/>
      <c r="B21" s="332"/>
      <c r="C21" s="402"/>
      <c r="D21" s="332"/>
      <c r="E21" s="332"/>
      <c r="F21" s="332"/>
      <c r="G21" s="52" t="str">
        <f>'01-Mapa de riesgo-UO'!I22</f>
        <v>Sobrecarga de trabajo en docentes que realizan labores de coordinación y ejecución de proyectos</v>
      </c>
      <c r="H21" s="332"/>
      <c r="I21" s="385"/>
      <c r="J21" s="332"/>
      <c r="K21" s="405"/>
      <c r="L21" s="399"/>
      <c r="M21" s="204" t="str">
        <f>IF('01-Mapa de riesgo-UO'!S22="No existen", "No existe control para el riesgo",'01-Mapa de riesgo-UO'!W22)</f>
        <v>Asignación por para parte del Consejo de Facultad</v>
      </c>
      <c r="N21" s="204">
        <f>'01-Mapa de riesgo-UO'!AB22</f>
        <v>0</v>
      </c>
      <c r="O21" s="204" t="str">
        <f>'01-Mapa de riesgo-UO'!AG22</f>
        <v xml:space="preserve">Consejo de Facultad </v>
      </c>
      <c r="P21" s="218" t="str">
        <f>'01-Mapa de riesgo-UO'!AL22</f>
        <v>Anual</v>
      </c>
      <c r="Q21" s="218" t="str">
        <f>'01-Mapa de riesgo-UO'!AP22</f>
        <v>Detectivo</v>
      </c>
      <c r="R21" s="385"/>
      <c r="S21" s="399"/>
      <c r="T21" s="399"/>
      <c r="U21" s="223" t="str">
        <f>'01-Mapa de riesgo-UO'!AW22</f>
        <v>REDUCIR</v>
      </c>
      <c r="V21" s="223" t="str">
        <f>'01-Mapa de riesgo-UO'!AX22</f>
        <v>Reducción de sobrecarga</v>
      </c>
      <c r="W21" s="180">
        <f>IF(U21="COMPARTIR",'01-Mapa de riesgo-UO'!BA22, IF(U21=0, 0,$I$6))</f>
        <v>0</v>
      </c>
      <c r="X21" s="221"/>
      <c r="Y21" s="221"/>
      <c r="Z21" s="221"/>
      <c r="AA21" s="221"/>
      <c r="AB21" s="324"/>
    </row>
    <row r="22" spans="1:28" ht="91.5" customHeight="1" x14ac:dyDescent="0.2">
      <c r="A22" s="324">
        <v>5</v>
      </c>
      <c r="B22" s="332" t="str">
        <f>'01-Mapa de riesgo-UO'!D23</f>
        <v>DOCENCIA</v>
      </c>
      <c r="C22" s="402" t="str">
        <f>+'01-Mapa de riesgo-UO'!F23</f>
        <v>SI</v>
      </c>
      <c r="D22" s="332" t="str">
        <f>'01-Mapa de riesgo-UO'!J23</f>
        <v>Operacional</v>
      </c>
      <c r="E22" s="332" t="str">
        <f>'01-Mapa de riesgo-UO'!K23</f>
        <v>Pérdida de docentes para la atención adecuada de los programas de la Facultad de Ciencias Ambientales</v>
      </c>
      <c r="F22" s="332"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32" t="str">
        <f>'01-Mapa de riesgo-UO'!M23</f>
        <v>Se pierde la formación académica alcanzada por estos docentes y sus experiencias para la pertiencia de las catedras que tienen a su cargo</v>
      </c>
      <c r="I22" s="385" t="str">
        <f>'01-Mapa de riesgo-UO'!AT23</f>
        <v>MODERADO</v>
      </c>
      <c r="J22" s="332" t="str">
        <f>'01-Mapa de riesgo-UO'!AU23</f>
        <v>(# de docentes de planta en cargos administrativos y jubilados)/ Total  de docentes  de planta</v>
      </c>
      <c r="K22" s="405">
        <v>0</v>
      </c>
      <c r="L22" s="399" t="s">
        <v>2129</v>
      </c>
      <c r="M22" s="204" t="str">
        <f>IF('01-Mapa de riesgo-UO'!S23="No existen", "No existe control para el riesgo",'01-Mapa de riesgo-UO'!W23)</f>
        <v xml:space="preserve">Reporte de necesidades a la Vice Administrativa y Académica </v>
      </c>
      <c r="N22" s="204">
        <f>'01-Mapa de riesgo-UO'!AB23</f>
        <v>0</v>
      </c>
      <c r="O22" s="204" t="str">
        <f>'01-Mapa de riesgo-UO'!AG23</f>
        <v>Consejo de Facultad</v>
      </c>
      <c r="P22" s="218" t="str">
        <f>'01-Mapa de riesgo-UO'!AL23</f>
        <v>Semestral</v>
      </c>
      <c r="Q22" s="218" t="str">
        <f>'01-Mapa de riesgo-UO'!AP23</f>
        <v>Detectivo</v>
      </c>
      <c r="R22" s="385" t="str">
        <f>'01-Mapa de riesgo-UO'!AR23</f>
        <v>ACEPTABLE</v>
      </c>
      <c r="S22" s="399" t="s">
        <v>2139</v>
      </c>
      <c r="T22" s="399"/>
      <c r="U22" s="223" t="str">
        <f>'01-Mapa de riesgo-UO'!AW23</f>
        <v>TRANSFERIR</v>
      </c>
      <c r="V22" s="223" t="str">
        <f>'01-Mapa de riesgo-UO'!AX23</f>
        <v xml:space="preserve">Relevo generacional </v>
      </c>
      <c r="W22" s="180">
        <f>IF(U22="COMPARTIR",'01-Mapa de riesgo-UO'!BA23, IF(U22=0, 0,$I$6))</f>
        <v>0</v>
      </c>
      <c r="X22" s="221"/>
      <c r="Y22" s="221" t="s">
        <v>2148</v>
      </c>
      <c r="Z22" s="221" t="s">
        <v>560</v>
      </c>
      <c r="AA22" s="221"/>
      <c r="AB22" s="324" t="s">
        <v>2149</v>
      </c>
    </row>
    <row r="23" spans="1:28" ht="91.5" hidden="1" customHeight="1" x14ac:dyDescent="0.2">
      <c r="A23" s="324"/>
      <c r="B23" s="332"/>
      <c r="C23" s="402"/>
      <c r="D23" s="332"/>
      <c r="E23" s="332"/>
      <c r="F23" s="332"/>
      <c r="G23" s="52" t="str">
        <f>'01-Mapa de riesgo-UO'!I24</f>
        <v>Jubilación de docentes que no han sido reemplazados</v>
      </c>
      <c r="H23" s="332"/>
      <c r="I23" s="385"/>
      <c r="J23" s="332"/>
      <c r="K23" s="405"/>
      <c r="L23" s="399"/>
      <c r="M23" s="204" t="str">
        <f>IF('01-Mapa de riesgo-UO'!S24="No existen", "No existe control para el riesgo",'01-Mapa de riesgo-UO'!W24)</f>
        <v xml:space="preserve">Nombramiento Docentes  Transitorios </v>
      </c>
      <c r="N23" s="204">
        <f>'01-Mapa de riesgo-UO'!AB24</f>
        <v>0</v>
      </c>
      <c r="O23" s="204" t="str">
        <f>'01-Mapa de riesgo-UO'!AG24</f>
        <v xml:space="preserve">Vicerrectoría Académica </v>
      </c>
      <c r="P23" s="218" t="str">
        <f>'01-Mapa de riesgo-UO'!AL24</f>
        <v>Anual</v>
      </c>
      <c r="Q23" s="218" t="str">
        <f>'01-Mapa de riesgo-UO'!AP24</f>
        <v>Preventivo</v>
      </c>
      <c r="R23" s="385"/>
      <c r="S23" s="399"/>
      <c r="T23" s="399"/>
      <c r="U23" s="223" t="str">
        <f>'01-Mapa de riesgo-UO'!AW24</f>
        <v>TRANSFERIR</v>
      </c>
      <c r="V23" s="223" t="str">
        <f>'01-Mapa de riesgo-UO'!AX24</f>
        <v>Solicitud de plazas docentes</v>
      </c>
      <c r="W23" s="180">
        <f>IF(U23="COMPARTIR",'01-Mapa de riesgo-UO'!BA24, IF(U23=0, 0,$I$6))</f>
        <v>0</v>
      </c>
      <c r="X23" s="221" t="s">
        <v>272</v>
      </c>
      <c r="Y23" s="221"/>
      <c r="Z23" s="221"/>
      <c r="AA23" s="221"/>
      <c r="AB23" s="324"/>
    </row>
    <row r="24" spans="1:28" ht="91.5" hidden="1" customHeight="1" x14ac:dyDescent="0.2">
      <c r="A24" s="324"/>
      <c r="B24" s="332"/>
      <c r="C24" s="402"/>
      <c r="D24" s="332"/>
      <c r="E24" s="332"/>
      <c r="F24" s="332"/>
      <c r="G24" s="52">
        <f>'01-Mapa de riesgo-UO'!I25</f>
        <v>0</v>
      </c>
      <c r="H24" s="332"/>
      <c r="I24" s="385"/>
      <c r="J24" s="332"/>
      <c r="K24" s="405"/>
      <c r="L24" s="399"/>
      <c r="M24" s="204" t="str">
        <f>IF('01-Mapa de riesgo-UO'!S25="No existen", "No existe control para el riesgo",'01-Mapa de riesgo-UO'!W25)</f>
        <v xml:space="preserve">Concurso Docente </v>
      </c>
      <c r="N24" s="204">
        <f>'01-Mapa de riesgo-UO'!AB25</f>
        <v>0</v>
      </c>
      <c r="O24" s="204" t="str">
        <f>'01-Mapa de riesgo-UO'!AG25</f>
        <v xml:space="preserve">Vicerrectoría Académica </v>
      </c>
      <c r="P24" s="218" t="str">
        <f>'01-Mapa de riesgo-UO'!AL25</f>
        <v>Anual</v>
      </c>
      <c r="Q24" s="218" t="str">
        <f>'01-Mapa de riesgo-UO'!AP25</f>
        <v>Detectivo</v>
      </c>
      <c r="R24" s="385"/>
      <c r="S24" s="399"/>
      <c r="T24" s="399"/>
      <c r="U24" s="223" t="str">
        <f>'01-Mapa de riesgo-UO'!AW25</f>
        <v>TRANSFERIR</v>
      </c>
      <c r="V24" s="223" t="str">
        <f>'01-Mapa de riesgo-UO'!AX25</f>
        <v xml:space="preserve">Aumento docentes planta </v>
      </c>
      <c r="W24" s="180">
        <f>IF(U24="COMPARTIR",'01-Mapa de riesgo-UO'!BA25, IF(U24=0, 0,$I$6))</f>
        <v>0</v>
      </c>
      <c r="X24" s="221"/>
      <c r="Y24" s="221"/>
      <c r="Z24" s="221"/>
      <c r="AA24" s="221"/>
      <c r="AB24" s="324"/>
    </row>
    <row r="25" spans="1:28" ht="91.5" customHeight="1" x14ac:dyDescent="0.2">
      <c r="A25" s="324">
        <v>6</v>
      </c>
      <c r="B25" s="332" t="str">
        <f>'01-Mapa de riesgo-UO'!D26</f>
        <v>DOCENCIA</v>
      </c>
      <c r="C25" s="402" t="str">
        <f>+'01-Mapa de riesgo-UO'!F26</f>
        <v>NO</v>
      </c>
      <c r="D25" s="332" t="str">
        <f>'01-Mapa de riesgo-UO'!J26</f>
        <v>Estratégico</v>
      </c>
      <c r="E25" s="332" t="str">
        <f>'01-Mapa de riesgo-UO'!K26</f>
        <v>Actualización en normativa vigente para procesos de programas académicos</v>
      </c>
      <c r="F25" s="332" t="str">
        <f>'01-Mapa de riesgo-UO'!L26</f>
        <v>La normativa nacional presenta cambios en algunos de sus procedimientos</v>
      </c>
      <c r="G25" s="52" t="str">
        <f>'01-Mapa de riesgo-UO'!I26</f>
        <v>Pérdida de registro calificado (acreditación) de programa académico</v>
      </c>
      <c r="H25" s="332" t="str">
        <f>'01-Mapa de riesgo-UO'!M26</f>
        <v>El programa académico puede ser cerrado en caso de no cumplir con los requisitos establecidos en la normativa</v>
      </c>
      <c r="I25" s="385" t="str">
        <f>'01-Mapa de riesgo-UO'!AT26</f>
        <v>MODERADO</v>
      </c>
      <c r="J25" s="332" t="str">
        <f>'01-Mapa de riesgo-UO'!AU26</f>
        <v>Número de programas priorizados/Número de programas reacreditados</v>
      </c>
      <c r="K25" s="421">
        <v>5</v>
      </c>
      <c r="L25" s="399" t="s">
        <v>2150</v>
      </c>
      <c r="M25" s="204" t="str">
        <f>IF('01-Mapa de riesgo-UO'!S26="No existen", "No existe control para el riesgo",'01-Mapa de riesgo-UO'!W26)</f>
        <v>Revisión de las normativas establecidas en los Comités curriculares de los programas de Bellas Artes y Humanidades</v>
      </c>
      <c r="N25" s="204">
        <f>'01-Mapa de riesgo-UO'!AB26</f>
        <v>0</v>
      </c>
      <c r="O25" s="204" t="str">
        <f>'01-Mapa de riesgo-UO'!AG26</f>
        <v>Comité curricular</v>
      </c>
      <c r="P25" s="218" t="str">
        <f>'01-Mapa de riesgo-UO'!AL26</f>
        <v>Semestral</v>
      </c>
      <c r="Q25" s="218" t="str">
        <f>'01-Mapa de riesgo-UO'!AP26</f>
        <v>Preventivo</v>
      </c>
      <c r="R25" s="385" t="str">
        <f>'01-Mapa de riesgo-UO'!AR26</f>
        <v>ACEPTABLE</v>
      </c>
      <c r="S25" s="399" t="s">
        <v>2154</v>
      </c>
      <c r="T25" s="399"/>
      <c r="U25" s="223" t="str">
        <f>'01-Mapa de riesgo-UO'!AW26</f>
        <v>REDUCIR</v>
      </c>
      <c r="V25" s="223" t="str">
        <f>'01-Mapa de riesgo-UO'!AX26</f>
        <v>Realizar un trabajo constante en el proceso de Renovación Curricular y Reacreditación</v>
      </c>
      <c r="W25" s="180">
        <f>IF(U25="COMPARTIR",'01-Mapa de riesgo-UO'!BA26, IF(U25=0, 0,$I$6))</f>
        <v>0</v>
      </c>
      <c r="X25" s="221" t="s">
        <v>271</v>
      </c>
      <c r="Y25" s="221" t="s">
        <v>2160</v>
      </c>
      <c r="Z25" s="221"/>
      <c r="AA25" s="221"/>
      <c r="AB25" s="324" t="s">
        <v>2144</v>
      </c>
    </row>
    <row r="26" spans="1:28" ht="91.5" hidden="1" customHeight="1" x14ac:dyDescent="0.2">
      <c r="A26" s="324"/>
      <c r="B26" s="332"/>
      <c r="C26" s="402"/>
      <c r="D26" s="332"/>
      <c r="E26" s="332"/>
      <c r="F26" s="332"/>
      <c r="G26" s="52">
        <f>'01-Mapa de riesgo-UO'!I27</f>
        <v>0</v>
      </c>
      <c r="H26" s="332"/>
      <c r="I26" s="385"/>
      <c r="J26" s="332"/>
      <c r="K26" s="421"/>
      <c r="L26" s="399"/>
      <c r="M26" s="204" t="str">
        <f>IF('01-Mapa de riesgo-UO'!S27="No existen", "No existe control para el riesgo",'01-Mapa de riesgo-UO'!W27)</f>
        <v>Reuniones periódicas con la viceacadémica para continuidad de los procesos</v>
      </c>
      <c r="N26" s="204">
        <f>'01-Mapa de riesgo-UO'!AB27</f>
        <v>0</v>
      </c>
      <c r="O26" s="204" t="str">
        <f>'01-Mapa de riesgo-UO'!AG27</f>
        <v>Comité curricular</v>
      </c>
      <c r="P26" s="218" t="str">
        <f>'01-Mapa de riesgo-UO'!AL27</f>
        <v>Semestral</v>
      </c>
      <c r="Q26" s="218" t="str">
        <f>'01-Mapa de riesgo-UO'!AP27</f>
        <v>Preventivo</v>
      </c>
      <c r="R26" s="385"/>
      <c r="S26" s="399" t="s">
        <v>2155</v>
      </c>
      <c r="T26" s="399"/>
      <c r="U26" s="223">
        <f>'01-Mapa de riesgo-UO'!AW27</f>
        <v>0</v>
      </c>
      <c r="V26" s="223">
        <f>'01-Mapa de riesgo-UO'!AX27</f>
        <v>0</v>
      </c>
      <c r="W26" s="180">
        <f>IF(U26="COMPARTIR",'01-Mapa de riesgo-UO'!BA27, IF(U26=0, 0,$I$6))</f>
        <v>0</v>
      </c>
      <c r="X26" s="221" t="s">
        <v>271</v>
      </c>
      <c r="Y26" s="221" t="s">
        <v>2161</v>
      </c>
      <c r="Z26" s="221"/>
      <c r="AA26" s="221"/>
      <c r="AB26" s="324"/>
    </row>
    <row r="27" spans="1:28" ht="91.5" hidden="1" customHeight="1" x14ac:dyDescent="0.2">
      <c r="A27" s="324"/>
      <c r="B27" s="332"/>
      <c r="C27" s="402"/>
      <c r="D27" s="332"/>
      <c r="E27" s="332"/>
      <c r="F27" s="332"/>
      <c r="G27" s="52">
        <f>'01-Mapa de riesgo-UO'!I28</f>
        <v>0</v>
      </c>
      <c r="H27" s="332"/>
      <c r="I27" s="385"/>
      <c r="J27" s="332"/>
      <c r="K27" s="421"/>
      <c r="L27" s="399"/>
      <c r="M27" s="204">
        <f>IF('01-Mapa de riesgo-UO'!S28="No existen", "No existe control para el riesgo",'01-Mapa de riesgo-UO'!W28)</f>
        <v>0</v>
      </c>
      <c r="N27" s="204">
        <f>'01-Mapa de riesgo-UO'!AB28</f>
        <v>0</v>
      </c>
      <c r="O27" s="204">
        <f>'01-Mapa de riesgo-UO'!AG28</f>
        <v>0</v>
      </c>
      <c r="P27" s="218">
        <f>'01-Mapa de riesgo-UO'!AL28</f>
        <v>0</v>
      </c>
      <c r="Q27" s="218">
        <f>'01-Mapa de riesgo-UO'!AP28</f>
        <v>0</v>
      </c>
      <c r="R27" s="385"/>
      <c r="S27" s="399"/>
      <c r="T27" s="399"/>
      <c r="U27" s="223">
        <f>'01-Mapa de riesgo-UO'!AW28</f>
        <v>0</v>
      </c>
      <c r="V27" s="223">
        <f>'01-Mapa de riesgo-UO'!AX28</f>
        <v>0</v>
      </c>
      <c r="W27" s="180">
        <f>IF(U27="COMPARTIR",'01-Mapa de riesgo-UO'!BA28, IF(U27=0, 0,$I$6))</f>
        <v>0</v>
      </c>
      <c r="X27" s="221"/>
      <c r="Y27" s="221"/>
      <c r="Z27" s="221"/>
      <c r="AA27" s="221"/>
      <c r="AB27" s="324"/>
    </row>
    <row r="28" spans="1:28" ht="91.5" hidden="1" customHeight="1" x14ac:dyDescent="0.2">
      <c r="A28" s="324">
        <v>7</v>
      </c>
      <c r="B28" s="332" t="str">
        <f>'01-Mapa de riesgo-UO'!D29</f>
        <v>INVESTIGACIÓN_E_INNOVACIÓN</v>
      </c>
      <c r="C28" s="402" t="str">
        <f>+'01-Mapa de riesgo-UO'!F29</f>
        <v>NO</v>
      </c>
      <c r="D28" s="332" t="str">
        <f>'01-Mapa de riesgo-UO'!J29</f>
        <v>Estratégico</v>
      </c>
      <c r="E28" s="332" t="str">
        <f>'01-Mapa de riesgo-UO'!K29</f>
        <v>Actualización en normativa vigente para grupos de investigación</v>
      </c>
      <c r="F28" s="332"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32" t="str">
        <f>'01-Mapa de riesgo-UO'!M29</f>
        <v>Pérdida de la categoría del grupo de investigación</v>
      </c>
      <c r="I28" s="385" t="str">
        <f>'01-Mapa de riesgo-UO'!AT29</f>
        <v>MODERADO</v>
      </c>
      <c r="J28" s="332" t="str">
        <f>'01-Mapa de riesgo-UO'!AU29</f>
        <v># de grupos de investigación categorizados y registrados en MinCiencias</v>
      </c>
      <c r="K28" s="405">
        <v>13</v>
      </c>
      <c r="L28" s="399" t="s">
        <v>2151</v>
      </c>
      <c r="M28" s="204" t="str">
        <f>IF('01-Mapa de riesgo-UO'!S29="No existen", "No existe control para el riesgo",'01-Mapa de riesgo-UO'!W29)</f>
        <v>Seguimiento a fechas de las convocatorias pblicadas por la Vicerrectoría de investigaciones</v>
      </c>
      <c r="N28" s="204">
        <f>'01-Mapa de riesgo-UO'!AB29</f>
        <v>0</v>
      </c>
      <c r="O28" s="204" t="str">
        <f>'01-Mapa de riesgo-UO'!AG29</f>
        <v>Director grupo de investigación</v>
      </c>
      <c r="P28" s="218" t="str">
        <f>'01-Mapa de riesgo-UO'!AL29</f>
        <v>Semestral</v>
      </c>
      <c r="Q28" s="218" t="str">
        <f>'01-Mapa de riesgo-UO'!AP29</f>
        <v>Preventivo</v>
      </c>
      <c r="R28" s="385" t="str">
        <f>'01-Mapa de riesgo-UO'!AR29</f>
        <v>ACEPTABLE</v>
      </c>
      <c r="S28" s="399" t="s">
        <v>2156</v>
      </c>
      <c r="T28" s="399"/>
      <c r="U28" s="223" t="str">
        <f>'01-Mapa de riesgo-UO'!AW29</f>
        <v>REDUCIR</v>
      </c>
      <c r="V28" s="223" t="str">
        <f>'01-Mapa de riesgo-UO'!AX29</f>
        <v>Solicitar apoyo del área de investigaciones para darle continuidad al proceso de cada grupo de investigación</v>
      </c>
      <c r="W28" s="180">
        <f>IF(U28="COMPARTIR",'01-Mapa de riesgo-UO'!BA29, IF(U28=0, 0,$I$6))</f>
        <v>0</v>
      </c>
      <c r="X28" s="221" t="s">
        <v>271</v>
      </c>
      <c r="Y28" s="221" t="s">
        <v>2162</v>
      </c>
      <c r="Z28" s="221"/>
      <c r="AA28" s="221"/>
      <c r="AB28" s="324" t="s">
        <v>2143</v>
      </c>
    </row>
    <row r="29" spans="1:28" ht="91.5" hidden="1" customHeight="1" x14ac:dyDescent="0.2">
      <c r="A29" s="324"/>
      <c r="B29" s="332"/>
      <c r="C29" s="402"/>
      <c r="D29" s="332"/>
      <c r="E29" s="332"/>
      <c r="F29" s="332"/>
      <c r="G29" s="52">
        <f>'01-Mapa de riesgo-UO'!I30</f>
        <v>0</v>
      </c>
      <c r="H29" s="332"/>
      <c r="I29" s="385"/>
      <c r="J29" s="332"/>
      <c r="K29" s="405"/>
      <c r="L29" s="399"/>
      <c r="M29" s="204" t="str">
        <f>IF('01-Mapa de riesgo-UO'!S30="No existen", "No existe control para el riesgo",'01-Mapa de riesgo-UO'!W30)</f>
        <v>Actualización del Cvlac y el GrupLac</v>
      </c>
      <c r="N29" s="204">
        <f>'01-Mapa de riesgo-UO'!AB30</f>
        <v>0</v>
      </c>
      <c r="O29" s="204" t="str">
        <f>'01-Mapa de riesgo-UO'!AG30</f>
        <v>Director grupo de investigación</v>
      </c>
      <c r="P29" s="218" t="str">
        <f>'01-Mapa de riesgo-UO'!AL30</f>
        <v>Semestral</v>
      </c>
      <c r="Q29" s="218" t="str">
        <f>'01-Mapa de riesgo-UO'!AP30</f>
        <v>Preventivo</v>
      </c>
      <c r="R29" s="385"/>
      <c r="S29" s="399" t="s">
        <v>2157</v>
      </c>
      <c r="T29" s="399"/>
      <c r="U29" s="223">
        <f>'01-Mapa de riesgo-UO'!AW30</f>
        <v>0</v>
      </c>
      <c r="V29" s="223">
        <f>'01-Mapa de riesgo-UO'!AX30</f>
        <v>0</v>
      </c>
      <c r="W29" s="180">
        <f>IF(U29="COMPARTIR",'01-Mapa de riesgo-UO'!BA30, IF(U29=0, 0,$I$6))</f>
        <v>0</v>
      </c>
      <c r="X29" s="221" t="s">
        <v>271</v>
      </c>
      <c r="Y29" s="221" t="s">
        <v>2163</v>
      </c>
      <c r="Z29" s="221"/>
      <c r="AA29" s="221"/>
      <c r="AB29" s="324"/>
    </row>
    <row r="30" spans="1:28" ht="91.5" hidden="1" customHeight="1" x14ac:dyDescent="0.2">
      <c r="A30" s="324"/>
      <c r="B30" s="332"/>
      <c r="C30" s="402"/>
      <c r="D30" s="332"/>
      <c r="E30" s="332"/>
      <c r="F30" s="332"/>
      <c r="G30" s="52">
        <f>'01-Mapa de riesgo-UO'!I31</f>
        <v>0</v>
      </c>
      <c r="H30" s="332"/>
      <c r="I30" s="385"/>
      <c r="J30" s="332"/>
      <c r="K30" s="405"/>
      <c r="L30" s="399"/>
      <c r="M30" s="204">
        <f>IF('01-Mapa de riesgo-UO'!S31="No existen", "No existe control para el riesgo",'01-Mapa de riesgo-UO'!W31)</f>
        <v>0</v>
      </c>
      <c r="N30" s="204">
        <f>'01-Mapa de riesgo-UO'!AB31</f>
        <v>0</v>
      </c>
      <c r="O30" s="204">
        <f>'01-Mapa de riesgo-UO'!AG31</f>
        <v>0</v>
      </c>
      <c r="P30" s="218">
        <f>'01-Mapa de riesgo-UO'!AL31</f>
        <v>0</v>
      </c>
      <c r="Q30" s="218">
        <f>'01-Mapa de riesgo-UO'!AP31</f>
        <v>0</v>
      </c>
      <c r="R30" s="385"/>
      <c r="S30" s="399"/>
      <c r="T30" s="399"/>
      <c r="U30" s="223">
        <f>'01-Mapa de riesgo-UO'!AW31</f>
        <v>0</v>
      </c>
      <c r="V30" s="223">
        <f>'01-Mapa de riesgo-UO'!AX31</f>
        <v>0</v>
      </c>
      <c r="W30" s="180">
        <f>IF(U30="COMPARTIR",'01-Mapa de riesgo-UO'!BA31, IF(U30=0, 0,$I$6))</f>
        <v>0</v>
      </c>
      <c r="X30" s="221"/>
      <c r="Y30" s="221"/>
      <c r="Z30" s="221"/>
      <c r="AA30" s="221"/>
      <c r="AB30" s="324"/>
    </row>
    <row r="31" spans="1:28" ht="91.5" hidden="1" customHeight="1" x14ac:dyDescent="0.2">
      <c r="A31" s="324">
        <v>8</v>
      </c>
      <c r="B31" s="332" t="str">
        <f>'01-Mapa de riesgo-UO'!D32</f>
        <v>ADMINISTRACIÓN_INSTITUCIONAL</v>
      </c>
      <c r="C31" s="402" t="str">
        <f>+'01-Mapa de riesgo-UO'!F32</f>
        <v>NO</v>
      </c>
      <c r="D31" s="332" t="str">
        <f>'01-Mapa de riesgo-UO'!J32</f>
        <v>Operacional</v>
      </c>
      <c r="E31" s="332" t="str">
        <f>'01-Mapa de riesgo-UO'!K32</f>
        <v>Escasez de espacios físicos adecuados para el funcionamaiento de la Facultad de Bellas Artes y Humanidades</v>
      </c>
      <c r="F31" s="332"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32" t="str">
        <f>'01-Mapa de riesgo-UO'!M32</f>
        <v>Disminución de la calidad académica en el cumplimiento de las funciones misionales.</v>
      </c>
      <c r="I31" s="385" t="str">
        <f>'01-Mapa de riesgo-UO'!AT32</f>
        <v>MODERADO</v>
      </c>
      <c r="J31" s="332" t="str">
        <f>'01-Mapa de riesgo-UO'!AU32</f>
        <v>#adecuaciones físicas solicitadas</v>
      </c>
      <c r="K31" s="408">
        <v>0.01</v>
      </c>
      <c r="L31" s="399" t="s">
        <v>2152</v>
      </c>
      <c r="M31" s="204" t="str">
        <f>IF('01-Mapa de riesgo-UO'!S32="No existen", "No existe control para el riesgo",'01-Mapa de riesgo-UO'!W32)</f>
        <v>Reunión con la Oficina de planeación</v>
      </c>
      <c r="N31" s="204">
        <f>'01-Mapa de riesgo-UO'!AB32</f>
        <v>0</v>
      </c>
      <c r="O31" s="204" t="str">
        <f>'01-Mapa de riesgo-UO'!AG32</f>
        <v>Oficina de planeación</v>
      </c>
      <c r="P31" s="218" t="str">
        <f>'01-Mapa de riesgo-UO'!AL32</f>
        <v>Semestral</v>
      </c>
      <c r="Q31" s="218" t="str">
        <f>'01-Mapa de riesgo-UO'!AP32</f>
        <v>Detectivo</v>
      </c>
      <c r="R31" s="385" t="str">
        <f>'01-Mapa de riesgo-UO'!AR32</f>
        <v>ACEPTABLE</v>
      </c>
      <c r="S31" s="399" t="s">
        <v>2158</v>
      </c>
      <c r="T31" s="399"/>
      <c r="U31" s="223" t="str">
        <f>'01-Mapa de riesgo-UO'!AW32</f>
        <v>COMPARTIR</v>
      </c>
      <c r="V31" s="223" t="str">
        <f>'01-Mapa de riesgo-UO'!AX32</f>
        <v>Presentar necesidades ante la Oficina de Planeación</v>
      </c>
      <c r="W31" s="180" t="str">
        <f>IF(U31="COMPARTIR",'01-Mapa de riesgo-UO'!BA32, IF(U31=0, 0,$I$6))</f>
        <v>Facultad de Bellas Artes y Humanidades - Oficina de planeación</v>
      </c>
      <c r="X31" s="221" t="s">
        <v>271</v>
      </c>
      <c r="Y31" s="221" t="s">
        <v>2164</v>
      </c>
      <c r="Z31" s="221"/>
      <c r="AA31" s="221"/>
      <c r="AB31" s="324" t="s">
        <v>2143</v>
      </c>
    </row>
    <row r="32" spans="1:28" ht="91.5" hidden="1" customHeight="1" x14ac:dyDescent="0.2">
      <c r="A32" s="324"/>
      <c r="B32" s="332"/>
      <c r="C32" s="402"/>
      <c r="D32" s="332"/>
      <c r="E32" s="332"/>
      <c r="F32" s="332"/>
      <c r="G32" s="52" t="str">
        <f>'01-Mapa de riesgo-UO'!I33</f>
        <v>Algunos espacios existentes son innadecuados para el uso de la comunidad de la Facultad de Bellas Artes y Humanidades</v>
      </c>
      <c r="H32" s="332"/>
      <c r="I32" s="385"/>
      <c r="J32" s="332"/>
      <c r="K32" s="405"/>
      <c r="L32" s="399"/>
      <c r="M32" s="204">
        <f>IF('01-Mapa de riesgo-UO'!S33="No existen", "No existe control para el riesgo",'01-Mapa de riesgo-UO'!W33)</f>
        <v>0</v>
      </c>
      <c r="N32" s="204">
        <f>'01-Mapa de riesgo-UO'!AB33</f>
        <v>0</v>
      </c>
      <c r="O32" s="204">
        <f>'01-Mapa de riesgo-UO'!AG33</f>
        <v>0</v>
      </c>
      <c r="P32" s="218">
        <f>'01-Mapa de riesgo-UO'!AL33</f>
        <v>0</v>
      </c>
      <c r="Q32" s="218">
        <f>'01-Mapa de riesgo-UO'!AP33</f>
        <v>0</v>
      </c>
      <c r="R32" s="385"/>
      <c r="S32" s="399"/>
      <c r="T32" s="399"/>
      <c r="U32" s="223" t="str">
        <f>'01-Mapa de riesgo-UO'!AW33</f>
        <v>COMPARTIR</v>
      </c>
      <c r="V32" s="223" t="str">
        <f>'01-Mapa de riesgo-UO'!AX33</f>
        <v>Proyectar acciones de intervención edificio</v>
      </c>
      <c r="W32" s="180" t="str">
        <f>IF(U32="COMPARTIR",'01-Mapa de riesgo-UO'!BA33, IF(U32=0, 0,$I$6))</f>
        <v>Facultad de Bellas Artes y Humanidades - Oficina de planeación</v>
      </c>
      <c r="X32" s="221"/>
      <c r="Y32" s="221"/>
      <c r="Z32" s="221"/>
      <c r="AA32" s="221"/>
      <c r="AB32" s="324"/>
    </row>
    <row r="33" spans="1:28" ht="91.5" hidden="1" customHeight="1" x14ac:dyDescent="0.2">
      <c r="A33" s="324"/>
      <c r="B33" s="332"/>
      <c r="C33" s="402"/>
      <c r="D33" s="332"/>
      <c r="E33" s="332"/>
      <c r="F33" s="332"/>
      <c r="G33" s="52">
        <f>'01-Mapa de riesgo-UO'!I34</f>
        <v>0</v>
      </c>
      <c r="H33" s="332"/>
      <c r="I33" s="385"/>
      <c r="J33" s="332"/>
      <c r="K33" s="405"/>
      <c r="L33" s="399"/>
      <c r="M33" s="204">
        <f>IF('01-Mapa de riesgo-UO'!S34="No existen", "No existe control para el riesgo",'01-Mapa de riesgo-UO'!W34)</f>
        <v>0</v>
      </c>
      <c r="N33" s="204">
        <f>'01-Mapa de riesgo-UO'!AB34</f>
        <v>0</v>
      </c>
      <c r="O33" s="204">
        <f>'01-Mapa de riesgo-UO'!AG34</f>
        <v>0</v>
      </c>
      <c r="P33" s="218">
        <f>'01-Mapa de riesgo-UO'!AL34</f>
        <v>0</v>
      </c>
      <c r="Q33" s="218">
        <f>'01-Mapa de riesgo-UO'!AP34</f>
        <v>0</v>
      </c>
      <c r="R33" s="385"/>
      <c r="S33" s="399"/>
      <c r="T33" s="399"/>
      <c r="U33" s="223" t="str">
        <f>'01-Mapa de riesgo-UO'!AW34</f>
        <v>COMPARTIR</v>
      </c>
      <c r="V33" s="223" t="str">
        <f>'01-Mapa de riesgo-UO'!AX34</f>
        <v>Evaluar la periodicidad y establecer acciones reales, tipo seguimiento</v>
      </c>
      <c r="W33" s="180" t="str">
        <f>IF(U33="COMPARTIR",'01-Mapa de riesgo-UO'!BA34, IF(U33=0, 0,$I$6))</f>
        <v>Facultad de Bellas Artes y Humanidades - Oficina de planeación</v>
      </c>
      <c r="X33" s="221"/>
      <c r="Y33" s="221"/>
      <c r="Z33" s="221"/>
      <c r="AA33" s="221"/>
      <c r="AB33" s="324"/>
    </row>
    <row r="34" spans="1:28" ht="91.5" hidden="1" customHeight="1" x14ac:dyDescent="0.2">
      <c r="A34" s="324">
        <v>9</v>
      </c>
      <c r="B34" s="332" t="str">
        <f>'01-Mapa de riesgo-UO'!D35</f>
        <v>ADMINISTRACIÓN_INSTITUCIONAL</v>
      </c>
      <c r="C34" s="402" t="str">
        <f>+'01-Mapa de riesgo-UO'!F35</f>
        <v>NO</v>
      </c>
      <c r="D34" s="332" t="str">
        <f>'01-Mapa de riesgo-UO'!J35</f>
        <v>Operacional</v>
      </c>
      <c r="E34" s="332" t="str">
        <f>'01-Mapa de riesgo-UO'!K35</f>
        <v>Alto nivel de ruido y consumo de sustancias alucinógenas al interior de la facultad por parte de los estudiantes</v>
      </c>
      <c r="F34" s="332"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32" t="str">
        <f>'01-Mapa de riesgo-UO'!M35</f>
        <v>Afectación medica para los docentes y administrativos que se eneuentran expuestos ante estos espacios.
Afectación académica porque bajo esas condiciones no es posible desarrollar actividad académica</v>
      </c>
      <c r="I34" s="385" t="str">
        <f>'01-Mapa de riesgo-UO'!AT35</f>
        <v>GRAVE</v>
      </c>
      <c r="J34" s="332">
        <f>'01-Mapa de riesgo-UO'!AU35</f>
        <v>0</v>
      </c>
      <c r="K34" s="405"/>
      <c r="L34" s="399"/>
      <c r="M34" s="204">
        <f>IF('01-Mapa de riesgo-UO'!S35="No existen", "No existe control para el riesgo",'01-Mapa de riesgo-UO'!W35)</f>
        <v>0</v>
      </c>
      <c r="N34" s="204">
        <f>'01-Mapa de riesgo-UO'!AB35</f>
        <v>0</v>
      </c>
      <c r="O34" s="204">
        <f>'01-Mapa de riesgo-UO'!AG35</f>
        <v>0</v>
      </c>
      <c r="P34" s="218">
        <f>'01-Mapa de riesgo-UO'!AL35</f>
        <v>0</v>
      </c>
      <c r="Q34" s="218">
        <f>'01-Mapa de riesgo-UO'!AP35</f>
        <v>0</v>
      </c>
      <c r="R34" s="385" t="str">
        <f>'01-Mapa de riesgo-UO'!AR35</f>
        <v>INEXISTENTE</v>
      </c>
      <c r="S34" s="399"/>
      <c r="T34" s="399"/>
      <c r="U34" s="223">
        <f>'01-Mapa de riesgo-UO'!AW35</f>
        <v>0</v>
      </c>
      <c r="V34" s="223">
        <f>'01-Mapa de riesgo-UO'!AX35</f>
        <v>0</v>
      </c>
      <c r="W34" s="180">
        <f>IF(U34="COMPARTIR",'01-Mapa de riesgo-UO'!BA35, IF(U34=0, 0,$I$6))</f>
        <v>0</v>
      </c>
      <c r="X34" s="221"/>
      <c r="Y34" s="221"/>
      <c r="Z34" s="221"/>
      <c r="AA34" s="221"/>
      <c r="AB34" s="324"/>
    </row>
    <row r="35" spans="1:28" ht="91.5" hidden="1" customHeight="1" x14ac:dyDescent="0.2">
      <c r="A35" s="324"/>
      <c r="B35" s="332"/>
      <c r="C35" s="402"/>
      <c r="D35" s="332"/>
      <c r="E35" s="332"/>
      <c r="F35" s="332"/>
      <c r="G35" s="52">
        <f>'01-Mapa de riesgo-UO'!I36</f>
        <v>0</v>
      </c>
      <c r="H35" s="332"/>
      <c r="I35" s="385"/>
      <c r="J35" s="332"/>
      <c r="K35" s="405"/>
      <c r="L35" s="399"/>
      <c r="M35" s="204">
        <f>IF('01-Mapa de riesgo-UO'!S36="No existen", "No existe control para el riesgo",'01-Mapa de riesgo-UO'!W36)</f>
        <v>0</v>
      </c>
      <c r="N35" s="204">
        <f>'01-Mapa de riesgo-UO'!AB36</f>
        <v>0</v>
      </c>
      <c r="O35" s="204">
        <f>'01-Mapa de riesgo-UO'!AG36</f>
        <v>0</v>
      </c>
      <c r="P35" s="218">
        <f>'01-Mapa de riesgo-UO'!AL36</f>
        <v>0</v>
      </c>
      <c r="Q35" s="218">
        <f>'01-Mapa de riesgo-UO'!AP36</f>
        <v>0</v>
      </c>
      <c r="R35" s="385"/>
      <c r="S35" s="399"/>
      <c r="T35" s="399"/>
      <c r="U35" s="223">
        <f>'01-Mapa de riesgo-UO'!AW36</f>
        <v>0</v>
      </c>
      <c r="V35" s="223">
        <f>'01-Mapa de riesgo-UO'!AX36</f>
        <v>0</v>
      </c>
      <c r="W35" s="180">
        <f>IF(U35="COMPARTIR",'01-Mapa de riesgo-UO'!BA36, IF(U35=0, 0,$I$6))</f>
        <v>0</v>
      </c>
      <c r="X35" s="221"/>
      <c r="Y35" s="221"/>
      <c r="Z35" s="221"/>
      <c r="AA35" s="221"/>
      <c r="AB35" s="324"/>
    </row>
    <row r="36" spans="1:28" ht="91.5" hidden="1" customHeight="1" x14ac:dyDescent="0.2">
      <c r="A36" s="324"/>
      <c r="B36" s="332"/>
      <c r="C36" s="402"/>
      <c r="D36" s="332"/>
      <c r="E36" s="332"/>
      <c r="F36" s="332"/>
      <c r="G36" s="52">
        <f>'01-Mapa de riesgo-UO'!I37</f>
        <v>0</v>
      </c>
      <c r="H36" s="332"/>
      <c r="I36" s="385"/>
      <c r="J36" s="332"/>
      <c r="K36" s="405"/>
      <c r="L36" s="399"/>
      <c r="M36" s="204">
        <f>IF('01-Mapa de riesgo-UO'!S37="No existen", "No existe control para el riesgo",'01-Mapa de riesgo-UO'!W37)</f>
        <v>0</v>
      </c>
      <c r="N36" s="204">
        <f>'01-Mapa de riesgo-UO'!AB37</f>
        <v>0</v>
      </c>
      <c r="O36" s="204">
        <f>'01-Mapa de riesgo-UO'!AG37</f>
        <v>0</v>
      </c>
      <c r="P36" s="218">
        <f>'01-Mapa de riesgo-UO'!AL37</f>
        <v>0</v>
      </c>
      <c r="Q36" s="218">
        <f>'01-Mapa de riesgo-UO'!AP37</f>
        <v>0</v>
      </c>
      <c r="R36" s="385"/>
      <c r="S36" s="399"/>
      <c r="T36" s="399"/>
      <c r="U36" s="223">
        <f>'01-Mapa de riesgo-UO'!AW37</f>
        <v>0</v>
      </c>
      <c r="V36" s="223">
        <f>'01-Mapa de riesgo-UO'!AX37</f>
        <v>0</v>
      </c>
      <c r="W36" s="180">
        <f>IF(U36="COMPARTIR",'01-Mapa de riesgo-UO'!BA37, IF(U36=0, 0,$I$6))</f>
        <v>0</v>
      </c>
      <c r="X36" s="221"/>
      <c r="Y36" s="221"/>
      <c r="Z36" s="221"/>
      <c r="AA36" s="221"/>
      <c r="AB36" s="324"/>
    </row>
    <row r="37" spans="1:28" ht="91.5" hidden="1" customHeight="1" x14ac:dyDescent="0.2">
      <c r="A37" s="324">
        <v>10</v>
      </c>
      <c r="B37" s="332" t="str">
        <f>'01-Mapa de riesgo-UO'!D38</f>
        <v>ADMINISTRACIÓN_INSTITUCIONAL</v>
      </c>
      <c r="C37" s="402" t="str">
        <f>+'01-Mapa de riesgo-UO'!F38</f>
        <v>NO</v>
      </c>
      <c r="D37" s="332" t="str">
        <f>'01-Mapa de riesgo-UO'!J38</f>
        <v>Derechos_Humanos</v>
      </c>
      <c r="E37" s="332" t="str">
        <f>'01-Mapa de riesgo-UO'!K38</f>
        <v>Publico,psicosial, y fisico</v>
      </c>
      <c r="F37" s="332"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32" t="str">
        <f>'01-Mapa de riesgo-UO'!M38</f>
        <v xml:space="preserve">Enfermedades de origen psicosocial
Enfermedades y posibles intoxicaciones
Desersión
Afectación laboral, por dificultad en la concentración
</v>
      </c>
      <c r="I37" s="385" t="str">
        <f>'01-Mapa de riesgo-UO'!AT38</f>
        <v>GRAVE</v>
      </c>
      <c r="J37" s="332">
        <f>'01-Mapa de riesgo-UO'!AU38</f>
        <v>0</v>
      </c>
      <c r="K37" s="408"/>
      <c r="L37" s="399" t="s">
        <v>2153</v>
      </c>
      <c r="M37" s="204">
        <f>IF('01-Mapa de riesgo-UO'!S38="No existen", "No existe control para el riesgo",'01-Mapa de riesgo-UO'!W38)</f>
        <v>0</v>
      </c>
      <c r="N37" s="204">
        <f>'01-Mapa de riesgo-UO'!AB38</f>
        <v>0</v>
      </c>
      <c r="O37" s="204">
        <f>'01-Mapa de riesgo-UO'!AG38</f>
        <v>0</v>
      </c>
      <c r="P37" s="218">
        <f>'01-Mapa de riesgo-UO'!AL38</f>
        <v>0</v>
      </c>
      <c r="Q37" s="218">
        <f>'01-Mapa de riesgo-UO'!AP38</f>
        <v>0</v>
      </c>
      <c r="R37" s="385" t="str">
        <f>'01-Mapa de riesgo-UO'!AR38</f>
        <v>INEXISTENTE</v>
      </c>
      <c r="S37" s="399" t="s">
        <v>2159</v>
      </c>
      <c r="T37" s="399"/>
      <c r="U37" s="223">
        <f>'01-Mapa de riesgo-UO'!AW38</f>
        <v>0</v>
      </c>
      <c r="V37" s="223">
        <f>'01-Mapa de riesgo-UO'!AX38</f>
        <v>0</v>
      </c>
      <c r="W37" s="180">
        <f>IF(U37="COMPARTIR",'01-Mapa de riesgo-UO'!BA38, IF(U37=0, 0,$I$6))</f>
        <v>0</v>
      </c>
      <c r="X37" s="221"/>
      <c r="Y37" s="221"/>
      <c r="Z37" s="221"/>
      <c r="AA37" s="221"/>
      <c r="AB37" s="324" t="s">
        <v>2143</v>
      </c>
    </row>
    <row r="38" spans="1:28" ht="91.5" hidden="1" customHeight="1" x14ac:dyDescent="0.2">
      <c r="A38" s="324"/>
      <c r="B38" s="332"/>
      <c r="C38" s="402"/>
      <c r="D38" s="332"/>
      <c r="E38" s="332"/>
      <c r="F38" s="332"/>
      <c r="G38" s="52" t="str">
        <f>'01-Mapa de riesgo-UO'!I39</f>
        <v>Consumo de sustancias alucinógenas al interior de la facultad por parte de los estudiantes</v>
      </c>
      <c r="H38" s="332"/>
      <c r="I38" s="385"/>
      <c r="J38" s="332"/>
      <c r="K38" s="405"/>
      <c r="L38" s="399"/>
      <c r="M38" s="204">
        <f>IF('01-Mapa de riesgo-UO'!S39="No existen", "No existe control para el riesgo",'01-Mapa de riesgo-UO'!W39)</f>
        <v>0</v>
      </c>
      <c r="N38" s="204">
        <f>'01-Mapa de riesgo-UO'!AB39</f>
        <v>0</v>
      </c>
      <c r="O38" s="204">
        <f>'01-Mapa de riesgo-UO'!AG39</f>
        <v>0</v>
      </c>
      <c r="P38" s="218">
        <f>'01-Mapa de riesgo-UO'!AL39</f>
        <v>0</v>
      </c>
      <c r="Q38" s="218">
        <f>'01-Mapa de riesgo-UO'!AP39</f>
        <v>0</v>
      </c>
      <c r="R38" s="385"/>
      <c r="S38" s="399"/>
      <c r="T38" s="399"/>
      <c r="U38" s="223">
        <f>'01-Mapa de riesgo-UO'!AW39</f>
        <v>0</v>
      </c>
      <c r="V38" s="223">
        <f>'01-Mapa de riesgo-UO'!AX39</f>
        <v>0</v>
      </c>
      <c r="W38" s="180">
        <f>IF(U38="COMPARTIR",'01-Mapa de riesgo-UO'!BA39, IF(U38=0, 0,$I$6))</f>
        <v>0</v>
      </c>
      <c r="X38" s="221"/>
      <c r="Y38" s="221"/>
      <c r="Z38" s="221"/>
      <c r="AA38" s="221"/>
      <c r="AB38" s="324"/>
    </row>
    <row r="39" spans="1:28" ht="91.5" hidden="1" customHeight="1" x14ac:dyDescent="0.2">
      <c r="A39" s="324"/>
      <c r="B39" s="332"/>
      <c r="C39" s="402"/>
      <c r="D39" s="332"/>
      <c r="E39" s="332"/>
      <c r="F39" s="332"/>
      <c r="G39" s="52" t="str">
        <f>'01-Mapa de riesgo-UO'!I40</f>
        <v>Proliferación de olores de sustancias psicoactivas en la edificación de Besllas Artes</v>
      </c>
      <c r="H39" s="332"/>
      <c r="I39" s="385"/>
      <c r="J39" s="332"/>
      <c r="K39" s="405"/>
      <c r="L39" s="399"/>
      <c r="M39" s="204">
        <f>IF('01-Mapa de riesgo-UO'!S40="No existen", "No existe control para el riesgo",'01-Mapa de riesgo-UO'!W40)</f>
        <v>0</v>
      </c>
      <c r="N39" s="204">
        <f>'01-Mapa de riesgo-UO'!AB40</f>
        <v>0</v>
      </c>
      <c r="O39" s="204">
        <f>'01-Mapa de riesgo-UO'!AG40</f>
        <v>0</v>
      </c>
      <c r="P39" s="218">
        <f>'01-Mapa de riesgo-UO'!AL40</f>
        <v>0</v>
      </c>
      <c r="Q39" s="218">
        <f>'01-Mapa de riesgo-UO'!AP40</f>
        <v>0</v>
      </c>
      <c r="R39" s="385"/>
      <c r="S39" s="399"/>
      <c r="T39" s="399"/>
      <c r="U39" s="223">
        <f>'01-Mapa de riesgo-UO'!AW40</f>
        <v>0</v>
      </c>
      <c r="V39" s="223">
        <f>'01-Mapa de riesgo-UO'!AX40</f>
        <v>0</v>
      </c>
      <c r="W39" s="180">
        <f>IF(U39="COMPARTIR",'01-Mapa de riesgo-UO'!BA40, IF(U39=0, 0,$I$6))</f>
        <v>0</v>
      </c>
      <c r="X39" s="221"/>
      <c r="Y39" s="221"/>
      <c r="Z39" s="221"/>
      <c r="AA39" s="221"/>
      <c r="AB39" s="324"/>
    </row>
    <row r="40" spans="1:28" ht="91.5" customHeight="1" x14ac:dyDescent="0.2">
      <c r="A40" s="324">
        <v>11</v>
      </c>
      <c r="B40" s="332" t="str">
        <f>'01-Mapa de riesgo-UO'!D41</f>
        <v>DOCENCIA</v>
      </c>
      <c r="C40" s="402" t="str">
        <f>+'01-Mapa de riesgo-UO'!F41</f>
        <v>NO</v>
      </c>
      <c r="D40" s="332" t="str">
        <f>'01-Mapa de riesgo-UO'!J41</f>
        <v>Imagen</v>
      </c>
      <c r="E40" s="332" t="str">
        <f>'01-Mapa de riesgo-UO'!K41</f>
        <v>Cambios de la normatividad nacional que rige los procesos de renovación de registro calificado</v>
      </c>
      <c r="F40" s="332" t="str">
        <f>'01-Mapa de riesgo-UO'!L41</f>
        <v>Pérdida del registro calificado de uno de los programas que hacen parte de la Facultad</v>
      </c>
      <c r="G40" s="52" t="str">
        <f>'01-Mapa de riesgo-UO'!I41</f>
        <v>Falta de control y seguimiento a las fechas de vencimiento a los registros calificados</v>
      </c>
      <c r="H40" s="332" t="str">
        <f>'01-Mapa de riesgo-UO'!M41</f>
        <v>No ofrecimiento del programa académico
Pérdida de imagen Institucional</v>
      </c>
      <c r="I40" s="385" t="str">
        <f>'01-Mapa de riesgo-UO'!AT41</f>
        <v>MODERADO</v>
      </c>
      <c r="J40" s="332" t="str">
        <f>'01-Mapa de riesgo-UO'!AU41</f>
        <v>No. De programas que han perdido el registro calificado</v>
      </c>
      <c r="K40" s="405">
        <v>0</v>
      </c>
      <c r="L40" s="399" t="s">
        <v>2174</v>
      </c>
      <c r="M40" s="204" t="str">
        <f>IF('01-Mapa de riesgo-UO'!S41="No existen", "No existe control para el riesgo",'01-Mapa de riesgo-UO'!W41)</f>
        <v>Revisión periódica de vencimiento de registros calificados</v>
      </c>
      <c r="N40" s="204">
        <f>'01-Mapa de riesgo-UO'!AB41</f>
        <v>0</v>
      </c>
      <c r="O40" s="204" t="str">
        <f>'01-Mapa de riesgo-UO'!AG41</f>
        <v>Directores de Programa</v>
      </c>
      <c r="P40" s="218" t="str">
        <f>'01-Mapa de riesgo-UO'!AL41</f>
        <v>Semestral</v>
      </c>
      <c r="Q40" s="218" t="str">
        <f>'01-Mapa de riesgo-UO'!AP41</f>
        <v>Preventivo</v>
      </c>
      <c r="R40" s="385" t="str">
        <f>'01-Mapa de riesgo-UO'!AR41</f>
        <v>ACEPTABLE</v>
      </c>
      <c r="S40" s="399" t="s">
        <v>2165</v>
      </c>
      <c r="T40" s="399"/>
      <c r="U40" s="223" t="str">
        <f>'01-Mapa de riesgo-UO'!AW41</f>
        <v>REDUCIR</v>
      </c>
      <c r="V40" s="223" t="str">
        <f>'01-Mapa de riesgo-UO'!AX41</f>
        <v>Implementar un cronograma de seguimiento a nivel de facultad y de programas con la vigencia de los registros</v>
      </c>
      <c r="W40" s="180">
        <f>IF(U40="COMPARTIR",'01-Mapa de riesgo-UO'!BA41, IF(U40=0, 0,$I$6))</f>
        <v>0</v>
      </c>
      <c r="X40" s="221" t="s">
        <v>558</v>
      </c>
      <c r="Y40" s="221" t="s">
        <v>2180</v>
      </c>
      <c r="Z40" s="221" t="s">
        <v>561</v>
      </c>
      <c r="AA40" s="221" t="s">
        <v>2182</v>
      </c>
      <c r="AB40" s="324" t="s">
        <v>2144</v>
      </c>
    </row>
    <row r="41" spans="1:28" ht="91.5" hidden="1" customHeight="1" x14ac:dyDescent="0.2">
      <c r="A41" s="324"/>
      <c r="B41" s="332"/>
      <c r="C41" s="402"/>
      <c r="D41" s="332"/>
      <c r="E41" s="332"/>
      <c r="F41" s="332"/>
      <c r="G41" s="52" t="str">
        <f>'01-Mapa de riesgo-UO'!I42</f>
        <v>No renovación del registro calificado de un programa académico</v>
      </c>
      <c r="H41" s="332"/>
      <c r="I41" s="385"/>
      <c r="J41" s="332"/>
      <c r="K41" s="405"/>
      <c r="L41" s="399"/>
      <c r="M41" s="204" t="str">
        <f>IF('01-Mapa de riesgo-UO'!S42="No existen", "No existe control para el riesgo",'01-Mapa de riesgo-UO'!W42)</f>
        <v>Seguimiento en la reglamentación</v>
      </c>
      <c r="N41" s="204">
        <f>'01-Mapa de riesgo-UO'!AB42</f>
        <v>0</v>
      </c>
      <c r="O41" s="204" t="str">
        <f>'01-Mapa de riesgo-UO'!AG42</f>
        <v>Directores de Programa</v>
      </c>
      <c r="P41" s="218" t="str">
        <f>'01-Mapa de riesgo-UO'!AL42</f>
        <v>Bimestral</v>
      </c>
      <c r="Q41" s="218" t="str">
        <f>'01-Mapa de riesgo-UO'!AP42</f>
        <v>Preventivo</v>
      </c>
      <c r="R41" s="385"/>
      <c r="S41" s="399" t="s">
        <v>2166</v>
      </c>
      <c r="T41" s="399"/>
      <c r="U41" s="223" t="str">
        <f>'01-Mapa de riesgo-UO'!AW42</f>
        <v>REDUCIR</v>
      </c>
      <c r="V41" s="223" t="str">
        <f>'01-Mapa de riesgo-UO'!AX42</f>
        <v>Revisión periodica de la normatividad expedida por el Ministerio de Educación</v>
      </c>
      <c r="W41" s="180">
        <f>IF(U41="COMPARTIR",'01-Mapa de riesgo-UO'!BA42, IF(U41=0, 0,$I$6))</f>
        <v>0</v>
      </c>
      <c r="X41" s="221" t="s">
        <v>558</v>
      </c>
      <c r="Y41" s="221" t="s">
        <v>2181</v>
      </c>
      <c r="Z41" s="221" t="s">
        <v>561</v>
      </c>
      <c r="AA41" s="182" t="s">
        <v>2183</v>
      </c>
      <c r="AB41" s="324"/>
    </row>
    <row r="42" spans="1:28" ht="91.5" hidden="1" customHeight="1" x14ac:dyDescent="0.2">
      <c r="A42" s="324"/>
      <c r="B42" s="332"/>
      <c r="C42" s="402"/>
      <c r="D42" s="332"/>
      <c r="E42" s="332"/>
      <c r="F42" s="332"/>
      <c r="G42" s="52">
        <f>'01-Mapa de riesgo-UO'!I43</f>
        <v>0</v>
      </c>
      <c r="H42" s="332"/>
      <c r="I42" s="385"/>
      <c r="J42" s="332"/>
      <c r="K42" s="405"/>
      <c r="L42" s="399"/>
      <c r="M42" s="204">
        <f>IF('01-Mapa de riesgo-UO'!S43="No existen", "No existe control para el riesgo",'01-Mapa de riesgo-UO'!W43)</f>
        <v>0</v>
      </c>
      <c r="N42" s="204">
        <f>'01-Mapa de riesgo-UO'!AB43</f>
        <v>0</v>
      </c>
      <c r="O42" s="204">
        <f>'01-Mapa de riesgo-UO'!AG43</f>
        <v>0</v>
      </c>
      <c r="P42" s="218">
        <f>'01-Mapa de riesgo-UO'!AL43</f>
        <v>0</v>
      </c>
      <c r="Q42" s="218">
        <f>'01-Mapa de riesgo-UO'!AP43</f>
        <v>0</v>
      </c>
      <c r="R42" s="385"/>
      <c r="S42" s="399"/>
      <c r="T42" s="399"/>
      <c r="U42" s="223">
        <f>'01-Mapa de riesgo-UO'!AW43</f>
        <v>0</v>
      </c>
      <c r="V42" s="223">
        <f>'01-Mapa de riesgo-UO'!AX43</f>
        <v>0</v>
      </c>
      <c r="W42" s="180">
        <f>IF(U42="COMPARTIR",'01-Mapa de riesgo-UO'!BA43, IF(U42=0, 0,$I$6))</f>
        <v>0</v>
      </c>
      <c r="X42" s="221"/>
      <c r="Y42" s="221"/>
      <c r="Z42" s="221"/>
      <c r="AA42" s="221"/>
      <c r="AB42" s="324"/>
    </row>
    <row r="43" spans="1:28" ht="91.5" customHeight="1" x14ac:dyDescent="0.2">
      <c r="A43" s="324">
        <v>12</v>
      </c>
      <c r="B43" s="332" t="str">
        <f>'01-Mapa de riesgo-UO'!D44</f>
        <v>DOCENCIA</v>
      </c>
      <c r="C43" s="402" t="str">
        <f>+'01-Mapa de riesgo-UO'!F44</f>
        <v>NO</v>
      </c>
      <c r="D43" s="332" t="str">
        <f>'01-Mapa de riesgo-UO'!J44</f>
        <v>Estratégico</v>
      </c>
      <c r="E43" s="332" t="str">
        <f>'01-Mapa de riesgo-UO'!K44</f>
        <v>Deserción estudiantil</v>
      </c>
      <c r="F43" s="332"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32" t="str">
        <f>'01-Mapa de riesgo-UO'!M44</f>
        <v>Indicadores de la Universidad afectados
Disminución de los recursos de la Universidad</v>
      </c>
      <c r="I43" s="385" t="str">
        <f>'01-Mapa de riesgo-UO'!AT44</f>
        <v>MODERADO</v>
      </c>
      <c r="J43" s="332" t="str">
        <f>'01-Mapa de riesgo-UO'!AU44</f>
        <v>Porcentaje de estudiantes que se retiran por semestre</v>
      </c>
      <c r="K43" s="407">
        <v>5.7099999999999998E-2</v>
      </c>
      <c r="L43" s="399" t="s">
        <v>2175</v>
      </c>
      <c r="M43" s="204" t="str">
        <f>IF('01-Mapa de riesgo-UO'!S44="No existen", "No existe control para el riesgo",'01-Mapa de riesgo-UO'!W44)</f>
        <v>Seguimiento a los datos del Sistema de información para la toma de decisiones</v>
      </c>
      <c r="N43" s="204" t="str">
        <f>'01-Mapa de riesgo-UO'!AB44</f>
        <v>Sistema de Información para toma de decisiones</v>
      </c>
      <c r="O43" s="204" t="str">
        <f>'01-Mapa de riesgo-UO'!AG44</f>
        <v>Directores de Programa</v>
      </c>
      <c r="P43" s="218" t="str">
        <f>'01-Mapa de riesgo-UO'!AL44</f>
        <v>Semestral</v>
      </c>
      <c r="Q43" s="218" t="str">
        <f>'01-Mapa de riesgo-UO'!AP44</f>
        <v>Detectivo</v>
      </c>
      <c r="R43" s="385" t="str">
        <f>'01-Mapa de riesgo-UO'!AR44</f>
        <v>ACEPTABLE</v>
      </c>
      <c r="S43" s="399" t="s">
        <v>2167</v>
      </c>
      <c r="T43" s="399"/>
      <c r="U43" s="223" t="str">
        <f>'01-Mapa de riesgo-UO'!AW44</f>
        <v>REDUCIR</v>
      </c>
      <c r="V43" s="223" t="str">
        <f>'01-Mapa de riesgo-UO'!AX44</f>
        <v>Implementación de estrategias de retención de estudiantes por parte de los directores de programa  y comites curriculares, que aportes a la disminución de los indices de deserción.</v>
      </c>
      <c r="W43" s="180">
        <f>IF(U43="COMPARTIR",'01-Mapa de riesgo-UO'!BA44, IF(U43=0, 0,$I$6))</f>
        <v>0</v>
      </c>
      <c r="X43" s="221" t="s">
        <v>271</v>
      </c>
      <c r="Y43" s="221" t="s">
        <v>2184</v>
      </c>
      <c r="Z43" s="221" t="s">
        <v>2185</v>
      </c>
      <c r="AA43" s="221"/>
      <c r="AB43" s="324" t="s">
        <v>2143</v>
      </c>
    </row>
    <row r="44" spans="1:28" ht="91.5" hidden="1" customHeight="1" x14ac:dyDescent="0.2">
      <c r="A44" s="324"/>
      <c r="B44" s="332"/>
      <c r="C44" s="402"/>
      <c r="D44" s="332"/>
      <c r="E44" s="332"/>
      <c r="F44" s="332"/>
      <c r="G44" s="52" t="str">
        <f>'01-Mapa de riesgo-UO'!I45</f>
        <v>Los currículos de las asignaturas no permiten el buen desempeño del estudiante</v>
      </c>
      <c r="H44" s="332"/>
      <c r="I44" s="385"/>
      <c r="J44" s="332"/>
      <c r="K44" s="405"/>
      <c r="L44" s="399"/>
      <c r="M44" s="204">
        <f>IF('01-Mapa de riesgo-UO'!S45="No existen", "No existe control para el riesgo",'01-Mapa de riesgo-UO'!W45)</f>
        <v>0</v>
      </c>
      <c r="N44" s="204">
        <f>'01-Mapa de riesgo-UO'!AB45</f>
        <v>0</v>
      </c>
      <c r="O44" s="204">
        <f>'01-Mapa de riesgo-UO'!AG45</f>
        <v>0</v>
      </c>
      <c r="P44" s="218">
        <f>'01-Mapa de riesgo-UO'!AL45</f>
        <v>0</v>
      </c>
      <c r="Q44" s="218">
        <f>'01-Mapa de riesgo-UO'!AP45</f>
        <v>0</v>
      </c>
      <c r="R44" s="385"/>
      <c r="S44" s="399"/>
      <c r="T44" s="399"/>
      <c r="U44" s="223">
        <f>'01-Mapa de riesgo-UO'!AW45</f>
        <v>0</v>
      </c>
      <c r="V44" s="223">
        <f>'01-Mapa de riesgo-UO'!AX45</f>
        <v>0</v>
      </c>
      <c r="W44" s="180">
        <f>IF(U44="COMPARTIR",'01-Mapa de riesgo-UO'!BA45, IF(U44=0, 0,$I$6))</f>
        <v>0</v>
      </c>
      <c r="X44" s="221"/>
      <c r="Y44" s="221"/>
      <c r="Z44" s="221"/>
      <c r="AA44" s="221"/>
      <c r="AB44" s="324"/>
    </row>
    <row r="45" spans="1:28" ht="91.5" hidden="1" customHeight="1" x14ac:dyDescent="0.2">
      <c r="A45" s="324"/>
      <c r="B45" s="332"/>
      <c r="C45" s="402"/>
      <c r="D45" s="332"/>
      <c r="E45" s="332"/>
      <c r="F45" s="332"/>
      <c r="G45" s="52">
        <f>'01-Mapa de riesgo-UO'!I46</f>
        <v>0</v>
      </c>
      <c r="H45" s="332"/>
      <c r="I45" s="385"/>
      <c r="J45" s="332"/>
      <c r="K45" s="405"/>
      <c r="L45" s="399"/>
      <c r="M45" s="204">
        <f>IF('01-Mapa de riesgo-UO'!S46="No existen", "No existe control para el riesgo",'01-Mapa de riesgo-UO'!W46)</f>
        <v>0</v>
      </c>
      <c r="N45" s="204">
        <f>'01-Mapa de riesgo-UO'!AB46</f>
        <v>0</v>
      </c>
      <c r="O45" s="204">
        <f>'01-Mapa de riesgo-UO'!AG46</f>
        <v>0</v>
      </c>
      <c r="P45" s="218">
        <f>'01-Mapa de riesgo-UO'!AL46</f>
        <v>0</v>
      </c>
      <c r="Q45" s="218">
        <f>'01-Mapa de riesgo-UO'!AP46</f>
        <v>0</v>
      </c>
      <c r="R45" s="385"/>
      <c r="S45" s="399"/>
      <c r="T45" s="399"/>
      <c r="U45" s="223">
        <f>'01-Mapa de riesgo-UO'!AW46</f>
        <v>0</v>
      </c>
      <c r="V45" s="223">
        <f>'01-Mapa de riesgo-UO'!AX46</f>
        <v>0</v>
      </c>
      <c r="W45" s="180">
        <f>IF(U45="COMPARTIR",'01-Mapa de riesgo-UO'!BA46, IF(U45=0, 0,$I$6))</f>
        <v>0</v>
      </c>
      <c r="X45" s="221"/>
      <c r="Y45" s="221"/>
      <c r="Z45" s="221"/>
      <c r="AA45" s="221"/>
      <c r="AB45" s="324"/>
    </row>
    <row r="46" spans="1:28" ht="91.5" customHeight="1" x14ac:dyDescent="0.2">
      <c r="A46" s="324">
        <v>13</v>
      </c>
      <c r="B46" s="332" t="str">
        <f>'01-Mapa de riesgo-UO'!D47</f>
        <v>DOCENCIA</v>
      </c>
      <c r="C46" s="402" t="str">
        <f>+'01-Mapa de riesgo-UO'!F47</f>
        <v>NO</v>
      </c>
      <c r="D46" s="332" t="str">
        <f>'01-Mapa de riesgo-UO'!J47</f>
        <v>Cumplimiento</v>
      </c>
      <c r="E46" s="332" t="str">
        <f>'01-Mapa de riesgo-UO'!K47</f>
        <v>Normatividad vigente asociada al diligenciamiento, control y  seguimiento al plan de trabajo docente.</v>
      </c>
      <c r="F46" s="332"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32" t="str">
        <f>'01-Mapa de riesgo-UO'!M47</f>
        <v>Procesos disciplinarios y penales
Demandas a la Universidad
Aumento de peticiones, quejas y reclamos
Resultados de las asignaturas no acorde con la programación establecida</v>
      </c>
      <c r="I46" s="385" t="str">
        <f>'01-Mapa de riesgo-UO'!AT47</f>
        <v>LEVE</v>
      </c>
      <c r="J46" s="332" t="str">
        <f>'01-Mapa de riesgo-UO'!AU47</f>
        <v>Porcentaje de directores que no cumplen con el seguimientos al plan de trabajo docente</v>
      </c>
      <c r="K46" s="405">
        <v>0</v>
      </c>
      <c r="L46" s="399" t="s">
        <v>2176</v>
      </c>
      <c r="M46" s="204" t="str">
        <f>IF('01-Mapa de riesgo-UO'!S47="No existen", "No existe control para el riesgo",'01-Mapa de riesgo-UO'!W47)</f>
        <v>Seguimiento al  Plan de trabajo docente</v>
      </c>
      <c r="N46" s="204" t="str">
        <f>'01-Mapa de riesgo-UO'!AB47</f>
        <v>aplicativo / docente</v>
      </c>
      <c r="O46" s="204" t="str">
        <f>'01-Mapa de riesgo-UO'!AG47</f>
        <v>Coordinadores - Directores de departamento</v>
      </c>
      <c r="P46" s="218" t="str">
        <f>'01-Mapa de riesgo-UO'!AL47</f>
        <v>Semestral</v>
      </c>
      <c r="Q46" s="218" t="str">
        <f>'01-Mapa de riesgo-UO'!AP47</f>
        <v>Preventivo</v>
      </c>
      <c r="R46" s="385" t="str">
        <f>'01-Mapa de riesgo-UO'!AR47</f>
        <v>FUERTE</v>
      </c>
      <c r="S46" s="399" t="s">
        <v>2168</v>
      </c>
      <c r="T46" s="399"/>
      <c r="U46" s="223" t="str">
        <f>'01-Mapa de riesgo-UO'!AW47</f>
        <v>ASUMIR</v>
      </c>
      <c r="V46" s="223">
        <f>'01-Mapa de riesgo-UO'!AX47</f>
        <v>0</v>
      </c>
      <c r="W46" s="180">
        <f>IF(U46="COMPARTIR",'01-Mapa de riesgo-UO'!BA47, IF(U46=0, 0,$I$6))</f>
        <v>0</v>
      </c>
      <c r="X46" s="221"/>
      <c r="Y46" s="221"/>
      <c r="Z46" s="221"/>
      <c r="AA46" s="221"/>
      <c r="AB46" s="324" t="s">
        <v>2143</v>
      </c>
    </row>
    <row r="47" spans="1:28" ht="91.5" hidden="1" customHeight="1" x14ac:dyDescent="0.2">
      <c r="A47" s="324"/>
      <c r="B47" s="332"/>
      <c r="C47" s="402"/>
      <c r="D47" s="332"/>
      <c r="E47" s="332"/>
      <c r="F47" s="332"/>
      <c r="G47" s="52">
        <f>'01-Mapa de riesgo-UO'!I48</f>
        <v>0</v>
      </c>
      <c r="H47" s="332"/>
      <c r="I47" s="385"/>
      <c r="J47" s="332"/>
      <c r="K47" s="405"/>
      <c r="L47" s="399"/>
      <c r="M47" s="204" t="str">
        <f>IF('01-Mapa de riesgo-UO'!S48="No existen", "No existe control para el riesgo",'01-Mapa de riesgo-UO'!W48)</f>
        <v>Revisión y aprobación del plan de trabajo docente, teniendo como insumo Heteroevaluación, Autoevaluación e Informe del docente</v>
      </c>
      <c r="N47" s="204">
        <f>'01-Mapa de riesgo-UO'!AB48</f>
        <v>0</v>
      </c>
      <c r="O47" s="204" t="str">
        <f>'01-Mapa de riesgo-UO'!AG48</f>
        <v>Directores de Departamento</v>
      </c>
      <c r="P47" s="218" t="str">
        <f>'01-Mapa de riesgo-UO'!AL48</f>
        <v>Anual</v>
      </c>
      <c r="Q47" s="218" t="str">
        <f>'01-Mapa de riesgo-UO'!AP48</f>
        <v>Preventivo</v>
      </c>
      <c r="R47" s="385"/>
      <c r="S47" s="399" t="s">
        <v>2169</v>
      </c>
      <c r="T47" s="399"/>
      <c r="U47" s="223" t="str">
        <f>'01-Mapa de riesgo-UO'!AW48</f>
        <v>ASUMIR</v>
      </c>
      <c r="V47" s="223">
        <f>'01-Mapa de riesgo-UO'!AX48</f>
        <v>0</v>
      </c>
      <c r="W47" s="180">
        <f>IF(U47="COMPARTIR",'01-Mapa de riesgo-UO'!BA48, IF(U47=0, 0,$I$6))</f>
        <v>0</v>
      </c>
      <c r="X47" s="221"/>
      <c r="Y47" s="221"/>
      <c r="Z47" s="221"/>
      <c r="AA47" s="221"/>
      <c r="AB47" s="324"/>
    </row>
    <row r="48" spans="1:28" ht="91.5" hidden="1" customHeight="1" x14ac:dyDescent="0.2">
      <c r="A48" s="324"/>
      <c r="B48" s="332"/>
      <c r="C48" s="402"/>
      <c r="D48" s="332"/>
      <c r="E48" s="332"/>
      <c r="F48" s="332"/>
      <c r="G48" s="52">
        <f>'01-Mapa de riesgo-UO'!I49</f>
        <v>0</v>
      </c>
      <c r="H48" s="332"/>
      <c r="I48" s="385"/>
      <c r="J48" s="332"/>
      <c r="K48" s="405"/>
      <c r="L48" s="399"/>
      <c r="M48" s="204" t="str">
        <f>IF('01-Mapa de riesgo-UO'!S49="No existen", "No existe control para el riesgo",'01-Mapa de riesgo-UO'!W49)</f>
        <v>Presentación del informe de la coevaluación</v>
      </c>
      <c r="N48" s="204">
        <f>'01-Mapa de riesgo-UO'!AB49</f>
        <v>0</v>
      </c>
      <c r="O48" s="204" t="str">
        <f>'01-Mapa de riesgo-UO'!AG49</f>
        <v>Directores de Departamento</v>
      </c>
      <c r="P48" s="218" t="str">
        <f>'01-Mapa de riesgo-UO'!AL49</f>
        <v>Anual</v>
      </c>
      <c r="Q48" s="218" t="str">
        <f>'01-Mapa de riesgo-UO'!AP49</f>
        <v>Preventivo</v>
      </c>
      <c r="R48" s="385"/>
      <c r="S48" s="399" t="s">
        <v>2170</v>
      </c>
      <c r="T48" s="399"/>
      <c r="U48" s="223" t="str">
        <f>'01-Mapa de riesgo-UO'!AW49</f>
        <v>ASUMIR</v>
      </c>
      <c r="V48" s="223">
        <f>'01-Mapa de riesgo-UO'!AX49</f>
        <v>0</v>
      </c>
      <c r="W48" s="180">
        <f>IF(U48="COMPARTIR",'01-Mapa de riesgo-UO'!BA49, IF(U48=0, 0,$I$6))</f>
        <v>0</v>
      </c>
      <c r="X48" s="221"/>
      <c r="Y48" s="221"/>
      <c r="Z48" s="221"/>
      <c r="AA48" s="221"/>
      <c r="AB48" s="324"/>
    </row>
    <row r="49" spans="1:28" ht="91.5" hidden="1" customHeight="1" x14ac:dyDescent="0.2">
      <c r="A49" s="324">
        <v>14</v>
      </c>
      <c r="B49" s="332" t="str">
        <f>'01-Mapa de riesgo-UO'!D50</f>
        <v>INVESTIGACIÓN_E_INNOVACIÓN</v>
      </c>
      <c r="C49" s="402" t="str">
        <f>+'01-Mapa de riesgo-UO'!F50</f>
        <v>NO</v>
      </c>
      <c r="D49" s="332" t="str">
        <f>'01-Mapa de riesgo-UO'!J50</f>
        <v>Estratégico</v>
      </c>
      <c r="E49" s="332" t="str">
        <f>'01-Mapa de riesgo-UO'!K50</f>
        <v>Descenso en la categoria asignada por Colciencias de los Grupos de investigación vinculados a la Facultad.</v>
      </c>
      <c r="F49" s="332"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32" t="str">
        <f>'01-Mapa de riesgo-UO'!M50</f>
        <v>Incumplimiento con las metas trazadas en el PDI
Pérdida de imagen institucional
Disminución en la investigación
Afectación de los procesos de acreditación de los programas académicos y del Institucional</v>
      </c>
      <c r="I49" s="385" t="str">
        <f>'01-Mapa de riesgo-UO'!AT50</f>
        <v>LEVE</v>
      </c>
      <c r="J49" s="332" t="str">
        <f>'01-Mapa de riesgo-UO'!AU50</f>
        <v>Porcentaje de grupos reconocidos y  categorizados de Colciencias</v>
      </c>
      <c r="K49" s="406">
        <v>0.9</v>
      </c>
      <c r="L49" s="399" t="s">
        <v>2177</v>
      </c>
      <c r="M49" s="204" t="str">
        <f>IF('01-Mapa de riesgo-UO'!S50="No existen", "No existe control para el riesgo",'01-Mapa de riesgo-UO'!W50)</f>
        <v>Seguimiento  Sistema de información para la toma de decisiones</v>
      </c>
      <c r="N49" s="204" t="str">
        <f>'01-Mapa de riesgo-UO'!AB50</f>
        <v>Sistema de Información para toma de decisiones</v>
      </c>
      <c r="O49" s="204" t="str">
        <f>'01-Mapa de riesgo-UO'!AG50</f>
        <v>Decanos</v>
      </c>
      <c r="P49" s="218" t="str">
        <f>'01-Mapa de riesgo-UO'!AL50</f>
        <v>Anual</v>
      </c>
      <c r="Q49" s="218" t="str">
        <f>'01-Mapa de riesgo-UO'!AP50</f>
        <v>Preventivo</v>
      </c>
      <c r="R49" s="385" t="str">
        <f>'01-Mapa de riesgo-UO'!AR50</f>
        <v>FUERTE</v>
      </c>
      <c r="S49" s="399" t="s">
        <v>2171</v>
      </c>
      <c r="T49" s="399"/>
      <c r="U49" s="223" t="str">
        <f>'01-Mapa de riesgo-UO'!AW50</f>
        <v>ASUMIR</v>
      </c>
      <c r="V49" s="223">
        <f>'01-Mapa de riesgo-UO'!AX50</f>
        <v>0</v>
      </c>
      <c r="W49" s="180">
        <f>IF(U49="COMPARTIR",'01-Mapa de riesgo-UO'!BA50, IF(U49=0, 0,$I$6))</f>
        <v>0</v>
      </c>
      <c r="X49" s="221"/>
      <c r="Y49" s="221"/>
      <c r="Z49" s="221"/>
      <c r="AA49" s="221"/>
      <c r="AB49" s="324" t="s">
        <v>2143</v>
      </c>
    </row>
    <row r="50" spans="1:28" ht="91.5" hidden="1" customHeight="1" x14ac:dyDescent="0.2">
      <c r="A50" s="324"/>
      <c r="B50" s="332"/>
      <c r="C50" s="402"/>
      <c r="D50" s="332"/>
      <c r="E50" s="332"/>
      <c r="F50" s="332"/>
      <c r="G50" s="52" t="str">
        <f>'01-Mapa de riesgo-UO'!I51</f>
        <v>Desactualización de la información del Grupo de Investigación en la plataforma de Colciencias  y poca vinculación de estudiantes de pregrado y posgrado</v>
      </c>
      <c r="H50" s="332"/>
      <c r="I50" s="385"/>
      <c r="J50" s="332"/>
      <c r="K50" s="405"/>
      <c r="L50" s="399"/>
      <c r="M50" s="204">
        <f>IF('01-Mapa de riesgo-UO'!S51="No existen", "No existe control para el riesgo",'01-Mapa de riesgo-UO'!W51)</f>
        <v>0</v>
      </c>
      <c r="N50" s="204">
        <f>'01-Mapa de riesgo-UO'!AB51</f>
        <v>0</v>
      </c>
      <c r="O50" s="204">
        <f>'01-Mapa de riesgo-UO'!AG51</f>
        <v>0</v>
      </c>
      <c r="P50" s="218">
        <f>'01-Mapa de riesgo-UO'!AL51</f>
        <v>0</v>
      </c>
      <c r="Q50" s="218">
        <f>'01-Mapa de riesgo-UO'!AP51</f>
        <v>0</v>
      </c>
      <c r="R50" s="385"/>
      <c r="S50" s="399"/>
      <c r="T50" s="399"/>
      <c r="U50" s="223" t="str">
        <f>'01-Mapa de riesgo-UO'!AW51</f>
        <v>ASUMIR</v>
      </c>
      <c r="V50" s="223">
        <f>'01-Mapa de riesgo-UO'!AX51</f>
        <v>0</v>
      </c>
      <c r="W50" s="180">
        <f>IF(U50="COMPARTIR",'01-Mapa de riesgo-UO'!BA51, IF(U50=0, 0,$I$6))</f>
        <v>0</v>
      </c>
      <c r="X50" s="221"/>
      <c r="Y50" s="221"/>
      <c r="Z50" s="221"/>
      <c r="AA50" s="221"/>
      <c r="AB50" s="324"/>
    </row>
    <row r="51" spans="1:28" ht="91.5" hidden="1" customHeight="1" x14ac:dyDescent="0.2">
      <c r="A51" s="324"/>
      <c r="B51" s="332"/>
      <c r="C51" s="402"/>
      <c r="D51" s="332"/>
      <c r="E51" s="332"/>
      <c r="F51" s="332"/>
      <c r="G51" s="52" t="str">
        <f>'01-Mapa de riesgo-UO'!I52</f>
        <v>Poca disponibilidad de presupuesto para el desarrollo de proyectos</v>
      </c>
      <c r="H51" s="332"/>
      <c r="I51" s="385"/>
      <c r="J51" s="332"/>
      <c r="K51" s="405"/>
      <c r="L51" s="399"/>
      <c r="M51" s="204">
        <f>IF('01-Mapa de riesgo-UO'!S52="No existen", "No existe control para el riesgo",'01-Mapa de riesgo-UO'!W52)</f>
        <v>0</v>
      </c>
      <c r="N51" s="204">
        <f>'01-Mapa de riesgo-UO'!AB52</f>
        <v>0</v>
      </c>
      <c r="O51" s="204">
        <f>'01-Mapa de riesgo-UO'!AG52</f>
        <v>0</v>
      </c>
      <c r="P51" s="218">
        <f>'01-Mapa de riesgo-UO'!AL52</f>
        <v>0</v>
      </c>
      <c r="Q51" s="218">
        <f>'01-Mapa de riesgo-UO'!AP52</f>
        <v>0</v>
      </c>
      <c r="R51" s="385"/>
      <c r="S51" s="399"/>
      <c r="T51" s="399"/>
      <c r="U51" s="223" t="str">
        <f>'01-Mapa de riesgo-UO'!AW52</f>
        <v>ASUMIR</v>
      </c>
      <c r="V51" s="223">
        <f>'01-Mapa de riesgo-UO'!AX52</f>
        <v>0</v>
      </c>
      <c r="W51" s="180">
        <f>IF(U51="COMPARTIR",'01-Mapa de riesgo-UO'!BA52, IF(U51=0, 0,$I$6))</f>
        <v>0</v>
      </c>
      <c r="X51" s="221"/>
      <c r="Y51" s="221"/>
      <c r="Z51" s="221"/>
      <c r="AA51" s="221"/>
      <c r="AB51" s="324"/>
    </row>
    <row r="52" spans="1:28" ht="91.5" hidden="1" customHeight="1" x14ac:dyDescent="0.2">
      <c r="A52" s="324">
        <v>15</v>
      </c>
      <c r="B52" s="332" t="str">
        <f>'01-Mapa de riesgo-UO'!D53</f>
        <v>INVESTIGACIÓN_E_INNOVACIÓN</v>
      </c>
      <c r="C52" s="402" t="str">
        <f>+'01-Mapa de riesgo-UO'!F53</f>
        <v>NO</v>
      </c>
      <c r="D52" s="332" t="str">
        <f>'01-Mapa de riesgo-UO'!J53</f>
        <v>Operacional</v>
      </c>
      <c r="E52" s="332" t="str">
        <f>'01-Mapa de riesgo-UO'!K53</f>
        <v>Impedimento en la prestación del servicio de laboratorios académicos y de investigación.</v>
      </c>
      <c r="F52" s="332" t="str">
        <f>'01-Mapa de riesgo-UO'!L53</f>
        <v>Daño parcial o total, en equipamientos de los laboratorios</v>
      </c>
      <c r="G52" s="52" t="str">
        <f>'01-Mapa de riesgo-UO'!I53</f>
        <v>Falta de mantenimiento de los equipos</v>
      </c>
      <c r="H52" s="332"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385" t="str">
        <f>'01-Mapa de riesgo-UO'!AT53</f>
        <v>LEVE</v>
      </c>
      <c r="J52" s="332" t="str">
        <f>'01-Mapa de riesgo-UO'!AU53</f>
        <v>Porcentaje de equipos de Laboratorios de la facultad con daños parciales o total en la vigencia</v>
      </c>
      <c r="K52" s="405">
        <v>0</v>
      </c>
      <c r="L52" s="399" t="s">
        <v>2178</v>
      </c>
      <c r="M52" s="204" t="str">
        <f>IF('01-Mapa de riesgo-UO'!S53="No existen", "No existe control para el riesgo",'01-Mapa de riesgo-UO'!W53)</f>
        <v>Fichas de control técnico de equipos para Mantenimiento preventivo</v>
      </c>
      <c r="N52" s="204">
        <f>'01-Mapa de riesgo-UO'!AB53</f>
        <v>0</v>
      </c>
      <c r="O52" s="204" t="str">
        <f>'01-Mapa de riesgo-UO'!AG53</f>
        <v>Labotatorista</v>
      </c>
      <c r="P52" s="218" t="str">
        <f>'01-Mapa de riesgo-UO'!AL53</f>
        <v>Anual</v>
      </c>
      <c r="Q52" s="218" t="str">
        <f>'01-Mapa de riesgo-UO'!AP53</f>
        <v>Preventivo</v>
      </c>
      <c r="R52" s="385" t="str">
        <f>'01-Mapa de riesgo-UO'!AR53</f>
        <v>FUERTE</v>
      </c>
      <c r="S52" s="399" t="s">
        <v>2172</v>
      </c>
      <c r="T52" s="399"/>
      <c r="U52" s="223" t="str">
        <f>'01-Mapa de riesgo-UO'!AW53</f>
        <v>ASUMIR</v>
      </c>
      <c r="V52" s="223">
        <f>'01-Mapa de riesgo-UO'!AX53</f>
        <v>0</v>
      </c>
      <c r="W52" s="180">
        <f>IF(U52="COMPARTIR",'01-Mapa de riesgo-UO'!BA53, IF(U52=0, 0,$I$6))</f>
        <v>0</v>
      </c>
      <c r="X52" s="221"/>
      <c r="Y52" s="221"/>
      <c r="Z52" s="221"/>
      <c r="AA52" s="221"/>
      <c r="AB52" s="324" t="s">
        <v>2144</v>
      </c>
    </row>
    <row r="53" spans="1:28" ht="91.5" hidden="1" customHeight="1" x14ac:dyDescent="0.2">
      <c r="A53" s="324"/>
      <c r="B53" s="332"/>
      <c r="C53" s="402"/>
      <c r="D53" s="332"/>
      <c r="E53" s="332"/>
      <c r="F53" s="332"/>
      <c r="G53" s="52" t="str">
        <f>'01-Mapa de riesgo-UO'!I54</f>
        <v>Manejo inadecuado de los equipos o falta de uso</v>
      </c>
      <c r="H53" s="332"/>
      <c r="I53" s="385"/>
      <c r="J53" s="332"/>
      <c r="K53" s="405"/>
      <c r="L53" s="399"/>
      <c r="M53" s="204">
        <f>IF('01-Mapa de riesgo-UO'!S54="No existen", "No existe control para el riesgo",'01-Mapa de riesgo-UO'!W54)</f>
        <v>0</v>
      </c>
      <c r="N53" s="204">
        <f>'01-Mapa de riesgo-UO'!AB54</f>
        <v>0</v>
      </c>
      <c r="O53" s="204">
        <f>'01-Mapa de riesgo-UO'!AG54</f>
        <v>0</v>
      </c>
      <c r="P53" s="218">
        <f>'01-Mapa de riesgo-UO'!AL54</f>
        <v>0</v>
      </c>
      <c r="Q53" s="218">
        <f>'01-Mapa de riesgo-UO'!AP54</f>
        <v>0</v>
      </c>
      <c r="R53" s="385"/>
      <c r="S53" s="399"/>
      <c r="T53" s="399"/>
      <c r="U53" s="223" t="str">
        <f>'01-Mapa de riesgo-UO'!AW54</f>
        <v>ASUMIR</v>
      </c>
      <c r="V53" s="223">
        <f>'01-Mapa de riesgo-UO'!AX54</f>
        <v>0</v>
      </c>
      <c r="W53" s="180">
        <f>IF(U53="COMPARTIR",'01-Mapa de riesgo-UO'!BA54, IF(U53=0, 0,$I$6))</f>
        <v>0</v>
      </c>
      <c r="X53" s="221"/>
      <c r="Y53" s="221"/>
      <c r="Z53" s="221"/>
      <c r="AA53" s="221"/>
      <c r="AB53" s="324"/>
    </row>
    <row r="54" spans="1:28" ht="91.5" hidden="1" customHeight="1" x14ac:dyDescent="0.2">
      <c r="A54" s="324"/>
      <c r="B54" s="332"/>
      <c r="C54" s="402"/>
      <c r="D54" s="332"/>
      <c r="E54" s="332"/>
      <c r="F54" s="332"/>
      <c r="G54" s="52" t="str">
        <f>'01-Mapa de riesgo-UO'!I55</f>
        <v>Falta de insumos o complementos necesarios para los equipos</v>
      </c>
      <c r="H54" s="332"/>
      <c r="I54" s="385"/>
      <c r="J54" s="332"/>
      <c r="K54" s="405"/>
      <c r="L54" s="399"/>
      <c r="M54" s="204">
        <f>IF('01-Mapa de riesgo-UO'!S55="No existen", "No existe control para el riesgo",'01-Mapa de riesgo-UO'!W55)</f>
        <v>0</v>
      </c>
      <c r="N54" s="204">
        <f>'01-Mapa de riesgo-UO'!AB55</f>
        <v>0</v>
      </c>
      <c r="O54" s="204">
        <f>'01-Mapa de riesgo-UO'!AG55</f>
        <v>0</v>
      </c>
      <c r="P54" s="218">
        <f>'01-Mapa de riesgo-UO'!AL55</f>
        <v>0</v>
      </c>
      <c r="Q54" s="218">
        <f>'01-Mapa de riesgo-UO'!AP55</f>
        <v>0</v>
      </c>
      <c r="R54" s="385"/>
      <c r="S54" s="399"/>
      <c r="T54" s="399"/>
      <c r="U54" s="223" t="str">
        <f>'01-Mapa de riesgo-UO'!AW55</f>
        <v>ASUMIR</v>
      </c>
      <c r="V54" s="223">
        <f>'01-Mapa de riesgo-UO'!AX55</f>
        <v>0</v>
      </c>
      <c r="W54" s="180">
        <f>IF(U54="COMPARTIR",'01-Mapa de riesgo-UO'!BA55, IF(U54=0, 0,$I$6))</f>
        <v>0</v>
      </c>
      <c r="X54" s="221"/>
      <c r="Y54" s="221"/>
      <c r="Z54" s="221"/>
      <c r="AA54" s="221"/>
      <c r="AB54" s="324"/>
    </row>
    <row r="55" spans="1:28" ht="91.5" hidden="1" customHeight="1" x14ac:dyDescent="0.2">
      <c r="A55" s="324">
        <v>16</v>
      </c>
      <c r="B55" s="332" t="str">
        <f>'01-Mapa de riesgo-UO'!D56</f>
        <v>ADMINISTRACIÓN_INSTITUCIONAL</v>
      </c>
      <c r="C55" s="402" t="str">
        <f>+'01-Mapa de riesgo-UO'!F56</f>
        <v>NO</v>
      </c>
      <c r="D55" s="332" t="str">
        <f>'01-Mapa de riesgo-UO'!J56</f>
        <v>Financiero</v>
      </c>
      <c r="E55" s="332" t="str">
        <f>'01-Mapa de riesgo-UO'!K56</f>
        <v>Infraestructura física dispersa para los diferentes departamentos y programas de la Facultad</v>
      </c>
      <c r="F55" s="332" t="str">
        <f>'01-Mapa de riesgo-UO'!L56</f>
        <v>No se cuenta con una infraestructura física unificada que integre al personal perteneciente a la Facultad</v>
      </c>
      <c r="G55" s="52" t="str">
        <f>'01-Mapa de riesgo-UO'!I56</f>
        <v>Recursos limitados de la Institución</v>
      </c>
      <c r="H55" s="332" t="str">
        <f>'01-Mapa de riesgo-UO'!M56</f>
        <v>Pérdida de la noción de integrabilidad en lo académico y las relaciones interpersonales de la comunidad académica. 
No se da una adecuada prestación de asesoría académica y de formación integral a los estudiantes</v>
      </c>
      <c r="I55" s="385" t="str">
        <f>'01-Mapa de riesgo-UO'!AT56</f>
        <v>MODERADO</v>
      </c>
      <c r="J55" s="332" t="str">
        <f>'01-Mapa de riesgo-UO'!AU56</f>
        <v>Edicio ó planta física propia para la Facultad de Ciencias Básicas</v>
      </c>
      <c r="K55" s="405">
        <v>0</v>
      </c>
      <c r="L55" s="399" t="s">
        <v>2179</v>
      </c>
      <c r="M55" s="204" t="str">
        <f>IF('01-Mapa de riesgo-UO'!S56="No existen", "No existe control para el riesgo",'01-Mapa de riesgo-UO'!W56)</f>
        <v>Reuniones y gestión con la alta dirección  y oficina planeación</v>
      </c>
      <c r="N55" s="204">
        <f>'01-Mapa de riesgo-UO'!AB56</f>
        <v>0</v>
      </c>
      <c r="O55" s="204" t="str">
        <f>'01-Mapa de riesgo-UO'!AG56</f>
        <v>Decanos</v>
      </c>
      <c r="P55" s="218" t="str">
        <f>'01-Mapa de riesgo-UO'!AL56</f>
        <v>Semestral</v>
      </c>
      <c r="Q55" s="218" t="str">
        <f>'01-Mapa de riesgo-UO'!AP56</f>
        <v>Detectivo</v>
      </c>
      <c r="R55" s="385" t="str">
        <f>'01-Mapa de riesgo-UO'!AR56</f>
        <v>ACEPTABLE</v>
      </c>
      <c r="S55" s="399" t="s">
        <v>2173</v>
      </c>
      <c r="T55" s="399"/>
      <c r="U55" s="223" t="str">
        <f>'01-Mapa de riesgo-UO'!AW56</f>
        <v>COMPARTIR</v>
      </c>
      <c r="V55" s="223" t="str">
        <f>'01-Mapa de riesgo-UO'!AX56</f>
        <v>Realizar reuniones con las instancias pertinentes para diseñar un edificio que reuna a toda la Facultad y tenga en cuenta las necesidades de infraestructura de los programas y grupos de investigación</v>
      </c>
      <c r="W55" s="180" t="str">
        <f>IF(U55="COMPARTIR",'01-Mapa de riesgo-UO'!BA56, IF(U55=0, 0,$I$6))</f>
        <v>Oficina de Planeación</v>
      </c>
      <c r="X55" s="221" t="s">
        <v>271</v>
      </c>
      <c r="Y55" s="221" t="s">
        <v>2186</v>
      </c>
      <c r="Z55" s="221" t="s">
        <v>2185</v>
      </c>
      <c r="AA55" s="221"/>
      <c r="AB55" s="324" t="s">
        <v>2143</v>
      </c>
    </row>
    <row r="56" spans="1:28" ht="91.5" hidden="1" customHeight="1" x14ac:dyDescent="0.2">
      <c r="A56" s="324"/>
      <c r="B56" s="332"/>
      <c r="C56" s="402"/>
      <c r="D56" s="332"/>
      <c r="E56" s="332"/>
      <c r="F56" s="332"/>
      <c r="G56" s="52">
        <f>'01-Mapa de riesgo-UO'!I57</f>
        <v>0</v>
      </c>
      <c r="H56" s="332"/>
      <c r="I56" s="385"/>
      <c r="J56" s="332"/>
      <c r="K56" s="405"/>
      <c r="L56" s="399"/>
      <c r="M56" s="204">
        <f>IF('01-Mapa de riesgo-UO'!S57="No existen", "No existe control para el riesgo",'01-Mapa de riesgo-UO'!W57)</f>
        <v>0</v>
      </c>
      <c r="N56" s="204">
        <f>'01-Mapa de riesgo-UO'!AB57</f>
        <v>0</v>
      </c>
      <c r="O56" s="204">
        <f>'01-Mapa de riesgo-UO'!AG57</f>
        <v>0</v>
      </c>
      <c r="P56" s="218">
        <f>'01-Mapa de riesgo-UO'!AL57</f>
        <v>0</v>
      </c>
      <c r="Q56" s="218">
        <f>'01-Mapa de riesgo-UO'!AP57</f>
        <v>0</v>
      </c>
      <c r="R56" s="385"/>
      <c r="S56" s="399"/>
      <c r="T56" s="399"/>
      <c r="U56" s="223">
        <f>'01-Mapa de riesgo-UO'!AW57</f>
        <v>0</v>
      </c>
      <c r="V56" s="223">
        <f>'01-Mapa de riesgo-UO'!AX57</f>
        <v>0</v>
      </c>
      <c r="W56" s="180">
        <f>IF(U56="COMPARTIR",'01-Mapa de riesgo-UO'!BA57, IF(U56=0, 0,$I$6))</f>
        <v>0</v>
      </c>
      <c r="X56" s="221"/>
      <c r="Y56" s="221"/>
      <c r="Z56" s="221"/>
      <c r="AA56" s="221"/>
      <c r="AB56" s="324"/>
    </row>
    <row r="57" spans="1:28" ht="91.5" hidden="1" customHeight="1" x14ac:dyDescent="0.2">
      <c r="A57" s="324"/>
      <c r="B57" s="332"/>
      <c r="C57" s="402"/>
      <c r="D57" s="332"/>
      <c r="E57" s="332"/>
      <c r="F57" s="332"/>
      <c r="G57" s="52">
        <f>'01-Mapa de riesgo-UO'!I58</f>
        <v>0</v>
      </c>
      <c r="H57" s="332"/>
      <c r="I57" s="385"/>
      <c r="J57" s="332"/>
      <c r="K57" s="405"/>
      <c r="L57" s="399"/>
      <c r="M57" s="204">
        <f>IF('01-Mapa de riesgo-UO'!S58="No existen", "No existe control para el riesgo",'01-Mapa de riesgo-UO'!W58)</f>
        <v>0</v>
      </c>
      <c r="N57" s="204">
        <f>'01-Mapa de riesgo-UO'!AB58</f>
        <v>0</v>
      </c>
      <c r="O57" s="204">
        <f>'01-Mapa de riesgo-UO'!AG58</f>
        <v>0</v>
      </c>
      <c r="P57" s="218">
        <f>'01-Mapa de riesgo-UO'!AL58</f>
        <v>0</v>
      </c>
      <c r="Q57" s="218">
        <f>'01-Mapa de riesgo-UO'!AP58</f>
        <v>0</v>
      </c>
      <c r="R57" s="385"/>
      <c r="S57" s="399"/>
      <c r="T57" s="399"/>
      <c r="U57" s="223">
        <f>'01-Mapa de riesgo-UO'!AW58</f>
        <v>0</v>
      </c>
      <c r="V57" s="223">
        <f>'01-Mapa de riesgo-UO'!AX58</f>
        <v>0</v>
      </c>
      <c r="W57" s="180">
        <f>IF(U57="COMPARTIR",'01-Mapa de riesgo-UO'!BA58, IF(U57=0, 0,$I$6))</f>
        <v>0</v>
      </c>
      <c r="X57" s="221"/>
      <c r="Y57" s="221"/>
      <c r="Z57" s="221"/>
      <c r="AA57" s="221"/>
      <c r="AB57" s="324"/>
    </row>
    <row r="58" spans="1:28" ht="91.5" customHeight="1" x14ac:dyDescent="0.2">
      <c r="A58" s="324">
        <v>17</v>
      </c>
      <c r="B58" s="332" t="str">
        <f>'01-Mapa de riesgo-UO'!D59</f>
        <v>DOCENCIA</v>
      </c>
      <c r="C58" s="402" t="str">
        <f>+'01-Mapa de riesgo-UO'!F59</f>
        <v>NO</v>
      </c>
      <c r="D58" s="332" t="str">
        <f>'01-Mapa de riesgo-UO'!J59</f>
        <v>Cumplimiento</v>
      </c>
      <c r="E58" s="332" t="str">
        <f>'01-Mapa de riesgo-UO'!K59</f>
        <v>EJECUCIÓN INADECUADA DE LA CONTRATACIÓN</v>
      </c>
      <c r="F58" s="332"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32"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385" t="str">
        <f>'01-Mapa de riesgo-UO'!AT59</f>
        <v>MODERADO</v>
      </c>
      <c r="J58" s="332" t="str">
        <f>'01-Mapa de riesgo-UO'!AU59</f>
        <v xml:space="preserve">(# de docentes en centro de costos diferentes / # total de docentes legalizados) * 100
(# de contratos realizados oportunamente / # total de personal administrativo contratado) * 100
</v>
      </c>
      <c r="K58" s="405">
        <v>0</v>
      </c>
      <c r="L58" s="399" t="s">
        <v>2187</v>
      </c>
      <c r="M58" s="204" t="str">
        <f>IF('01-Mapa de riesgo-UO'!S59="No existen", "No existe control para el riesgo",'01-Mapa de riesgo-UO'!W59)</f>
        <v>Revisión y seguimiento a la contratación docente por semestre y reporte de datos inconsistentes</v>
      </c>
      <c r="N58" s="204">
        <f>'01-Mapa de riesgo-UO'!AB59</f>
        <v>0</v>
      </c>
      <c r="O58" s="204" t="str">
        <f>'01-Mapa de riesgo-UO'!AG59</f>
        <v>Decano / 
Directores / Auxiliares</v>
      </c>
      <c r="P58" s="218" t="str">
        <f>'01-Mapa de riesgo-UO'!AL59</f>
        <v>Semestral</v>
      </c>
      <c r="Q58" s="218" t="str">
        <f>'01-Mapa de riesgo-UO'!AP59</f>
        <v>Detectivo</v>
      </c>
      <c r="R58" s="385" t="str">
        <f>'01-Mapa de riesgo-UO'!AR59</f>
        <v>ACEPTABLE</v>
      </c>
      <c r="S58" s="399" t="s">
        <v>2188</v>
      </c>
      <c r="T58" s="399"/>
      <c r="U58" s="223" t="str">
        <f>'01-Mapa de riesgo-UO'!AW59</f>
        <v>COMPARTIR</v>
      </c>
      <c r="V58" s="223" t="str">
        <f>'01-Mapa de riesgo-UO'!AX59</f>
        <v>Continuar reportando la situación a los involucrados en caso de que el problema persista.</v>
      </c>
      <c r="W58" s="180" t="str">
        <f>IF(U58="COMPARTIR",'01-Mapa de riesgo-UO'!BA59, IF(U58=0, 0,$I$6))</f>
        <v>División de sistemas UTP - Vicerrectoria Administrativa y Financiera - Gestión del talento huano</v>
      </c>
      <c r="X58" s="221" t="s">
        <v>271</v>
      </c>
      <c r="Y58" s="221" t="s">
        <v>2191</v>
      </c>
      <c r="Z58" s="221" t="s">
        <v>559</v>
      </c>
      <c r="AA58" s="221"/>
      <c r="AB58" s="324" t="s">
        <v>2143</v>
      </c>
    </row>
    <row r="59" spans="1:28" ht="91.5" hidden="1" customHeight="1" x14ac:dyDescent="0.2">
      <c r="A59" s="324"/>
      <c r="B59" s="332"/>
      <c r="C59" s="402"/>
      <c r="D59" s="332"/>
      <c r="E59" s="332"/>
      <c r="F59" s="332"/>
      <c r="G59" s="52" t="str">
        <f>'01-Mapa de riesgo-UO'!I60</f>
        <v>Afiliación ARL de docentes con riesgo mayor a 1</v>
      </c>
      <c r="H59" s="332"/>
      <c r="I59" s="385"/>
      <c r="J59" s="332"/>
      <c r="K59" s="405"/>
      <c r="L59" s="399"/>
      <c r="M59" s="204" t="str">
        <f>IF('01-Mapa de riesgo-UO'!S60="No existen", "No existe control para el riesgo",'01-Mapa de riesgo-UO'!W60)</f>
        <v>Terminar la evaluación de los docentes por parte de sst sobre el riesgo laboral</v>
      </c>
      <c r="N59" s="204">
        <f>'01-Mapa de riesgo-UO'!AB60</f>
        <v>0</v>
      </c>
      <c r="O59" s="204" t="str">
        <f>'01-Mapa de riesgo-UO'!AG60</f>
        <v>SST</v>
      </c>
      <c r="P59" s="218" t="str">
        <f>'01-Mapa de riesgo-UO'!AL60</f>
        <v>Semestral</v>
      </c>
      <c r="Q59" s="218" t="str">
        <f>'01-Mapa de riesgo-UO'!AP60</f>
        <v>Detectivo</v>
      </c>
      <c r="R59" s="385"/>
      <c r="S59" s="399" t="s">
        <v>2189</v>
      </c>
      <c r="T59" s="399"/>
      <c r="U59" s="223" t="str">
        <f>'01-Mapa de riesgo-UO'!AW60</f>
        <v>COMPARTIR</v>
      </c>
      <c r="V59" s="223" t="str">
        <f>'01-Mapa de riesgo-UO'!AX60</f>
        <v>Terminar la evaluación docentes de riesgo laboral</v>
      </c>
      <c r="W59" s="180" t="str">
        <f>IF(U59="COMPARTIR",'01-Mapa de riesgo-UO'!BA60, IF(U59=0, 0,$I$6))</f>
        <v>Seguridad y Salud en el trabajo</v>
      </c>
      <c r="X59" s="221" t="s">
        <v>271</v>
      </c>
      <c r="Y59" s="221" t="s">
        <v>2192</v>
      </c>
      <c r="Z59" s="221" t="s">
        <v>559</v>
      </c>
      <c r="AA59" s="221"/>
      <c r="AB59" s="324"/>
    </row>
    <row r="60" spans="1:28" ht="91.5" hidden="1" customHeight="1" x14ac:dyDescent="0.2">
      <c r="A60" s="324"/>
      <c r="B60" s="332"/>
      <c r="C60" s="402"/>
      <c r="D60" s="332"/>
      <c r="E60" s="332"/>
      <c r="F60" s="332"/>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32"/>
      <c r="I60" s="385"/>
      <c r="J60" s="332"/>
      <c r="K60" s="405"/>
      <c r="L60" s="399"/>
      <c r="M60" s="204" t="str">
        <f>IF('01-Mapa de riesgo-UO'!S61="No existen", "No existe control para el riesgo",'01-Mapa de riesgo-UO'!W61)</f>
        <v>Veificación de la carga docentes
Priorizar las contrataciones en la Universidad del personal administrativo 
Agilizar los estudios de modernización para el cambio de tipo de vinculación del personal</v>
      </c>
      <c r="N60" s="204">
        <f>'01-Mapa de riesgo-UO'!AB61</f>
        <v>0</v>
      </c>
      <c r="O60" s="204" t="str">
        <f>'01-Mapa de riesgo-UO'!AG61</f>
        <v>Directores de programa y Auxiliares</v>
      </c>
      <c r="P60" s="218" t="str">
        <f>'01-Mapa de riesgo-UO'!AL61</f>
        <v>Semestral</v>
      </c>
      <c r="Q60" s="218" t="str">
        <f>'01-Mapa de riesgo-UO'!AP61</f>
        <v>Detectivo</v>
      </c>
      <c r="R60" s="385"/>
      <c r="S60" s="399" t="s">
        <v>2190</v>
      </c>
      <c r="T60" s="399"/>
      <c r="U60" s="223" t="str">
        <f>'01-Mapa de riesgo-UO'!AW61</f>
        <v>COMPARTIR</v>
      </c>
      <c r="V60" s="223" t="str">
        <f>'01-Mapa de riesgo-UO'!AX61</f>
        <v xml:space="preserve">Reportar las irregularidades presentadas </v>
      </c>
      <c r="W60" s="180" t="str">
        <f>IF(U60="COMPARTIR",'01-Mapa de riesgo-UO'!BA61, IF(U60=0, 0,$I$6))</f>
        <v>Sistemas
Gestión de la contratación - Financiera</v>
      </c>
      <c r="X60" s="221"/>
      <c r="Y60" s="221"/>
      <c r="Z60" s="221"/>
      <c r="AA60" s="221"/>
      <c r="AB60" s="324"/>
    </row>
    <row r="61" spans="1:28" ht="91.5" hidden="1" customHeight="1" x14ac:dyDescent="0.2">
      <c r="A61" s="324">
        <v>18</v>
      </c>
      <c r="B61" s="332" t="str">
        <f>'01-Mapa de riesgo-UO'!D62</f>
        <v>ADMINISTRACIÓN_INSTITUCIONAL</v>
      </c>
      <c r="C61" s="402" t="str">
        <f>+'01-Mapa de riesgo-UO'!F62</f>
        <v>NO</v>
      </c>
      <c r="D61" s="332" t="str">
        <f>'01-Mapa de riesgo-UO'!J62</f>
        <v>Operacional</v>
      </c>
      <c r="E61" s="332" t="str">
        <f>'01-Mapa de riesgo-UO'!K62</f>
        <v>INSUFICIENCIA DE EQUIPOS E INFRAESTRUCTURA PARA SUPLIR LA DEMANDA DE ESTUDIANTES EN LA PRESTACIÓN DEL SERVICIO</v>
      </c>
      <c r="F61" s="332"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32"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385" t="str">
        <f>'01-Mapa de riesgo-UO'!AT62</f>
        <v>MODERADO</v>
      </c>
      <c r="J61" s="332" t="str">
        <f>'01-Mapa de riesgo-UO'!AU62</f>
        <v xml:space="preserve">(# de espacios y equipos entregados / # de espacios y equipos proyectados para la vigencia) * 100 </v>
      </c>
      <c r="K61" s="405"/>
      <c r="L61" s="399"/>
      <c r="M61" s="204" t="str">
        <f>IF('01-Mapa de riesgo-UO'!S62="No existen", "No existe control para el riesgo",'01-Mapa de riesgo-UO'!W62)</f>
        <v>Verificar y encontrar alquiler de espacios para lograr los objetivos de aprendizaje y practicas, especialmente de las tecnologías</v>
      </c>
      <c r="N61" s="204">
        <f>'01-Mapa de riesgo-UO'!AB62</f>
        <v>0</v>
      </c>
      <c r="O61" s="204" t="str">
        <f>'01-Mapa de riesgo-UO'!AG62</f>
        <v>Decano y Directores de Programa</v>
      </c>
      <c r="P61" s="218" t="str">
        <f>'01-Mapa de riesgo-UO'!AL62</f>
        <v>Semestral</v>
      </c>
      <c r="Q61" s="218" t="str">
        <f>'01-Mapa de riesgo-UO'!AP62</f>
        <v>Preventivo</v>
      </c>
      <c r="R61" s="385" t="str">
        <f>'01-Mapa de riesgo-UO'!AR62</f>
        <v>ACEPTABLE</v>
      </c>
      <c r="S61" s="399"/>
      <c r="T61" s="399"/>
      <c r="U61" s="223" t="str">
        <f>'01-Mapa de riesgo-UO'!AW62</f>
        <v>TRANSFERIR</v>
      </c>
      <c r="V61" s="223" t="str">
        <f>'01-Mapa de riesgo-UO'!AX62</f>
        <v>Informar a VAF cuando se presenten difucultades con respecto a disponibilidad de espacios</v>
      </c>
      <c r="W61" s="180">
        <f>IF(U61="COMPARTIR",'01-Mapa de riesgo-UO'!BA62, IF(U61=0, 0,$I$6))</f>
        <v>0</v>
      </c>
      <c r="X61" s="221" t="s">
        <v>271</v>
      </c>
      <c r="Y61" s="221" t="s">
        <v>2193</v>
      </c>
      <c r="Z61" s="221" t="s">
        <v>559</v>
      </c>
      <c r="AA61" s="221"/>
      <c r="AB61" s="324" t="s">
        <v>2144</v>
      </c>
    </row>
    <row r="62" spans="1:28" ht="91.5" hidden="1" customHeight="1" x14ac:dyDescent="0.2">
      <c r="A62" s="324"/>
      <c r="B62" s="332"/>
      <c r="C62" s="402"/>
      <c r="D62" s="332"/>
      <c r="E62" s="332"/>
      <c r="F62" s="332"/>
      <c r="G62" s="52" t="str">
        <f>'01-Mapa de riesgo-UO'!I63</f>
        <v xml:space="preserve"> No se ha alcanzado el punto de equilibrio en la población estudiantil para la financiación de la prestación de servicios</v>
      </c>
      <c r="H62" s="332"/>
      <c r="I62" s="385"/>
      <c r="J62" s="332"/>
      <c r="K62" s="405"/>
      <c r="L62" s="399"/>
      <c r="M62" s="204" t="str">
        <f>IF('01-Mapa de riesgo-UO'!S63="No existen", "No existe control para el riesgo",'01-Mapa de riesgo-UO'!W63)</f>
        <v>Seguimiento a las entregas de los equipos aprobados</v>
      </c>
      <c r="N62" s="204">
        <f>'01-Mapa de riesgo-UO'!AB63</f>
        <v>0</v>
      </c>
      <c r="O62" s="204" t="str">
        <f>'01-Mapa de riesgo-UO'!AG63</f>
        <v>Directores de programa y Auxiliares</v>
      </c>
      <c r="P62" s="218" t="str">
        <f>'01-Mapa de riesgo-UO'!AL63</f>
        <v>Semestral</v>
      </c>
      <c r="Q62" s="218" t="str">
        <f>'01-Mapa de riesgo-UO'!AP63</f>
        <v>Detectivo</v>
      </c>
      <c r="R62" s="385"/>
      <c r="S62" s="399"/>
      <c r="T62" s="399"/>
      <c r="U62" s="223" t="str">
        <f>'01-Mapa de riesgo-UO'!AW63</f>
        <v>COMPARTIR</v>
      </c>
      <c r="V62" s="223" t="str">
        <f>'01-Mapa de riesgo-UO'!AX63</f>
        <v>Apoyar a las diferentes dependencias de la UTP en la consecución de recursos para dotación de equipos</v>
      </c>
      <c r="W62" s="180" t="str">
        <f>IF(U62="COMPARTIR",'01-Mapa de riesgo-UO'!BA63, IF(U62=0, 0,$I$6))</f>
        <v>Planeación - Rectoria - VAF</v>
      </c>
      <c r="X62" s="221" t="s">
        <v>271</v>
      </c>
      <c r="Y62" s="221" t="s">
        <v>2194</v>
      </c>
      <c r="Z62" s="221" t="s">
        <v>559</v>
      </c>
      <c r="AA62" s="221"/>
      <c r="AB62" s="324"/>
    </row>
    <row r="63" spans="1:28" ht="91.5" hidden="1" customHeight="1" x14ac:dyDescent="0.2">
      <c r="A63" s="324"/>
      <c r="B63" s="332"/>
      <c r="C63" s="402"/>
      <c r="D63" s="332"/>
      <c r="E63" s="332"/>
      <c r="F63" s="332"/>
      <c r="G63" s="52">
        <f>'01-Mapa de riesgo-UO'!I64</f>
        <v>0</v>
      </c>
      <c r="H63" s="332"/>
      <c r="I63" s="385"/>
      <c r="J63" s="332"/>
      <c r="K63" s="405"/>
      <c r="L63" s="399"/>
      <c r="M63" s="204" t="str">
        <f>IF('01-Mapa de riesgo-UO'!S64="No existen", "No existe control para el riesgo",'01-Mapa de riesgo-UO'!W64)</f>
        <v xml:space="preserve">Seguimiento a el mantenimiento de los equipos antiguos </v>
      </c>
      <c r="N63" s="204">
        <f>'01-Mapa de riesgo-UO'!AB64</f>
        <v>0</v>
      </c>
      <c r="O63" s="204" t="str">
        <f>'01-Mapa de riesgo-UO'!AG64</f>
        <v>Directores de programa y Auxiliares</v>
      </c>
      <c r="P63" s="218" t="str">
        <f>'01-Mapa de riesgo-UO'!AL64</f>
        <v>No definida</v>
      </c>
      <c r="Q63" s="218" t="str">
        <f>'01-Mapa de riesgo-UO'!AP64</f>
        <v>Preventivo</v>
      </c>
      <c r="R63" s="385"/>
      <c r="S63" s="399"/>
      <c r="T63" s="399"/>
      <c r="U63" s="223" t="str">
        <f>'01-Mapa de riesgo-UO'!AW64</f>
        <v>COMPARTIR</v>
      </c>
      <c r="V63" s="223" t="str">
        <f>'01-Mapa de riesgo-UO'!AX64</f>
        <v>Hacer seguimiento al mantenimiento y la compra de los equipos solicitados por el aplicativo</v>
      </c>
      <c r="W63" s="180" t="str">
        <f>IF(U63="COMPARTIR",'01-Mapa de riesgo-UO'!BA64, IF(U63=0, 0,$I$6))</f>
        <v>CRIE</v>
      </c>
      <c r="X63" s="221" t="s">
        <v>271</v>
      </c>
      <c r="Y63" s="221" t="s">
        <v>2195</v>
      </c>
      <c r="Z63" s="221" t="s">
        <v>559</v>
      </c>
      <c r="AA63" s="221"/>
      <c r="AB63" s="324"/>
    </row>
    <row r="64" spans="1:28" ht="91.5" hidden="1" customHeight="1" x14ac:dyDescent="0.2">
      <c r="A64" s="324">
        <v>19</v>
      </c>
      <c r="B64" s="332" t="str">
        <f>'01-Mapa de riesgo-UO'!D65</f>
        <v>ADMINISTRACIÓN_INSTITUCIONAL</v>
      </c>
      <c r="C64" s="402" t="str">
        <f>+'01-Mapa de riesgo-UO'!F65</f>
        <v>NO</v>
      </c>
      <c r="D64" s="332" t="str">
        <f>'01-Mapa de riesgo-UO'!J65</f>
        <v>Estratégico</v>
      </c>
      <c r="E64" s="332" t="str">
        <f>'01-Mapa de riesgo-UO'!K65</f>
        <v>DESERCIÓN ACADEMICA</v>
      </c>
      <c r="F64" s="332" t="str">
        <f>'01-Mapa de riesgo-UO'!L65</f>
        <v>Deserción academica en los programas de la FCAA</v>
      </c>
      <c r="G64" s="52" t="str">
        <f>'01-Mapa de riesgo-UO'!I65</f>
        <v>Problemas socio-economicos</v>
      </c>
      <c r="H64" s="332" t="str">
        <f>'01-Mapa de riesgo-UO'!M65</f>
        <v>Mala imagen de los programas
Desmotivación de parte de otros estudiantes
Afectación de los ingresos en los presupuestos proyectados</v>
      </c>
      <c r="I64" s="385" t="str">
        <f>'01-Mapa de riesgo-UO'!AT65</f>
        <v>LEVE</v>
      </c>
      <c r="J64" s="332" t="str">
        <f>'01-Mapa de riesgo-UO'!AU65</f>
        <v>Indicador de deserción de la Vicerectoria de Bienestar Universitario</v>
      </c>
      <c r="K64" s="406"/>
      <c r="L64" s="399"/>
      <c r="M64" s="204" t="str">
        <f>IF('01-Mapa de riesgo-UO'!S65="No existen", "No existe control para el riesgo",'01-Mapa de riesgo-UO'!W65)</f>
        <v>Sensibilizar a los estudiantes desde que ingresan a la UTP con respecto a los beneficios o apoyos a los que pueden acceder a través del PAI</v>
      </c>
      <c r="N64" s="204">
        <f>'01-Mapa de riesgo-UO'!AB65</f>
        <v>0</v>
      </c>
      <c r="O64" s="204" t="str">
        <f>'01-Mapa de riesgo-UO'!AG65</f>
        <v>Cargo planta / 
Contratista / Docentes Transitorios</v>
      </c>
      <c r="P64" s="218" t="str">
        <f>'01-Mapa de riesgo-UO'!AL65</f>
        <v>Semestral</v>
      </c>
      <c r="Q64" s="218" t="str">
        <f>'01-Mapa de riesgo-UO'!AP65</f>
        <v>Detectivo</v>
      </c>
      <c r="R64" s="385" t="str">
        <f>'01-Mapa de riesgo-UO'!AR65</f>
        <v>ACEPTABLE</v>
      </c>
      <c r="S64" s="399"/>
      <c r="T64" s="399"/>
      <c r="U64" s="223" t="str">
        <f>'01-Mapa de riesgo-UO'!AW65</f>
        <v>ASUMIR</v>
      </c>
      <c r="V64" s="223">
        <f>'01-Mapa de riesgo-UO'!AX65</f>
        <v>0</v>
      </c>
      <c r="W64" s="180">
        <f>IF(U64="COMPARTIR",'01-Mapa de riesgo-UO'!BA65, IF(U64=0, 0,$I$6))</f>
        <v>0</v>
      </c>
      <c r="X64" s="221"/>
      <c r="Y64" s="221"/>
      <c r="Z64" s="221"/>
      <c r="AA64" s="221"/>
      <c r="AB64" s="324" t="s">
        <v>2143</v>
      </c>
    </row>
    <row r="65" spans="1:28" ht="91.5" hidden="1" customHeight="1" x14ac:dyDescent="0.2">
      <c r="A65" s="324"/>
      <c r="B65" s="332"/>
      <c r="C65" s="402"/>
      <c r="D65" s="332"/>
      <c r="E65" s="332"/>
      <c r="F65" s="332"/>
      <c r="G65" s="52" t="str">
        <f>'01-Mapa de riesgo-UO'!I66</f>
        <v>El estudiante no se sintió interesado por el programa en el cual se matriculó y vienen mal preparados de conocimientos básicos para afrontar la vida universitaria</v>
      </c>
      <c r="H65" s="332"/>
      <c r="I65" s="385"/>
      <c r="J65" s="332"/>
      <c r="K65" s="405"/>
      <c r="L65" s="399"/>
      <c r="M65" s="204" t="str">
        <f>IF('01-Mapa de riesgo-UO'!S66="No existen", "No existe control para el riesgo",'01-Mapa de riesgo-UO'!W66)</f>
        <v xml:space="preserve">Fortalecer la promoción de los programas y hacer una nivelación a los estudiantes antes de iniciar las clases </v>
      </c>
      <c r="N65" s="204">
        <f>'01-Mapa de riesgo-UO'!AB66</f>
        <v>0</v>
      </c>
      <c r="O65" s="204" t="str">
        <f>'01-Mapa de riesgo-UO'!AG66</f>
        <v>Cargo planta / 
Contratista / Docentes Transitorios/profesional de apoyo</v>
      </c>
      <c r="P65" s="218" t="str">
        <f>'01-Mapa de riesgo-UO'!AL66</f>
        <v>Semestral</v>
      </c>
      <c r="Q65" s="218" t="str">
        <f>'01-Mapa de riesgo-UO'!AP66</f>
        <v>Detectivo</v>
      </c>
      <c r="R65" s="385"/>
      <c r="S65" s="399"/>
      <c r="T65" s="399"/>
      <c r="U65" s="223" t="str">
        <f>'01-Mapa de riesgo-UO'!AW66</f>
        <v>ASUMIR</v>
      </c>
      <c r="V65" s="223">
        <f>'01-Mapa de riesgo-UO'!AX66</f>
        <v>0</v>
      </c>
      <c r="W65" s="180">
        <f>IF(U65="COMPARTIR",'01-Mapa de riesgo-UO'!BA66, IF(U65=0, 0,$I$6))</f>
        <v>0</v>
      </c>
      <c r="X65" s="221"/>
      <c r="Y65" s="221"/>
      <c r="Z65" s="221"/>
      <c r="AA65" s="221"/>
      <c r="AB65" s="324"/>
    </row>
    <row r="66" spans="1:28" ht="91.5" hidden="1" customHeight="1" x14ac:dyDescent="0.2">
      <c r="A66" s="324"/>
      <c r="B66" s="332"/>
      <c r="C66" s="402"/>
      <c r="D66" s="332"/>
      <c r="E66" s="332"/>
      <c r="F66" s="332"/>
      <c r="G66" s="52" t="str">
        <f>'01-Mapa de riesgo-UO'!I67</f>
        <v>El estudiante perdió interés por el enfoque que se le dio al programa</v>
      </c>
      <c r="H66" s="332"/>
      <c r="I66" s="385"/>
      <c r="J66" s="332"/>
      <c r="K66" s="405"/>
      <c r="L66" s="399"/>
      <c r="M66" s="204" t="str">
        <f>IF('01-Mapa de riesgo-UO'!S67="No existen", "No existe control para el riesgo",'01-Mapa de riesgo-UO'!W67)</f>
        <v xml:space="preserve">Realizar seguimiento a la repitencia en cancelación de asignaturas y que haya un proceso de diagnostico de las causas de cancelación </v>
      </c>
      <c r="N66" s="204">
        <f>'01-Mapa de riesgo-UO'!AB67</f>
        <v>0</v>
      </c>
      <c r="O66" s="204" t="str">
        <f>'01-Mapa de riesgo-UO'!AG67</f>
        <v>Director del programa/asistente administrativo</v>
      </c>
      <c r="P66" s="218" t="str">
        <f>'01-Mapa de riesgo-UO'!AL67</f>
        <v>Semestral</v>
      </c>
      <c r="Q66" s="218" t="str">
        <f>'01-Mapa de riesgo-UO'!AP67</f>
        <v>Detectivo</v>
      </c>
      <c r="R66" s="385"/>
      <c r="S66" s="399"/>
      <c r="T66" s="399"/>
      <c r="U66" s="223" t="str">
        <f>'01-Mapa de riesgo-UO'!AW67</f>
        <v>ASUMIR</v>
      </c>
      <c r="V66" s="223">
        <f>'01-Mapa de riesgo-UO'!AX67</f>
        <v>0</v>
      </c>
      <c r="W66" s="180">
        <f>IF(U66="COMPARTIR",'01-Mapa de riesgo-UO'!BA67, IF(U66=0, 0,$I$6))</f>
        <v>0</v>
      </c>
      <c r="X66" s="221"/>
      <c r="Y66" s="221"/>
      <c r="Z66" s="221"/>
      <c r="AA66" s="221"/>
      <c r="AB66" s="324"/>
    </row>
    <row r="67" spans="1:28" ht="91.5" hidden="1" customHeight="1" x14ac:dyDescent="0.2">
      <c r="A67" s="324">
        <v>20</v>
      </c>
      <c r="B67" s="332" t="str">
        <f>'01-Mapa de riesgo-UO'!D68</f>
        <v>EXTENSIÓN_PROYECCIÓN_SOCIAL</v>
      </c>
      <c r="C67" s="402" t="str">
        <f>+'01-Mapa de riesgo-UO'!F68</f>
        <v>NO</v>
      </c>
      <c r="D67" s="332" t="str">
        <f>'01-Mapa de riesgo-UO'!J68</f>
        <v>Financiero</v>
      </c>
      <c r="E67" s="332" t="str">
        <f>'01-Mapa de riesgo-UO'!K68</f>
        <v>FALTA DE RECURSOS EN FONDO DE FACULTAD</v>
      </c>
      <c r="F67" s="332"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32" t="str">
        <f>'01-Mapa de riesgo-UO'!M68</f>
        <v xml:space="preserve">No se pueden realizar algunos proyectos
No se pueden apalancar algunas iniciativas en la FCAA 
No dejan excedentes los proyectos de extensión realizados </v>
      </c>
      <c r="I67" s="385" t="str">
        <f>'01-Mapa de riesgo-UO'!AT68</f>
        <v>MODERADO</v>
      </c>
      <c r="J67" s="332" t="str">
        <f>'01-Mapa de riesgo-UO'!AU68</f>
        <v>Cantidad de actividades de extensión realizadas que generan ingresos</v>
      </c>
      <c r="K67" s="405"/>
      <c r="L67" s="399"/>
      <c r="M67" s="204" t="str">
        <f>IF('01-Mapa de riesgo-UO'!S68="No existen", "No existe control para el riesgo",'01-Mapa de riesgo-UO'!W68)</f>
        <v xml:space="preserve">Portafolio y promoción de servicios de extensión de parte de la FCAA </v>
      </c>
      <c r="N67" s="204">
        <f>'01-Mapa de riesgo-UO'!AB68</f>
        <v>0</v>
      </c>
      <c r="O67" s="204" t="str">
        <f>'01-Mapa de riesgo-UO'!AG68</f>
        <v>Cargo planta / Docentes transitorios / profesional de apoyo</v>
      </c>
      <c r="P67" s="218" t="str">
        <f>'01-Mapa de riesgo-UO'!AL68</f>
        <v>Semestral</v>
      </c>
      <c r="Q67" s="218" t="str">
        <f>'01-Mapa de riesgo-UO'!AP68</f>
        <v>Detectivo</v>
      </c>
      <c r="R67" s="385" t="str">
        <f>'01-Mapa de riesgo-UO'!AR68</f>
        <v>ACEPTABLE</v>
      </c>
      <c r="S67" s="399"/>
      <c r="T67" s="399"/>
      <c r="U67" s="223" t="str">
        <f>'01-Mapa de riesgo-UO'!AW68</f>
        <v>COMPARTIR</v>
      </c>
      <c r="V67" s="223" t="str">
        <f>'01-Mapa de riesgo-UO'!AX68</f>
        <v>Estar en contacto permanente con la VIIE para que nos puedan apoyar con la difusión de actividades de extensión de la FCAA</v>
      </c>
      <c r="W67" s="180" t="str">
        <f>IF(U67="COMPARTIR",'01-Mapa de riesgo-UO'!BA68, IF(U67=0, 0,$I$6))</f>
        <v>Vicerrectoria de investigaciones, innovación y extensión</v>
      </c>
      <c r="X67" s="221" t="s">
        <v>271</v>
      </c>
      <c r="Y67" s="221" t="s">
        <v>2196</v>
      </c>
      <c r="Z67" s="221" t="s">
        <v>559</v>
      </c>
      <c r="AA67" s="221"/>
      <c r="AB67" s="324" t="s">
        <v>2144</v>
      </c>
    </row>
    <row r="68" spans="1:28" ht="91.5" hidden="1" customHeight="1" x14ac:dyDescent="0.2">
      <c r="A68" s="324"/>
      <c r="B68" s="332"/>
      <c r="C68" s="402"/>
      <c r="D68" s="332"/>
      <c r="E68" s="332"/>
      <c r="F68" s="332"/>
      <c r="G68" s="52" t="str">
        <f>'01-Mapa de riesgo-UO'!I69</f>
        <v>Falta de divulgación de la FCAA y los servicios de extensión que ofrece al medio</v>
      </c>
      <c r="H68" s="332"/>
      <c r="I68" s="385"/>
      <c r="J68" s="332"/>
      <c r="K68" s="405"/>
      <c r="L68" s="399"/>
      <c r="M68" s="204" t="str">
        <f>IF('01-Mapa de riesgo-UO'!S69="No existen", "No existe control para el riesgo",'01-Mapa de riesgo-UO'!W69)</f>
        <v>Busqueda de activadades de extensión y  de convenios con otras entidades</v>
      </c>
      <c r="N68" s="204">
        <f>'01-Mapa de riesgo-UO'!AB69</f>
        <v>0</v>
      </c>
      <c r="O68" s="204" t="str">
        <f>'01-Mapa de riesgo-UO'!AG69</f>
        <v>Cargo planta / Docentes transitorios / profesional de apoyo</v>
      </c>
      <c r="P68" s="218" t="str">
        <f>'01-Mapa de riesgo-UO'!AL69</f>
        <v>Semestral</v>
      </c>
      <c r="Q68" s="218" t="str">
        <f>'01-Mapa de riesgo-UO'!AP69</f>
        <v>Detectivo</v>
      </c>
      <c r="R68" s="385"/>
      <c r="S68" s="399"/>
      <c r="T68" s="399"/>
      <c r="U68" s="223" t="str">
        <f>'01-Mapa de riesgo-UO'!AW69</f>
        <v>COMPARTIR</v>
      </c>
      <c r="V68" s="223" t="str">
        <f>'01-Mapa de riesgo-UO'!AX69</f>
        <v>Estar en contacto permanente con la  Oficina de Internacionalización para que nos puedan apoyar con la difusión de la trayectoria de la facultad, para hacer convenios con otras entidades</v>
      </c>
      <c r="W68" s="180" t="str">
        <f>IF(U68="COMPARTIR",'01-Mapa de riesgo-UO'!BA69, IF(U68=0, 0,$I$6))</f>
        <v xml:space="preserve"> Oficina de Internacionalización</v>
      </c>
      <c r="X68" s="221" t="s">
        <v>271</v>
      </c>
      <c r="Y68" s="221" t="s">
        <v>2197</v>
      </c>
      <c r="Z68" s="221" t="s">
        <v>559</v>
      </c>
      <c r="AA68" s="221"/>
      <c r="AB68" s="324"/>
    </row>
    <row r="69" spans="1:28" ht="91.5" hidden="1" customHeight="1" x14ac:dyDescent="0.2">
      <c r="A69" s="324"/>
      <c r="B69" s="332"/>
      <c r="C69" s="402"/>
      <c r="D69" s="332"/>
      <c r="E69" s="332"/>
      <c r="F69" s="332"/>
      <c r="G69" s="52" t="str">
        <f>'01-Mapa de riesgo-UO'!I70</f>
        <v xml:space="preserve">No contamos con laboratorios acreditados para prestar servicios de laboratorios
</v>
      </c>
      <c r="H69" s="332"/>
      <c r="I69" s="385"/>
      <c r="J69" s="332"/>
      <c r="K69" s="405"/>
      <c r="L69" s="399"/>
      <c r="M69" s="204" t="str">
        <f>IF('01-Mapa de riesgo-UO'!S70="No existen", "No existe control para el riesgo",'01-Mapa de riesgo-UO'!W70)</f>
        <v>Seguimiento financiero a la ejecución del presupuesto de los proyectos de extensión 
Hacer un estudio de oportunidad para conocer que servicios podría prestar los laboratorios de la facultad</v>
      </c>
      <c r="N69" s="204">
        <f>'01-Mapa de riesgo-UO'!AB70</f>
        <v>0</v>
      </c>
      <c r="O69" s="204" t="str">
        <f>'01-Mapa de riesgo-UO'!AG70</f>
        <v>Decano / Consejo de Facultad</v>
      </c>
      <c r="P69" s="218" t="str">
        <f>'01-Mapa de riesgo-UO'!AL70</f>
        <v>Semestral</v>
      </c>
      <c r="Q69" s="218" t="str">
        <f>'01-Mapa de riesgo-UO'!AP70</f>
        <v>Detectivo</v>
      </c>
      <c r="R69" s="385"/>
      <c r="S69" s="399"/>
      <c r="T69" s="399"/>
      <c r="U69" s="223" t="str">
        <f>'01-Mapa de riesgo-UO'!AW70</f>
        <v>COMPARTIR</v>
      </c>
      <c r="V69" s="223" t="str">
        <f>'01-Mapa de riesgo-UO'!AX70</f>
        <v>Seguimiento a la ejecución del presupuesto de los proyectos de extensión</v>
      </c>
      <c r="W69" s="180" t="str">
        <f>IF(U69="COMPARTIR",'01-Mapa de riesgo-UO'!BA70, IF(U69=0, 0,$I$6))</f>
        <v xml:space="preserve">Financiera / Planeación /VIIE /VAF </v>
      </c>
      <c r="X69" s="221" t="s">
        <v>271</v>
      </c>
      <c r="Y69" s="221" t="s">
        <v>2198</v>
      </c>
      <c r="Z69" s="221" t="s">
        <v>559</v>
      </c>
      <c r="AA69" s="221"/>
      <c r="AB69" s="324"/>
    </row>
    <row r="70" spans="1:28" ht="91.5" hidden="1" customHeight="1" x14ac:dyDescent="0.2">
      <c r="A70" s="324">
        <v>21</v>
      </c>
      <c r="B70" s="332" t="str">
        <f>'01-Mapa de riesgo-UO'!D71</f>
        <v>ADMINISTRACIÓN_INSTITUCIONAL</v>
      </c>
      <c r="C70" s="402" t="str">
        <f>+'01-Mapa de riesgo-UO'!F71</f>
        <v>NO</v>
      </c>
      <c r="D70" s="332" t="str">
        <f>'01-Mapa de riesgo-UO'!J71</f>
        <v>Operacional</v>
      </c>
      <c r="E70" s="332" t="str">
        <f>'01-Mapa de riesgo-UO'!K71</f>
        <v>INSEGURIDAD JURIDICA EN CIERTOS PROCEDIMIENTOS Y DEMORAS EN REVISIÓN DE CONVENIOS</v>
      </c>
      <c r="F70" s="332"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32" t="str">
        <f>'01-Mapa de riesgo-UO'!M71</f>
        <v>Reprocesos
Toma de decisiones que pueden acarrear riesgos juridicos para el personal, la facultad o la institución
Perdida de firma de convenios por el ertraso en el proceso de revisión</v>
      </c>
      <c r="I70" s="385" t="str">
        <f>'01-Mapa de riesgo-UO'!AT71</f>
        <v>GRAVE</v>
      </c>
      <c r="J70" s="332" t="str">
        <f>'01-Mapa de riesgo-UO'!AU71</f>
        <v>Número de casos en los cuales se realizó un procedimiento inadecuado por desconocimiento juridico</v>
      </c>
      <c r="K70" s="405"/>
      <c r="L70" s="399"/>
      <c r="M70" s="204" t="str">
        <f>IF('01-Mapa de riesgo-UO'!S71="No existen", "No existe control para el riesgo",'01-Mapa de riesgo-UO'!W71)</f>
        <v>Mantener comunicación directa con la oficina juridica y secretaría general, y dejar trazabilidad del acompañamiento</v>
      </c>
      <c r="N70" s="204">
        <f>'01-Mapa de riesgo-UO'!AB71</f>
        <v>0</v>
      </c>
      <c r="O70" s="204" t="str">
        <f>'01-Mapa de riesgo-UO'!AG71</f>
        <v>Cargo planta / Docentes transitorios/profesional de apoyo</v>
      </c>
      <c r="P70" s="218" t="str">
        <f>'01-Mapa de riesgo-UO'!AL71</f>
        <v>Trimestral</v>
      </c>
      <c r="Q70" s="218" t="str">
        <f>'01-Mapa de riesgo-UO'!AP71</f>
        <v>Preventivo</v>
      </c>
      <c r="R70" s="385" t="str">
        <f>'01-Mapa de riesgo-UO'!AR71</f>
        <v>ACEPTABLE</v>
      </c>
      <c r="S70" s="399"/>
      <c r="T70" s="399"/>
      <c r="U70" s="223" t="str">
        <f>'01-Mapa de riesgo-UO'!AW71</f>
        <v>COMPARTIR</v>
      </c>
      <c r="V70" s="223" t="str">
        <f>'01-Mapa de riesgo-UO'!AX71</f>
        <v>Informar a los asesores juridicos para una solución viable</v>
      </c>
      <c r="W70" s="180" t="str">
        <f>IF(U70="COMPARTIR",'01-Mapa de riesgo-UO'!BA71, IF(U70=0, 0,$I$6))</f>
        <v>secretaria general o juridica</v>
      </c>
      <c r="X70" s="221" t="s">
        <v>271</v>
      </c>
      <c r="Y70" s="221" t="s">
        <v>2199</v>
      </c>
      <c r="Z70" s="221" t="s">
        <v>559</v>
      </c>
      <c r="AA70" s="221"/>
      <c r="AB70" s="324" t="s">
        <v>2144</v>
      </c>
    </row>
    <row r="71" spans="1:28" ht="91.5" hidden="1" customHeight="1" x14ac:dyDescent="0.2">
      <c r="A71" s="324"/>
      <c r="B71" s="332"/>
      <c r="C71" s="402"/>
      <c r="D71" s="332"/>
      <c r="E71" s="332"/>
      <c r="F71" s="332"/>
      <c r="G71" s="52" t="str">
        <f>'01-Mapa de riesgo-UO'!I72</f>
        <v xml:space="preserve">CONTRATACIÓN </v>
      </c>
      <c r="H71" s="332"/>
      <c r="I71" s="385"/>
      <c r="J71" s="332"/>
      <c r="K71" s="405"/>
      <c r="L71" s="399"/>
      <c r="M71" s="204" t="str">
        <f>IF('01-Mapa de riesgo-UO'!S72="No existen", "No existe control para el riesgo",'01-Mapa de riesgo-UO'!W72)</f>
        <v>Mantener comunicación directa con la oficina juridica y secretaría general, y dejar trazabilidad del acompañamiento</v>
      </c>
      <c r="N71" s="204">
        <f>'01-Mapa de riesgo-UO'!AB72</f>
        <v>0</v>
      </c>
      <c r="O71" s="204" t="str">
        <f>'01-Mapa de riesgo-UO'!AG72</f>
        <v>Cargo planta / Docentes transitorios/profesional de apoyo</v>
      </c>
      <c r="P71" s="218" t="str">
        <f>'01-Mapa de riesgo-UO'!AL72</f>
        <v>Trimestral</v>
      </c>
      <c r="Q71" s="218" t="str">
        <f>'01-Mapa de riesgo-UO'!AP72</f>
        <v>Preventivo</v>
      </c>
      <c r="R71" s="385"/>
      <c r="S71" s="399"/>
      <c r="T71" s="399"/>
      <c r="U71" s="223" t="str">
        <f>'01-Mapa de riesgo-UO'!AW72</f>
        <v>COMPARTIR</v>
      </c>
      <c r="V71" s="223" t="str">
        <f>'01-Mapa de riesgo-UO'!AX72</f>
        <v>Informar a los asesores juridicos para una solución viable</v>
      </c>
      <c r="W71" s="180" t="str">
        <f>IF(U71="COMPARTIR",'01-Mapa de riesgo-UO'!BA72, IF(U71=0, 0,$I$6))</f>
        <v>secretaria general o juridica</v>
      </c>
      <c r="X71" s="221" t="s">
        <v>271</v>
      </c>
      <c r="Y71" s="221" t="s">
        <v>2200</v>
      </c>
      <c r="Z71" s="221" t="s">
        <v>559</v>
      </c>
      <c r="AA71" s="221"/>
      <c r="AB71" s="324"/>
    </row>
    <row r="72" spans="1:28" ht="91.5" hidden="1" customHeight="1" x14ac:dyDescent="0.2">
      <c r="A72" s="324"/>
      <c r="B72" s="332"/>
      <c r="C72" s="402"/>
      <c r="D72" s="332"/>
      <c r="E72" s="332"/>
      <c r="F72" s="332"/>
      <c r="G72" s="52">
        <f>'01-Mapa de riesgo-UO'!I73</f>
        <v>0</v>
      </c>
      <c r="H72" s="332"/>
      <c r="I72" s="385"/>
      <c r="J72" s="332"/>
      <c r="K72" s="405"/>
      <c r="L72" s="399"/>
      <c r="M72" s="204">
        <f>IF('01-Mapa de riesgo-UO'!S73="No existen", "No existe control para el riesgo",'01-Mapa de riesgo-UO'!W73)</f>
        <v>0</v>
      </c>
      <c r="N72" s="204">
        <f>'01-Mapa de riesgo-UO'!AB73</f>
        <v>0</v>
      </c>
      <c r="O72" s="204">
        <f>'01-Mapa de riesgo-UO'!AG73</f>
        <v>0</v>
      </c>
      <c r="P72" s="218">
        <f>'01-Mapa de riesgo-UO'!AL73</f>
        <v>0</v>
      </c>
      <c r="Q72" s="218">
        <f>'01-Mapa de riesgo-UO'!AP73</f>
        <v>0</v>
      </c>
      <c r="R72" s="385"/>
      <c r="S72" s="399"/>
      <c r="T72" s="399"/>
      <c r="U72" s="223">
        <f>'01-Mapa de riesgo-UO'!AW73</f>
        <v>0</v>
      </c>
      <c r="V72" s="223">
        <f>'01-Mapa de riesgo-UO'!AX73</f>
        <v>0</v>
      </c>
      <c r="W72" s="180">
        <f>IF(U72="COMPARTIR",'01-Mapa de riesgo-UO'!BA73, IF(U72=0, 0,$I$6))</f>
        <v>0</v>
      </c>
      <c r="X72" s="221"/>
      <c r="Y72" s="221"/>
      <c r="Z72" s="221"/>
      <c r="AA72" s="221"/>
      <c r="AB72" s="324"/>
    </row>
    <row r="73" spans="1:28" ht="91.5" hidden="1" customHeight="1" x14ac:dyDescent="0.2">
      <c r="A73" s="324">
        <v>22</v>
      </c>
      <c r="B73" s="332" t="str">
        <f>'01-Mapa de riesgo-UO'!D74</f>
        <v>ADMINISTRACIÓN_INSTITUCIONAL</v>
      </c>
      <c r="C73" s="402" t="str">
        <f>+'01-Mapa de riesgo-UO'!F74</f>
        <v>NO</v>
      </c>
      <c r="D73" s="332" t="str">
        <f>'01-Mapa de riesgo-UO'!J74</f>
        <v>Estratégico</v>
      </c>
      <c r="E73" s="332" t="str">
        <f>'01-Mapa de riesgo-UO'!K74</f>
        <v>PÉRDIDA DE LOS ACTIVOS DE INFORMACIÓN</v>
      </c>
      <c r="F73" s="332"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32" t="str">
        <f>'01-Mapa de riesgo-UO'!M74</f>
        <v>Reprocesos
Pérdida de registros y seguimientos realizados
Incumplimientos por falta de información
Falta de información para la toma de desiciones</v>
      </c>
      <c r="I73" s="385" t="str">
        <f>'01-Mapa de riesgo-UO'!AT74</f>
        <v>MODERADO</v>
      </c>
      <c r="J73" s="332" t="str">
        <f>'01-Mapa de riesgo-UO'!AU74</f>
        <v xml:space="preserve"># de veces en que se presentaron problemas por pérdida de información en equipo de cómputo </v>
      </c>
      <c r="K73" s="405"/>
      <c r="L73" s="399"/>
      <c r="M73" s="204" t="str">
        <f>IF('01-Mapa de riesgo-UO'!S74="No existen", "No existe control para el riesgo",'01-Mapa de riesgo-UO'!W74)</f>
        <v>Grabación de información de la FCAA en Disco Duro Externo y en drive. Tambien se guardan las copias fisicas de algunos archivos</v>
      </c>
      <c r="N73" s="204">
        <f>'01-Mapa de riesgo-UO'!AB74</f>
        <v>0</v>
      </c>
      <c r="O73" s="204" t="str">
        <f>'01-Mapa de riesgo-UO'!AG74</f>
        <v>Cargo planta / Docentes transitorios/
Contratista</v>
      </c>
      <c r="P73" s="218" t="str">
        <f>'01-Mapa de riesgo-UO'!AL74</f>
        <v>Trimestral</v>
      </c>
      <c r="Q73" s="218" t="str">
        <f>'01-Mapa de riesgo-UO'!AP74</f>
        <v>Preventivo</v>
      </c>
      <c r="R73" s="385" t="str">
        <f>'01-Mapa de riesgo-UO'!AR74</f>
        <v>ACEPTABLE</v>
      </c>
      <c r="S73" s="399"/>
      <c r="T73" s="399"/>
      <c r="U73" s="223" t="str">
        <f>'01-Mapa de riesgo-UO'!AW74</f>
        <v>REDUCIR</v>
      </c>
      <c r="V73" s="223" t="str">
        <f>'01-Mapa de riesgo-UO'!AX74</f>
        <v>Hacer oportunamente copias de seguridad</v>
      </c>
      <c r="W73" s="180">
        <f>IF(U73="COMPARTIR",'01-Mapa de riesgo-UO'!BA74, IF(U73=0, 0,$I$6))</f>
        <v>0</v>
      </c>
      <c r="X73" s="221" t="s">
        <v>271</v>
      </c>
      <c r="Y73" s="221" t="s">
        <v>2201</v>
      </c>
      <c r="Z73" s="221" t="s">
        <v>559</v>
      </c>
      <c r="AA73" s="221"/>
      <c r="AB73" s="324" t="s">
        <v>2144</v>
      </c>
    </row>
    <row r="74" spans="1:28" ht="91.5" hidden="1" customHeight="1" x14ac:dyDescent="0.2">
      <c r="A74" s="324"/>
      <c r="B74" s="332"/>
      <c r="C74" s="402"/>
      <c r="D74" s="332"/>
      <c r="E74" s="332"/>
      <c r="F74" s="332"/>
      <c r="G74" s="52" t="str">
        <f>'01-Mapa de riesgo-UO'!I75</f>
        <v>Daños en equipos de cómputo de la UTP</v>
      </c>
      <c r="H74" s="332"/>
      <c r="I74" s="385"/>
      <c r="J74" s="332"/>
      <c r="K74" s="405"/>
      <c r="L74" s="399"/>
      <c r="M74" s="204" t="str">
        <f>IF('01-Mapa de riesgo-UO'!S75="No existen", "No existe control para el riesgo",'01-Mapa de riesgo-UO'!W75)</f>
        <v>Actualización de hardware, software y mantenimientos-Realizar reposición de equipos cada dos años</v>
      </c>
      <c r="N74" s="204">
        <f>'01-Mapa de riesgo-UO'!AB75</f>
        <v>0</v>
      </c>
      <c r="O74" s="204" t="str">
        <f>'01-Mapa de riesgo-UO'!AG75</f>
        <v>Cargo planta / Docentes transitorios/
Contratista</v>
      </c>
      <c r="P74" s="218" t="str">
        <f>'01-Mapa de riesgo-UO'!AL75</f>
        <v>No definida</v>
      </c>
      <c r="Q74" s="218" t="str">
        <f>'01-Mapa de riesgo-UO'!AP75</f>
        <v>Preventivo</v>
      </c>
      <c r="R74" s="385"/>
      <c r="S74" s="399"/>
      <c r="T74" s="399"/>
      <c r="U74" s="223" t="str">
        <f>'01-Mapa de riesgo-UO'!AW75</f>
        <v>COMPARTIR</v>
      </c>
      <c r="V74" s="223" t="str">
        <f>'01-Mapa de riesgo-UO'!AX75</f>
        <v>Solicitar a sistemas actualización y revisión de los equipos de computo a nivel de sistema</v>
      </c>
      <c r="W74" s="180" t="str">
        <f>IF(U74="COMPARTIR",'01-Mapa de riesgo-UO'!BA75, IF(U74=0, 0,$I$6))</f>
        <v>Sistemas</v>
      </c>
      <c r="X74" s="221" t="s">
        <v>271</v>
      </c>
      <c r="Y74" s="221" t="s">
        <v>2202</v>
      </c>
      <c r="Z74" s="221" t="s">
        <v>559</v>
      </c>
      <c r="AA74" s="221"/>
      <c r="AB74" s="324"/>
    </row>
    <row r="75" spans="1:28" ht="91.5" hidden="1" customHeight="1" x14ac:dyDescent="0.2">
      <c r="A75" s="324"/>
      <c r="B75" s="332"/>
      <c r="C75" s="402"/>
      <c r="D75" s="332"/>
      <c r="E75" s="332"/>
      <c r="F75" s="332"/>
      <c r="G75" s="52" t="str">
        <f>'01-Mapa de riesgo-UO'!I76</f>
        <v>Falta de acceso a la información por el no funcionamiento de los aplicativos de la UTP</v>
      </c>
      <c r="H75" s="332"/>
      <c r="I75" s="385"/>
      <c r="J75" s="332"/>
      <c r="K75" s="405"/>
      <c r="L75" s="399"/>
      <c r="M75" s="204" t="str">
        <f>IF('01-Mapa de riesgo-UO'!S76="No existen", "No existe control para el riesgo",'01-Mapa de riesgo-UO'!W76)</f>
        <v>Reportar oportunamente la caida de los aplicativos</v>
      </c>
      <c r="N75" s="204">
        <f>'01-Mapa de riesgo-UO'!AB76</f>
        <v>0</v>
      </c>
      <c r="O75" s="204" t="str">
        <f>'01-Mapa de riesgo-UO'!AG76</f>
        <v>Decano / Directores de Programa/auxiliares/profesional de apoyo</v>
      </c>
      <c r="P75" s="218" t="str">
        <f>'01-Mapa de riesgo-UO'!AL76</f>
        <v>No definida</v>
      </c>
      <c r="Q75" s="218" t="str">
        <f>'01-Mapa de riesgo-UO'!AP76</f>
        <v>Preventivo</v>
      </c>
      <c r="R75" s="385"/>
      <c r="S75" s="399"/>
      <c r="T75" s="399"/>
      <c r="U75" s="223" t="str">
        <f>'01-Mapa de riesgo-UO'!AW76</f>
        <v>COMPARTIR</v>
      </c>
      <c r="V75" s="223" t="str">
        <f>'01-Mapa de riesgo-UO'!AX76</f>
        <v>Reportar la caída de los aplicativos</v>
      </c>
      <c r="W75" s="180" t="str">
        <f>IF(U75="COMPARTIR",'01-Mapa de riesgo-UO'!BA76, IF(U75=0, 0,$I$6))</f>
        <v>Sistemas</v>
      </c>
      <c r="X75" s="221" t="s">
        <v>271</v>
      </c>
      <c r="Y75" s="221" t="s">
        <v>2203</v>
      </c>
      <c r="Z75" s="221" t="s">
        <v>559</v>
      </c>
      <c r="AA75" s="221"/>
      <c r="AB75" s="324"/>
    </row>
    <row r="76" spans="1:28" ht="91.5" hidden="1" customHeight="1" x14ac:dyDescent="0.2">
      <c r="A76" s="324">
        <v>23</v>
      </c>
      <c r="B76" s="332" t="str">
        <f>'01-Mapa de riesgo-UO'!D77</f>
        <v>ADMINISTRACIÓN_INSTITUCIONAL</v>
      </c>
      <c r="C76" s="402" t="str">
        <f>+'01-Mapa de riesgo-UO'!F77</f>
        <v>NO</v>
      </c>
      <c r="D76" s="332" t="str">
        <f>'01-Mapa de riesgo-UO'!J77</f>
        <v>Estratégico</v>
      </c>
      <c r="E76" s="332" t="str">
        <f>'01-Mapa de riesgo-UO'!K77</f>
        <v>FALTA DE CAPACITACIÓN A NUEVOS FUNCIONAROS</v>
      </c>
      <c r="F76" s="332" t="str">
        <f>'01-Mapa de riesgo-UO'!L77</f>
        <v>Los funcionarios que se vinculan a la UTP, no reciben una capacitación basada en el manual de funciones</v>
      </c>
      <c r="G76" s="52" t="str">
        <f>'01-Mapa de riesgo-UO'!I77</f>
        <v>Falta de divulgación del nuevo personal que ingresa a cada dependencia</v>
      </c>
      <c r="H76" s="332" t="str">
        <f>'01-Mapa de riesgo-UO'!M77</f>
        <v>Reprocesos
Demoras en la realización de las funciones por desconocimiento</v>
      </c>
      <c r="I76" s="385" t="str">
        <f>'01-Mapa de riesgo-UO'!AT77</f>
        <v>MODERADO</v>
      </c>
      <c r="J76" s="332" t="str">
        <f>'01-Mapa de riesgo-UO'!AU77</f>
        <v>Personal nuevo sin capacitación</v>
      </c>
      <c r="K76" s="405"/>
      <c r="L76" s="399"/>
      <c r="M76" s="204" t="str">
        <f>IF('01-Mapa de riesgo-UO'!S77="No existen", "No existe control para el riesgo",'01-Mapa de riesgo-UO'!W77)</f>
        <v>Presentación de parte del jefe inmediato ante los miembros del equipo de trabajo y las dependencias asociadas a su actividad laboral</v>
      </c>
      <c r="N76" s="204">
        <f>'01-Mapa de riesgo-UO'!AB77</f>
        <v>0</v>
      </c>
      <c r="O76" s="204" t="str">
        <f>'01-Mapa de riesgo-UO'!AG77</f>
        <v>Cargo planta / Docentes transitorios</v>
      </c>
      <c r="P76" s="218" t="str">
        <f>'01-Mapa de riesgo-UO'!AL77</f>
        <v>No definida</v>
      </c>
      <c r="Q76" s="218" t="str">
        <f>'01-Mapa de riesgo-UO'!AP77</f>
        <v>Preventivo</v>
      </c>
      <c r="R76" s="385" t="str">
        <f>'01-Mapa de riesgo-UO'!AR77</f>
        <v>ACEPTABLE</v>
      </c>
      <c r="S76" s="399"/>
      <c r="T76" s="399"/>
      <c r="U76" s="223" t="str">
        <f>'01-Mapa de riesgo-UO'!AW77</f>
        <v>COMPARTIR</v>
      </c>
      <c r="V76" s="223" t="str">
        <f>'01-Mapa de riesgo-UO'!AX77</f>
        <v>Informar a Gestión del Talento Humano cuando ingrese un nuevo funcionario, para que nos puedan apoyar con la presentación de la persona en otras dependencias</v>
      </c>
      <c r="W76" s="180" t="str">
        <f>IF(U76="COMPARTIR",'01-Mapa de riesgo-UO'!BA77, IF(U76=0, 0,$I$6))</f>
        <v>Gestión del Talento Humano</v>
      </c>
      <c r="X76" s="221" t="s">
        <v>271</v>
      </c>
      <c r="Y76" s="221" t="s">
        <v>2204</v>
      </c>
      <c r="Z76" s="221" t="s">
        <v>559</v>
      </c>
      <c r="AA76" s="221"/>
      <c r="AB76" s="324" t="s">
        <v>2144</v>
      </c>
    </row>
    <row r="77" spans="1:28" ht="91.5" hidden="1" customHeight="1" x14ac:dyDescent="0.2">
      <c r="A77" s="324"/>
      <c r="B77" s="332"/>
      <c r="C77" s="402"/>
      <c r="D77" s="332"/>
      <c r="E77" s="332"/>
      <c r="F77" s="332"/>
      <c r="G77" s="52" t="str">
        <f>'01-Mapa de riesgo-UO'!I78</f>
        <v>No hay un procedimiento definido para inducción del personal administrativo y docente</v>
      </c>
      <c r="H77" s="332"/>
      <c r="I77" s="385"/>
      <c r="J77" s="332"/>
      <c r="K77" s="405"/>
      <c r="L77" s="399"/>
      <c r="M77" s="204" t="str">
        <f>IF('01-Mapa de riesgo-UO'!S78="No existen", "No existe control para el riesgo",'01-Mapa de riesgo-UO'!W78)</f>
        <v>Se solicita capacitación para el cargo</v>
      </c>
      <c r="N77" s="204">
        <f>'01-Mapa de riesgo-UO'!AB78</f>
        <v>0</v>
      </c>
      <c r="O77" s="204" t="str">
        <f>'01-Mapa de riesgo-UO'!AG78</f>
        <v>Cargo planta / Docentes transitorios</v>
      </c>
      <c r="P77" s="218" t="str">
        <f>'01-Mapa de riesgo-UO'!AL78</f>
        <v>No definida</v>
      </c>
      <c r="Q77" s="218" t="str">
        <f>'01-Mapa de riesgo-UO'!AP78</f>
        <v>Preventivo</v>
      </c>
      <c r="R77" s="385"/>
      <c r="S77" s="399"/>
      <c r="T77" s="399"/>
      <c r="U77" s="223" t="str">
        <f>'01-Mapa de riesgo-UO'!AW78</f>
        <v>COMPARTIR</v>
      </c>
      <c r="V77" s="223" t="str">
        <f>'01-Mapa de riesgo-UO'!AX78</f>
        <v>Informar a Gestión del Talento Humano cuando ingrese un nuevo funcionario, para que nos puedan recomendar personas para capacitarlo</v>
      </c>
      <c r="W77" s="180" t="str">
        <f>IF(U77="COMPARTIR",'01-Mapa de riesgo-UO'!BA78, IF(U77=0, 0,$I$6))</f>
        <v>Gestión del Talento Humano</v>
      </c>
      <c r="X77" s="221" t="s">
        <v>271</v>
      </c>
      <c r="Y77" s="221" t="s">
        <v>2205</v>
      </c>
      <c r="Z77" s="221" t="s">
        <v>559</v>
      </c>
      <c r="AA77" s="221"/>
      <c r="AB77" s="324"/>
    </row>
    <row r="78" spans="1:28" ht="91.5" hidden="1" customHeight="1" x14ac:dyDescent="0.2">
      <c r="A78" s="324"/>
      <c r="B78" s="332"/>
      <c r="C78" s="402"/>
      <c r="D78" s="332"/>
      <c r="E78" s="332"/>
      <c r="F78" s="332"/>
      <c r="G78" s="52">
        <f>'01-Mapa de riesgo-UO'!I79</f>
        <v>0</v>
      </c>
      <c r="H78" s="332"/>
      <c r="I78" s="385"/>
      <c r="J78" s="332"/>
      <c r="K78" s="405"/>
      <c r="L78" s="399"/>
      <c r="M78" s="204" t="str">
        <f>IF('01-Mapa de riesgo-UO'!S79="No existen", "No existe control para el riesgo",'01-Mapa de riesgo-UO'!W79)</f>
        <v>Entrega oficial del manual de funciones y firma de recibido</v>
      </c>
      <c r="N78" s="204">
        <f>'01-Mapa de riesgo-UO'!AB79</f>
        <v>0</v>
      </c>
      <c r="O78" s="204" t="str">
        <f>'01-Mapa de riesgo-UO'!AG79</f>
        <v>Decano y Directores de Programa</v>
      </c>
      <c r="P78" s="218" t="str">
        <f>'01-Mapa de riesgo-UO'!AL79</f>
        <v>No definida</v>
      </c>
      <c r="Q78" s="218" t="str">
        <f>'01-Mapa de riesgo-UO'!AP79</f>
        <v>Preventivo</v>
      </c>
      <c r="R78" s="385"/>
      <c r="S78" s="399"/>
      <c r="T78" s="399"/>
      <c r="U78" s="223" t="str">
        <f>'01-Mapa de riesgo-UO'!AW79</f>
        <v>COMPARTIR</v>
      </c>
      <c r="V78" s="223" t="str">
        <f>'01-Mapa de riesgo-UO'!AX79</f>
        <v>Informar a Gestión del Talento Humano cuando ingrese un nuevo funcionario, para que nos puedan compartir el manual de funciones</v>
      </c>
      <c r="W78" s="180" t="str">
        <f>IF(U78="COMPARTIR",'01-Mapa de riesgo-UO'!BA79, IF(U78=0, 0,$I$6))</f>
        <v>Gestión del Talento Humano</v>
      </c>
      <c r="X78" s="221" t="s">
        <v>271</v>
      </c>
      <c r="Y78" s="221" t="s">
        <v>2206</v>
      </c>
      <c r="Z78" s="221" t="s">
        <v>559</v>
      </c>
      <c r="AA78" s="221"/>
      <c r="AB78" s="324"/>
    </row>
    <row r="79" spans="1:28" ht="91.5" hidden="1" customHeight="1" x14ac:dyDescent="0.2">
      <c r="A79" s="324">
        <v>24</v>
      </c>
      <c r="B79" s="332" t="str">
        <f>'01-Mapa de riesgo-UO'!D80</f>
        <v>ADMINISTRACIÓN_INSTITUCIONAL</v>
      </c>
      <c r="C79" s="402" t="str">
        <f>+'01-Mapa de riesgo-UO'!F80</f>
        <v>NO</v>
      </c>
      <c r="D79" s="332" t="str">
        <f>'01-Mapa de riesgo-UO'!J80</f>
        <v>Tecnología</v>
      </c>
      <c r="E79" s="332" t="str">
        <f>'01-Mapa de riesgo-UO'!K80</f>
        <v>FALTA DE RED PARA EL FUNCIONAMIENTO ADECUADO DE LOS PROCESOS ADMINISTRATIVOS Y EDUCATIVOS DE LA FCAA</v>
      </c>
      <c r="F79" s="332"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32" t="str">
        <f>'01-Mapa de riesgo-UO'!M80</f>
        <v>Reprocesos , desplazamientos a lugares que si cuenten con Red</v>
      </c>
      <c r="I79" s="385" t="str">
        <f>'01-Mapa de riesgo-UO'!AT80</f>
        <v>MODERADO</v>
      </c>
      <c r="J79" s="332" t="str">
        <f>'01-Mapa de riesgo-UO'!AU80</f>
        <v># de veces en que se presentaron problemas caida o mal recepción de la red de la Universidad</v>
      </c>
      <c r="K79" s="408"/>
      <c r="L79" s="399"/>
      <c r="M79" s="204" t="str">
        <f>IF('01-Mapa de riesgo-UO'!S80="No existen", "No existe control para el riesgo",'01-Mapa de riesgo-UO'!W80)</f>
        <v>Realizar solicitud para incrementar los puntos de Red de la Universidad, dado que cada día hay mas estudiantes accediendo a la red</v>
      </c>
      <c r="N79" s="204">
        <f>'01-Mapa de riesgo-UO'!AB80</f>
        <v>0</v>
      </c>
      <c r="O79" s="204" t="str">
        <f>'01-Mapa de riesgo-UO'!AG80</f>
        <v>Decano y Directores de Programa</v>
      </c>
      <c r="P79" s="218" t="str">
        <f>'01-Mapa de riesgo-UO'!AL80</f>
        <v>Trimestral</v>
      </c>
      <c r="Q79" s="218" t="str">
        <f>'01-Mapa de riesgo-UO'!AP80</f>
        <v>Preventivo</v>
      </c>
      <c r="R79" s="385" t="str">
        <f>'01-Mapa de riesgo-UO'!AR80</f>
        <v>ACEPTABLE</v>
      </c>
      <c r="S79" s="399"/>
      <c r="T79" s="399"/>
      <c r="U79" s="223" t="str">
        <f>'01-Mapa de riesgo-UO'!AW80</f>
        <v>COMPARTIR</v>
      </c>
      <c r="V79" s="223" t="str">
        <f>'01-Mapa de riesgo-UO'!AX80</f>
        <v xml:space="preserve">Informar en que puntos no hay buen acceso a la Red de la Universidad </v>
      </c>
      <c r="W79" s="180" t="str">
        <f>IF(U79="COMPARTIR",'01-Mapa de riesgo-UO'!BA80, IF(U79=0, 0,$I$6))</f>
        <v>División de sistemas UTP - Vicerrectoria Administrativa y Financiera - Mnatenimiento</v>
      </c>
      <c r="X79" s="221" t="s">
        <v>271</v>
      </c>
      <c r="Y79" s="221" t="s">
        <v>2207</v>
      </c>
      <c r="Z79" s="221" t="s">
        <v>559</v>
      </c>
      <c r="AA79" s="221"/>
      <c r="AB79" s="324" t="s">
        <v>2143</v>
      </c>
    </row>
    <row r="80" spans="1:28" ht="91.5" hidden="1" customHeight="1" x14ac:dyDescent="0.2">
      <c r="A80" s="324"/>
      <c r="B80" s="332"/>
      <c r="C80" s="402"/>
      <c r="D80" s="332"/>
      <c r="E80" s="332"/>
      <c r="F80" s="332"/>
      <c r="G80" s="52">
        <f>'01-Mapa de riesgo-UO'!I81</f>
        <v>0</v>
      </c>
      <c r="H80" s="332"/>
      <c r="I80" s="385"/>
      <c r="J80" s="332"/>
      <c r="K80" s="405"/>
      <c r="L80" s="399"/>
      <c r="M80" s="204">
        <f>IF('01-Mapa de riesgo-UO'!S81="No existen", "No existe control para el riesgo",'01-Mapa de riesgo-UO'!W81)</f>
        <v>0</v>
      </c>
      <c r="N80" s="204">
        <f>'01-Mapa de riesgo-UO'!AB81</f>
        <v>0</v>
      </c>
      <c r="O80" s="204">
        <f>'01-Mapa de riesgo-UO'!AG81</f>
        <v>0</v>
      </c>
      <c r="P80" s="218">
        <f>'01-Mapa de riesgo-UO'!AL81</f>
        <v>0</v>
      </c>
      <c r="Q80" s="218">
        <f>'01-Mapa de riesgo-UO'!AP81</f>
        <v>0</v>
      </c>
      <c r="R80" s="385"/>
      <c r="S80" s="399"/>
      <c r="T80" s="399"/>
      <c r="U80" s="223">
        <f>'01-Mapa de riesgo-UO'!AW81</f>
        <v>0</v>
      </c>
      <c r="V80" s="223">
        <f>'01-Mapa de riesgo-UO'!AX81</f>
        <v>0</v>
      </c>
      <c r="W80" s="180">
        <f>IF(U80="COMPARTIR",'01-Mapa de riesgo-UO'!BA81, IF(U80=0, 0,$I$6))</f>
        <v>0</v>
      </c>
      <c r="X80" s="221"/>
      <c r="Y80" s="221"/>
      <c r="Z80" s="221"/>
      <c r="AA80" s="221"/>
      <c r="AB80" s="324"/>
    </row>
    <row r="81" spans="1:28" ht="91.5" hidden="1" customHeight="1" x14ac:dyDescent="0.2">
      <c r="A81" s="324"/>
      <c r="B81" s="332"/>
      <c r="C81" s="402"/>
      <c r="D81" s="332"/>
      <c r="E81" s="332"/>
      <c r="F81" s="332"/>
      <c r="G81" s="52">
        <f>'01-Mapa de riesgo-UO'!I82</f>
        <v>0</v>
      </c>
      <c r="H81" s="332"/>
      <c r="I81" s="385"/>
      <c r="J81" s="332"/>
      <c r="K81" s="405"/>
      <c r="L81" s="399"/>
      <c r="M81" s="204">
        <f>IF('01-Mapa de riesgo-UO'!S82="No existen", "No existe control para el riesgo",'01-Mapa de riesgo-UO'!W82)</f>
        <v>0</v>
      </c>
      <c r="N81" s="204">
        <f>'01-Mapa de riesgo-UO'!AB82</f>
        <v>0</v>
      </c>
      <c r="O81" s="204">
        <f>'01-Mapa de riesgo-UO'!AG82</f>
        <v>0</v>
      </c>
      <c r="P81" s="218">
        <f>'01-Mapa de riesgo-UO'!AL82</f>
        <v>0</v>
      </c>
      <c r="Q81" s="218">
        <f>'01-Mapa de riesgo-UO'!AP82</f>
        <v>0</v>
      </c>
      <c r="R81" s="385"/>
      <c r="S81" s="399"/>
      <c r="T81" s="399"/>
      <c r="U81" s="223">
        <f>'01-Mapa de riesgo-UO'!AW82</f>
        <v>0</v>
      </c>
      <c r="V81" s="223">
        <f>'01-Mapa de riesgo-UO'!AX82</f>
        <v>0</v>
      </c>
      <c r="W81" s="180">
        <f>IF(U81="COMPARTIR",'01-Mapa de riesgo-UO'!BA82, IF(U81=0, 0,$I$6))</f>
        <v>0</v>
      </c>
      <c r="X81" s="221"/>
      <c r="Y81" s="221"/>
      <c r="Z81" s="221"/>
      <c r="AA81" s="221"/>
      <c r="AB81" s="324"/>
    </row>
    <row r="82" spans="1:28" ht="91.5" customHeight="1" x14ac:dyDescent="0.2">
      <c r="A82" s="324">
        <v>25</v>
      </c>
      <c r="B82" s="332" t="str">
        <f>'01-Mapa de riesgo-UO'!D83</f>
        <v>DOCENCIA</v>
      </c>
      <c r="C82" s="402" t="str">
        <f>+'01-Mapa de riesgo-UO'!F83</f>
        <v>NO</v>
      </c>
      <c r="D82" s="332" t="str">
        <f>'01-Mapa de riesgo-UO'!J83</f>
        <v>Estratégico</v>
      </c>
      <c r="E82" s="332" t="str">
        <f>'01-Mapa de riesgo-UO'!K83</f>
        <v>Perdida del Registro Calificado de los programas académicos de la Facultad.</v>
      </c>
      <c r="F82" s="332"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32" t="str">
        <f>'01-Mapa de riesgo-UO'!M83</f>
        <v xml:space="preserve">1. El programa académico entra en un estado de inhabilidades. 
2. El programa no puede inscribir nuevos estudiantes. 
3. Disminución en los indicadores de Gestión Curricular de la Facultad. </v>
      </c>
      <c r="I82" s="385" t="str">
        <f>'01-Mapa de riesgo-UO'!AT83</f>
        <v>LEVE</v>
      </c>
      <c r="J82" s="332" t="str">
        <f>'01-Mapa de riesgo-UO'!AU83</f>
        <v>(# de programas académicos con renovación de registro calificado/total de programas académicos con registro calificado)*100</v>
      </c>
      <c r="K82" s="408">
        <v>1</v>
      </c>
      <c r="L82" s="399" t="s">
        <v>2208</v>
      </c>
      <c r="M82" s="204" t="str">
        <f>IF('01-Mapa de riesgo-UO'!S83="No existen", "No existe control para el riesgo",'01-Mapa de riesgo-UO'!W83)</f>
        <v xml:space="preserve">Revisar permanentemente las normativas nacionales sobre los Registros Calificados, que permitan la identificación de cualquier cambio realizado. </v>
      </c>
      <c r="N82" s="204">
        <f>'01-Mapa de riesgo-UO'!AB83</f>
        <v>0</v>
      </c>
      <c r="O82" s="204" t="str">
        <f>'01-Mapa de riesgo-UO'!AG83</f>
        <v xml:space="preserve">Contratista: Profesional de la Gestión Curricular FCE </v>
      </c>
      <c r="P82" s="218" t="str">
        <f>'01-Mapa de riesgo-UO'!AL83</f>
        <v>Bimestral</v>
      </c>
      <c r="Q82" s="218" t="str">
        <f>'01-Mapa de riesgo-UO'!AP83</f>
        <v>Preventivo</v>
      </c>
      <c r="R82" s="385" t="str">
        <f>'01-Mapa de riesgo-UO'!AR83</f>
        <v>FUERTE</v>
      </c>
      <c r="S82" s="399" t="s">
        <v>2211</v>
      </c>
      <c r="T82" s="399"/>
      <c r="U82" s="223" t="str">
        <f>'01-Mapa de riesgo-UO'!AW83</f>
        <v>ASUMIR</v>
      </c>
      <c r="V82" s="223">
        <f>'01-Mapa de riesgo-UO'!AX83</f>
        <v>0</v>
      </c>
      <c r="W82" s="180">
        <f>IF(U82="COMPARTIR",'01-Mapa de riesgo-UO'!BA83, IF(U82=0, 0,$I$6))</f>
        <v>0</v>
      </c>
      <c r="X82" s="221"/>
      <c r="Y82" s="221"/>
      <c r="Z82" s="221"/>
      <c r="AA82" s="221"/>
      <c r="AB82" s="324" t="s">
        <v>2144</v>
      </c>
    </row>
    <row r="83" spans="1:28" ht="91.5" hidden="1" customHeight="1" x14ac:dyDescent="0.2">
      <c r="A83" s="324"/>
      <c r="B83" s="332"/>
      <c r="C83" s="402"/>
      <c r="D83" s="332"/>
      <c r="E83" s="332"/>
      <c r="F83" s="332"/>
      <c r="G83" s="52" t="str">
        <f>'01-Mapa de riesgo-UO'!I84</f>
        <v xml:space="preserve">Demora en el proceso del informe de Registro Calificado y la solicitud ante el MEN por parte de los programas académicos. </v>
      </c>
      <c r="H83" s="332"/>
      <c r="I83" s="385"/>
      <c r="J83" s="332"/>
      <c r="K83" s="405"/>
      <c r="L83" s="399"/>
      <c r="M83" s="204" t="str">
        <f>IF('01-Mapa de riesgo-UO'!S84="No existen", "No existe control para el riesgo",'01-Mapa de riesgo-UO'!W84)</f>
        <v>Acompañar a los programas académicos en el proceso de solicitud de Registro Calificado.
Realizar seguimiento al estado del proceso de solicitud de Registro Calificado de los programas académicos.</v>
      </c>
      <c r="N83" s="204">
        <f>'01-Mapa de riesgo-UO'!AB84</f>
        <v>0</v>
      </c>
      <c r="O83" s="204" t="str">
        <f>'01-Mapa de riesgo-UO'!AG84</f>
        <v xml:space="preserve">Contratista: Profesional de la Gestión Curricular FCE </v>
      </c>
      <c r="P83" s="218" t="str">
        <f>'01-Mapa de riesgo-UO'!AL84</f>
        <v>Mensual</v>
      </c>
      <c r="Q83" s="218" t="str">
        <f>'01-Mapa de riesgo-UO'!AP84</f>
        <v>Preventivo</v>
      </c>
      <c r="R83" s="385"/>
      <c r="S83" s="399" t="s">
        <v>2212</v>
      </c>
      <c r="T83" s="399"/>
      <c r="U83" s="223" t="str">
        <f>'01-Mapa de riesgo-UO'!AW84</f>
        <v>ASUMIR</v>
      </c>
      <c r="V83" s="223">
        <f>'01-Mapa de riesgo-UO'!AX84</f>
        <v>0</v>
      </c>
      <c r="W83" s="180">
        <f>IF(U83="COMPARTIR",'01-Mapa de riesgo-UO'!BA84, IF(U83=0, 0,$I$6))</f>
        <v>0</v>
      </c>
      <c r="X83" s="221"/>
      <c r="Y83" s="221"/>
      <c r="Z83" s="221"/>
      <c r="AA83" s="221"/>
      <c r="AB83" s="324"/>
    </row>
    <row r="84" spans="1:28" ht="91.5" hidden="1" customHeight="1" x14ac:dyDescent="0.2">
      <c r="A84" s="324"/>
      <c r="B84" s="332"/>
      <c r="C84" s="402"/>
      <c r="D84" s="332"/>
      <c r="E84" s="332"/>
      <c r="F84" s="332"/>
      <c r="G84" s="52">
        <f>'01-Mapa de riesgo-UO'!I85</f>
        <v>0</v>
      </c>
      <c r="H84" s="332"/>
      <c r="I84" s="385"/>
      <c r="J84" s="332"/>
      <c r="K84" s="405"/>
      <c r="L84" s="399"/>
      <c r="M84" s="204">
        <f>IF('01-Mapa de riesgo-UO'!S85="No existen", "No existe control para el riesgo",'01-Mapa de riesgo-UO'!W85)</f>
        <v>0</v>
      </c>
      <c r="N84" s="204">
        <f>'01-Mapa de riesgo-UO'!AB85</f>
        <v>0</v>
      </c>
      <c r="O84" s="204">
        <f>'01-Mapa de riesgo-UO'!AG85</f>
        <v>0</v>
      </c>
      <c r="P84" s="218">
        <f>'01-Mapa de riesgo-UO'!AL85</f>
        <v>0</v>
      </c>
      <c r="Q84" s="218">
        <f>'01-Mapa de riesgo-UO'!AP85</f>
        <v>0</v>
      </c>
      <c r="R84" s="385"/>
      <c r="S84" s="399"/>
      <c r="T84" s="399"/>
      <c r="U84" s="223" t="str">
        <f>'01-Mapa de riesgo-UO'!AW85</f>
        <v>ASUMIR</v>
      </c>
      <c r="V84" s="223">
        <f>'01-Mapa de riesgo-UO'!AX85</f>
        <v>0</v>
      </c>
      <c r="W84" s="180">
        <f>IF(U84="COMPARTIR",'01-Mapa de riesgo-UO'!BA85, IF(U84=0, 0,$I$6))</f>
        <v>0</v>
      </c>
      <c r="X84" s="221"/>
      <c r="Y84" s="221"/>
      <c r="Z84" s="221"/>
      <c r="AA84" s="221"/>
      <c r="AB84" s="324"/>
    </row>
    <row r="85" spans="1:28" ht="91.5" customHeight="1" x14ac:dyDescent="0.2">
      <c r="A85" s="324">
        <v>26</v>
      </c>
      <c r="B85" s="332" t="str">
        <f>'01-Mapa de riesgo-UO'!D86</f>
        <v>DOCENCIA</v>
      </c>
      <c r="C85" s="402" t="str">
        <f>+'01-Mapa de riesgo-UO'!F86</f>
        <v>NO</v>
      </c>
      <c r="D85" s="332" t="str">
        <f>'01-Mapa de riesgo-UO'!J86</f>
        <v>Estratégico</v>
      </c>
      <c r="E85" s="332" t="str">
        <f>'01-Mapa de riesgo-UO'!K86</f>
        <v>Perdida de la Acreditación en Alta Calidad de los programas académicos de la Facultad</v>
      </c>
      <c r="F85" s="332"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32"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385" t="str">
        <f>'01-Mapa de riesgo-UO'!AT86</f>
        <v>LEVE</v>
      </c>
      <c r="J85" s="332" t="str">
        <f>'01-Mapa de riesgo-UO'!AU86</f>
        <v>(# de programas académicos con renovación de acreditación de alta calidad/total de programas académicos acreditados)*100</v>
      </c>
      <c r="K85" s="408">
        <v>1</v>
      </c>
      <c r="L85" s="399" t="s">
        <v>2209</v>
      </c>
      <c r="M85" s="204" t="str">
        <f>IF('01-Mapa de riesgo-UO'!S86="No existen", "No existe control para el riesgo",'01-Mapa de riesgo-UO'!W86)</f>
        <v xml:space="preserve">Revisar permanentemente las normativas nacionales sobre la Acreditación de Alta Calidad, que permitan la identificación de cualquier cambio realizado. </v>
      </c>
      <c r="N85" s="204">
        <f>'01-Mapa de riesgo-UO'!AB86</f>
        <v>0</v>
      </c>
      <c r="O85" s="204" t="str">
        <f>'01-Mapa de riesgo-UO'!AG86</f>
        <v xml:space="preserve">Contratista: Profesional de la Gestión Curricular FCE </v>
      </c>
      <c r="P85" s="218" t="str">
        <f>'01-Mapa de riesgo-UO'!AL86</f>
        <v>Bimestral</v>
      </c>
      <c r="Q85" s="218" t="str">
        <f>'01-Mapa de riesgo-UO'!AP86</f>
        <v>Preventivo</v>
      </c>
      <c r="R85" s="385" t="str">
        <f>'01-Mapa de riesgo-UO'!AR86</f>
        <v>FUERTE</v>
      </c>
      <c r="S85" s="399" t="s">
        <v>2213</v>
      </c>
      <c r="T85" s="399"/>
      <c r="U85" s="223" t="str">
        <f>'01-Mapa de riesgo-UO'!AW86</f>
        <v>ASUMIR</v>
      </c>
      <c r="V85" s="223">
        <f>'01-Mapa de riesgo-UO'!AX86</f>
        <v>0</v>
      </c>
      <c r="W85" s="180">
        <f>IF(U85="COMPARTIR",'01-Mapa de riesgo-UO'!BA86, IF(U85=0, 0,$I$6))</f>
        <v>0</v>
      </c>
      <c r="X85" s="221"/>
      <c r="Y85" s="221"/>
      <c r="Z85" s="221"/>
      <c r="AA85" s="221"/>
      <c r="AB85" s="324" t="s">
        <v>2143</v>
      </c>
    </row>
    <row r="86" spans="1:28" ht="91.5" hidden="1" customHeight="1" x14ac:dyDescent="0.2">
      <c r="A86" s="324"/>
      <c r="B86" s="332"/>
      <c r="C86" s="402"/>
      <c r="D86" s="332"/>
      <c r="E86" s="332"/>
      <c r="F86" s="332"/>
      <c r="G86" s="52" t="str">
        <f>'01-Mapa de riesgo-UO'!I87</f>
        <v xml:space="preserve">Demora en el proceso del informe de autoevaluación con fines de acreditación o reacreditación de Alta Calidad  por parte de los programas académicos. </v>
      </c>
      <c r="H86" s="332"/>
      <c r="I86" s="385"/>
      <c r="J86" s="332"/>
      <c r="K86" s="405"/>
      <c r="L86" s="399"/>
      <c r="M86" s="204" t="str">
        <f>IF('01-Mapa de riesgo-UO'!S87="No existen", "No existe control para el riesgo",'01-Mapa de riesgo-UO'!W87)</f>
        <v>Acompañar a los programas académicos en el proceso de solicitud de renovación de la Acreditación de Alta Calidad.
Realizar seguimiento al estado del proceso de solicitud de renovación de la Acreditación de Alta Caluidad de los programas académicos.</v>
      </c>
      <c r="N86" s="204">
        <f>'01-Mapa de riesgo-UO'!AB87</f>
        <v>0</v>
      </c>
      <c r="O86" s="204" t="str">
        <f>'01-Mapa de riesgo-UO'!AG87</f>
        <v xml:space="preserve">Contratista: Profesional de la Gestión Curricular FCE </v>
      </c>
      <c r="P86" s="218" t="str">
        <f>'01-Mapa de riesgo-UO'!AL87</f>
        <v>Mensual</v>
      </c>
      <c r="Q86" s="218" t="str">
        <f>'01-Mapa de riesgo-UO'!AP87</f>
        <v>Preventivo</v>
      </c>
      <c r="R86" s="385"/>
      <c r="S86" s="399" t="s">
        <v>2214</v>
      </c>
      <c r="T86" s="399"/>
      <c r="U86" s="223" t="str">
        <f>'01-Mapa de riesgo-UO'!AW87</f>
        <v>ASUMIR</v>
      </c>
      <c r="V86" s="223">
        <f>'01-Mapa de riesgo-UO'!AX87</f>
        <v>0</v>
      </c>
      <c r="W86" s="180">
        <f>IF(U86="COMPARTIR",'01-Mapa de riesgo-UO'!BA87, IF(U86=0, 0,$I$6))</f>
        <v>0</v>
      </c>
      <c r="X86" s="221"/>
      <c r="Y86" s="221"/>
      <c r="Z86" s="221"/>
      <c r="AA86" s="221"/>
      <c r="AB86" s="324"/>
    </row>
    <row r="87" spans="1:28" ht="91.5" hidden="1" customHeight="1" x14ac:dyDescent="0.2">
      <c r="A87" s="324"/>
      <c r="B87" s="332"/>
      <c r="C87" s="402"/>
      <c r="D87" s="332"/>
      <c r="E87" s="332"/>
      <c r="F87" s="332"/>
      <c r="G87" s="52">
        <f>'01-Mapa de riesgo-UO'!I88</f>
        <v>0</v>
      </c>
      <c r="H87" s="332"/>
      <c r="I87" s="385"/>
      <c r="J87" s="332"/>
      <c r="K87" s="405"/>
      <c r="L87" s="399"/>
      <c r="M87" s="204">
        <f>IF('01-Mapa de riesgo-UO'!S88="No existen", "No existe control para el riesgo",'01-Mapa de riesgo-UO'!W88)</f>
        <v>0</v>
      </c>
      <c r="N87" s="204">
        <f>'01-Mapa de riesgo-UO'!AB88</f>
        <v>0</v>
      </c>
      <c r="O87" s="204">
        <f>'01-Mapa de riesgo-UO'!AG88</f>
        <v>0</v>
      </c>
      <c r="P87" s="218">
        <f>'01-Mapa de riesgo-UO'!AL88</f>
        <v>0</v>
      </c>
      <c r="Q87" s="218">
        <f>'01-Mapa de riesgo-UO'!AP88</f>
        <v>0</v>
      </c>
      <c r="R87" s="385"/>
      <c r="S87" s="399"/>
      <c r="T87" s="399"/>
      <c r="U87" s="223" t="str">
        <f>'01-Mapa de riesgo-UO'!AW88</f>
        <v>ASUMIR</v>
      </c>
      <c r="V87" s="223">
        <f>'01-Mapa de riesgo-UO'!AX88</f>
        <v>0</v>
      </c>
      <c r="W87" s="180">
        <f>IF(U87="COMPARTIR",'01-Mapa de riesgo-UO'!BA88, IF(U87=0, 0,$I$6))</f>
        <v>0</v>
      </c>
      <c r="X87" s="221"/>
      <c r="Y87" s="221"/>
      <c r="Z87" s="221"/>
      <c r="AA87" s="221"/>
      <c r="AB87" s="324"/>
    </row>
    <row r="88" spans="1:28" ht="91.5" hidden="1" customHeight="1" x14ac:dyDescent="0.2">
      <c r="A88" s="324">
        <v>27</v>
      </c>
      <c r="B88" s="332" t="str">
        <f>'01-Mapa de riesgo-UO'!D89</f>
        <v>INVESTIGACIÓN_E_INNOVACIÓN</v>
      </c>
      <c r="C88" s="402" t="str">
        <f>+'01-Mapa de riesgo-UO'!F89</f>
        <v>NO</v>
      </c>
      <c r="D88" s="332" t="str">
        <f>'01-Mapa de riesgo-UO'!J89</f>
        <v>Imagen</v>
      </c>
      <c r="E88" s="332" t="str">
        <f>'01-Mapa de riesgo-UO'!K89</f>
        <v>Disminución del número de Grupos de Investigación reconocidos en el Modelo de medición de MinCiencias.</v>
      </c>
      <c r="F88" s="332"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32"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385" t="str">
        <f>'01-Mapa de riesgo-UO'!AT89</f>
        <v>LEVE</v>
      </c>
      <c r="J88" s="332" t="str">
        <f>'01-Mapa de riesgo-UO'!AU89</f>
        <v>(# de Grupos de Investigaciónde la Facultad reconocidos en MinCiencias/ total de Grupos Investigación de la Facultad)*100</v>
      </c>
      <c r="K88" s="408">
        <v>0.8125</v>
      </c>
      <c r="L88" s="399" t="s">
        <v>2210</v>
      </c>
      <c r="M88" s="204" t="str">
        <f>IF('01-Mapa de riesgo-UO'!S89="No existen", "No existe control para el riesgo",'01-Mapa de riesgo-UO'!W89)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88" s="204">
        <f>'01-Mapa de riesgo-UO'!AB89</f>
        <v>0</v>
      </c>
      <c r="O88" s="204" t="str">
        <f>'01-Mapa de riesgo-UO'!AG89</f>
        <v>Contratista: Profesional de la Creación, Gestión y Transferencia del Conocimiento FCE</v>
      </c>
      <c r="P88" s="218" t="str">
        <f>'01-Mapa de riesgo-UO'!AL89</f>
        <v>Trimestral</v>
      </c>
      <c r="Q88" s="218" t="str">
        <f>'01-Mapa de riesgo-UO'!AP89</f>
        <v>Preventivo</v>
      </c>
      <c r="R88" s="385" t="str">
        <f>'01-Mapa de riesgo-UO'!AR89</f>
        <v>FUERTE</v>
      </c>
      <c r="S88" s="399" t="s">
        <v>2215</v>
      </c>
      <c r="T88" s="399"/>
      <c r="U88" s="223" t="str">
        <f>'01-Mapa de riesgo-UO'!AW89</f>
        <v>ASUMIR</v>
      </c>
      <c r="V88" s="223">
        <f>'01-Mapa de riesgo-UO'!AX89</f>
        <v>0</v>
      </c>
      <c r="W88" s="180">
        <f>IF(U88="COMPARTIR",'01-Mapa de riesgo-UO'!BA89, IF(U88=0, 0,$I$6))</f>
        <v>0</v>
      </c>
      <c r="X88" s="221"/>
      <c r="Y88" s="221"/>
      <c r="Z88" s="221"/>
      <c r="AA88" s="221"/>
      <c r="AB88" s="324" t="s">
        <v>2143</v>
      </c>
    </row>
    <row r="89" spans="1:28" ht="91.5" hidden="1" customHeight="1" x14ac:dyDescent="0.2">
      <c r="A89" s="324"/>
      <c r="B89" s="332"/>
      <c r="C89" s="402"/>
      <c r="D89" s="332"/>
      <c r="E89" s="332"/>
      <c r="F89" s="332"/>
      <c r="G89" s="52" t="str">
        <f>'01-Mapa de riesgo-UO'!I90</f>
        <v>Falencias en  la actualización de los  GrupLAC de la Plataforma ScienTI - Colombia, por parte de los Grupos de Investigación de la Facultad.</v>
      </c>
      <c r="H89" s="332"/>
      <c r="I89" s="385"/>
      <c r="J89" s="332"/>
      <c r="K89" s="405"/>
      <c r="L89" s="399"/>
      <c r="M89" s="204" t="str">
        <f>IF('01-Mapa de riesgo-UO'!S90="No existen", "No existe control para el riesgo",'01-Mapa de riesgo-UO'!W90)</f>
        <v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v>
      </c>
      <c r="N89" s="204">
        <f>'01-Mapa de riesgo-UO'!AB90</f>
        <v>0</v>
      </c>
      <c r="O89" s="204" t="str">
        <f>'01-Mapa de riesgo-UO'!AG90</f>
        <v>Contratista: Profesional de la Creación, Gestión y Transferencia del Conocimiento FCE</v>
      </c>
      <c r="P89" s="218" t="str">
        <f>'01-Mapa de riesgo-UO'!AL90</f>
        <v>Bimestral</v>
      </c>
      <c r="Q89" s="218" t="str">
        <f>'01-Mapa de riesgo-UO'!AP90</f>
        <v>Preventivo</v>
      </c>
      <c r="R89" s="385"/>
      <c r="S89" s="399" t="s">
        <v>2216</v>
      </c>
      <c r="T89" s="399"/>
      <c r="U89" s="223" t="str">
        <f>'01-Mapa de riesgo-UO'!AW90</f>
        <v>ASUMIR</v>
      </c>
      <c r="V89" s="223">
        <f>'01-Mapa de riesgo-UO'!AX90</f>
        <v>0</v>
      </c>
      <c r="W89" s="180">
        <f>IF(U89="COMPARTIR",'01-Mapa de riesgo-UO'!BA90, IF(U89=0, 0,$I$6))</f>
        <v>0</v>
      </c>
      <c r="X89" s="221"/>
      <c r="Y89" s="221"/>
      <c r="Z89" s="221"/>
      <c r="AA89" s="221"/>
      <c r="AB89" s="324"/>
    </row>
    <row r="90" spans="1:28" ht="91.5" hidden="1" customHeight="1" x14ac:dyDescent="0.2">
      <c r="A90" s="324"/>
      <c r="B90" s="332"/>
      <c r="C90" s="402"/>
      <c r="D90" s="332"/>
      <c r="E90" s="332"/>
      <c r="F90" s="332"/>
      <c r="G90" s="52">
        <f>'01-Mapa de riesgo-UO'!I91</f>
        <v>0</v>
      </c>
      <c r="H90" s="332"/>
      <c r="I90" s="385"/>
      <c r="J90" s="332"/>
      <c r="K90" s="405"/>
      <c r="L90" s="399"/>
      <c r="M90" s="204">
        <f>IF('01-Mapa de riesgo-UO'!S91="No existen", "No existe control para el riesgo",'01-Mapa de riesgo-UO'!W91)</f>
        <v>0</v>
      </c>
      <c r="N90" s="204">
        <f>'01-Mapa de riesgo-UO'!AB91</f>
        <v>0</v>
      </c>
      <c r="O90" s="204">
        <f>'01-Mapa de riesgo-UO'!AG91</f>
        <v>0</v>
      </c>
      <c r="P90" s="218">
        <f>'01-Mapa de riesgo-UO'!AL91</f>
        <v>0</v>
      </c>
      <c r="Q90" s="218">
        <f>'01-Mapa de riesgo-UO'!AP91</f>
        <v>0</v>
      </c>
      <c r="R90" s="385"/>
      <c r="S90" s="399"/>
      <c r="T90" s="399"/>
      <c r="U90" s="223" t="str">
        <f>'01-Mapa de riesgo-UO'!AW91</f>
        <v>ASUMIR</v>
      </c>
      <c r="V90" s="223">
        <f>'01-Mapa de riesgo-UO'!AX91</f>
        <v>0</v>
      </c>
      <c r="W90" s="180">
        <f>IF(U90="COMPARTIR",'01-Mapa de riesgo-UO'!BA91, IF(U90=0, 0,$I$6))</f>
        <v>0</v>
      </c>
      <c r="X90" s="221"/>
      <c r="Y90" s="221"/>
      <c r="Z90" s="221"/>
      <c r="AA90" s="221"/>
      <c r="AB90" s="324"/>
    </row>
    <row r="91" spans="1:28" ht="91.5" customHeight="1" x14ac:dyDescent="0.2">
      <c r="A91" s="324">
        <v>28</v>
      </c>
      <c r="B91" s="332" t="str">
        <f>'01-Mapa de riesgo-UO'!D92</f>
        <v>DOCENCIA</v>
      </c>
      <c r="C91" s="402" t="str">
        <f>+'01-Mapa de riesgo-UO'!F92</f>
        <v>NO</v>
      </c>
      <c r="D91" s="332" t="str">
        <f>'01-Mapa de riesgo-UO'!J92</f>
        <v>Estratégico</v>
      </c>
      <c r="E91" s="332" t="str">
        <f>'01-Mapa de riesgo-UO'!K92</f>
        <v>Negación de la resolución del ministerio de educación del registro calificado de un programa académico</v>
      </c>
      <c r="F91" s="332" t="str">
        <f>'01-Mapa de riesgo-UO'!L92</f>
        <v>Pérdida o no asignación del registro calificado de prorama de pregrado o posgrado.</v>
      </c>
      <c r="G91" s="52" t="str">
        <f>'01-Mapa de riesgo-UO'!I92</f>
        <v>Falta de claridad de las caracteristicas de calidad en el  documento maestro</v>
      </c>
      <c r="H91" s="332" t="str">
        <f>'01-Mapa de riesgo-UO'!M92</f>
        <v xml:space="preserve">No tener apertura de nuevos programas.
No abrir nuevas cohortes  de los programas académicos
Impacto negativo en la imagen de la facultad y la  Institución.   
      La perdida de la continuidad de los convenios 
</v>
      </c>
      <c r="I91" s="385" t="str">
        <f>'01-Mapa de riesgo-UO'!AT92</f>
        <v>MODERADO</v>
      </c>
      <c r="J91" s="332" t="str">
        <f>'01-Mapa de riesgo-UO'!AU92</f>
        <v>No. De Resoluciones de Renovación de registros Calificados otorgadas/No. De Solicitudes de Renovación de  Registros Calificados de Programas solicitadas con proceso finalizado</v>
      </c>
      <c r="K91" s="406">
        <v>0</v>
      </c>
      <c r="L91" s="399" t="s">
        <v>2217</v>
      </c>
      <c r="M91" s="204" t="str">
        <f>IF('01-Mapa de riesgo-UO'!S92="No existen", "No existe control para el riesgo",'01-Mapa de riesgo-UO'!W92)</f>
        <v xml:space="preserve">Vicerrectoría Académica y la facultad realizan control y seguimiento a las fechas de vencimiento de los registros calificados.
</v>
      </c>
      <c r="N91" s="204">
        <f>'01-Mapa de riesgo-UO'!AB92</f>
        <v>0</v>
      </c>
      <c r="O91" s="204" t="str">
        <f>'01-Mapa de riesgo-UO'!AG92</f>
        <v>Profesional Vicerrectoria Academica
Director de programa académico
Profesional de decanatura</v>
      </c>
      <c r="P91" s="218" t="str">
        <f>'01-Mapa de riesgo-UO'!AL92</f>
        <v>Semestral</v>
      </c>
      <c r="Q91" s="218" t="str">
        <f>'01-Mapa de riesgo-UO'!AP92</f>
        <v>Preventivo</v>
      </c>
      <c r="R91" s="385" t="str">
        <f>'01-Mapa de riesgo-UO'!AR92</f>
        <v>FUERTE</v>
      </c>
      <c r="S91" s="399" t="s">
        <v>2222</v>
      </c>
      <c r="T91" s="399"/>
      <c r="U91" s="223" t="str">
        <f>'01-Mapa de riesgo-UO'!AW92</f>
        <v>COMPARTIR</v>
      </c>
      <c r="V91" s="223" t="str">
        <f>'01-Mapa de riesgo-UO'!AX92</f>
        <v xml:space="preserve">Realizar  2  autoevaluaciones en la vigencia del registro. </v>
      </c>
      <c r="W91" s="180" t="str">
        <f>IF(U91="COMPARTIR",'01-Mapa de riesgo-UO'!BA92, IF(U91=0, 0,$I$6))</f>
        <v>Vicerrectoria Academica</v>
      </c>
      <c r="X91" s="221" t="s">
        <v>558</v>
      </c>
      <c r="Y91" s="221" t="s">
        <v>2234</v>
      </c>
      <c r="Z91" s="221" t="s">
        <v>561</v>
      </c>
      <c r="AA91" s="221" t="s">
        <v>2246</v>
      </c>
      <c r="AB91" s="324" t="s">
        <v>2143</v>
      </c>
    </row>
    <row r="92" spans="1:28" ht="91.5" hidden="1" customHeight="1" x14ac:dyDescent="0.2">
      <c r="A92" s="324"/>
      <c r="B92" s="332"/>
      <c r="C92" s="402"/>
      <c r="D92" s="332"/>
      <c r="E92" s="332"/>
      <c r="F92" s="332"/>
      <c r="G92" s="52" t="str">
        <f>'01-Mapa de riesgo-UO'!I93</f>
        <v>Documentación insuficiente para dar soporte a las caracteristicas de calidad</v>
      </c>
      <c r="H92" s="332"/>
      <c r="I92" s="385"/>
      <c r="J92" s="332"/>
      <c r="K92" s="405"/>
      <c r="L92" s="399"/>
      <c r="M92" s="204" t="str">
        <f>IF('01-Mapa de riesgo-UO'!S93="No existen", "No existe control para el riesgo",'01-Mapa de riesgo-UO'!W93)</f>
        <v>Acompañamiento en la estructura de la documentación por el Equipo de renovación curricular de la Facultad Ciencias de la Salud</v>
      </c>
      <c r="N92" s="204">
        <f>'01-Mapa de riesgo-UO'!AB93</f>
        <v>0</v>
      </c>
      <c r="O92" s="204" t="str">
        <f>'01-Mapa de riesgo-UO'!AG93</f>
        <v>Decano
Profesional decanatura
Asesores curriculares</v>
      </c>
      <c r="P92" s="218" t="str">
        <f>'01-Mapa de riesgo-UO'!AL93</f>
        <v>Quincenal</v>
      </c>
      <c r="Q92" s="218" t="str">
        <f>'01-Mapa de riesgo-UO'!AP93</f>
        <v>Preventivo</v>
      </c>
      <c r="R92" s="385"/>
      <c r="S92" s="399" t="s">
        <v>2223</v>
      </c>
      <c r="T92" s="399"/>
      <c r="U92" s="223" t="str">
        <f>'01-Mapa de riesgo-UO'!AW93</f>
        <v>REDUCIR</v>
      </c>
      <c r="V92" s="223" t="str">
        <f>'01-Mapa de riesgo-UO'!AX93</f>
        <v>Capacitar grupos de base dentro de la facultad que conozcan los cambios normativos a tiempo.</v>
      </c>
      <c r="W92" s="180">
        <f>IF(U92="COMPARTIR",'01-Mapa de riesgo-UO'!BA93, IF(U92=0, 0,$I$6))</f>
        <v>0</v>
      </c>
      <c r="X92" s="221" t="s">
        <v>558</v>
      </c>
      <c r="Y92" s="221" t="s">
        <v>2235</v>
      </c>
      <c r="Z92" s="221" t="s">
        <v>561</v>
      </c>
      <c r="AA92" s="221" t="s">
        <v>2247</v>
      </c>
      <c r="AB92" s="324"/>
    </row>
    <row r="93" spans="1:28" ht="91.5" hidden="1" customHeight="1" x14ac:dyDescent="0.2">
      <c r="A93" s="324"/>
      <c r="B93" s="332"/>
      <c r="C93" s="402"/>
      <c r="D93" s="332"/>
      <c r="E93" s="332"/>
      <c r="F93" s="332"/>
      <c r="G93" s="52" t="str">
        <f>'01-Mapa de riesgo-UO'!I94</f>
        <v>Falta de soporte en la pertinencia del perfil para la continuidad o apertura de un nuevo programa.</v>
      </c>
      <c r="H93" s="332"/>
      <c r="I93" s="385"/>
      <c r="J93" s="332"/>
      <c r="K93" s="405"/>
      <c r="L93" s="399"/>
      <c r="M93" s="204">
        <f>IF('01-Mapa de riesgo-UO'!S94="No existen", "No existe control para el riesgo",'01-Mapa de riesgo-UO'!W94)</f>
        <v>0</v>
      </c>
      <c r="N93" s="204">
        <f>'01-Mapa de riesgo-UO'!AB94</f>
        <v>0</v>
      </c>
      <c r="O93" s="204">
        <f>'01-Mapa de riesgo-UO'!AG94</f>
        <v>0</v>
      </c>
      <c r="P93" s="218">
        <f>'01-Mapa de riesgo-UO'!AL94</f>
        <v>0</v>
      </c>
      <c r="Q93" s="218">
        <f>'01-Mapa de riesgo-UO'!AP94</f>
        <v>0</v>
      </c>
      <c r="R93" s="385"/>
      <c r="S93" s="399"/>
      <c r="T93" s="399"/>
      <c r="U93" s="223">
        <f>'01-Mapa de riesgo-UO'!AW94</f>
        <v>0</v>
      </c>
      <c r="V93" s="223">
        <f>'01-Mapa de riesgo-UO'!AX94</f>
        <v>0</v>
      </c>
      <c r="W93" s="180">
        <f>IF(U93="COMPARTIR",'01-Mapa de riesgo-UO'!BA94, IF(U93=0, 0,$I$6))</f>
        <v>0</v>
      </c>
      <c r="X93" s="221"/>
      <c r="Y93" s="221"/>
      <c r="Z93" s="221"/>
      <c r="AA93" s="221"/>
      <c r="AB93" s="324"/>
    </row>
    <row r="94" spans="1:28" ht="91.5" customHeight="1" x14ac:dyDescent="0.2">
      <c r="A94" s="324">
        <v>29</v>
      </c>
      <c r="B94" s="332" t="str">
        <f>'01-Mapa de riesgo-UO'!D95</f>
        <v>DOCENCIA</v>
      </c>
      <c r="C94" s="402" t="str">
        <f>+'01-Mapa de riesgo-UO'!F95</f>
        <v>NO</v>
      </c>
      <c r="D94" s="332" t="str">
        <f>'01-Mapa de riesgo-UO'!J95</f>
        <v>Estratégico</v>
      </c>
      <c r="E94" s="332" t="str">
        <f>'01-Mapa de riesgo-UO'!K95</f>
        <v>Incremento de la deserción estudiantil</v>
      </c>
      <c r="F94" s="332"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32" t="str">
        <f>'01-Mapa de riesgo-UO'!M95</f>
        <v>Disminución de la oferta de programas.
Decrecimiento de los recursos de la Universidad    
Disminución de la eficiencia en el uso de los recursos</v>
      </c>
      <c r="I94" s="385" t="str">
        <f>'01-Mapa de riesgo-UO'!AT95</f>
        <v>MODERADO</v>
      </c>
      <c r="J94" s="332" t="str">
        <f>'01-Mapa de riesgo-UO'!AU95</f>
        <v>No. De Estudiantes Matriculados Siguiente Semestre-nuevos matriculados/No. De Estudiantes Matriculados al inicio del semestre anterior por programa académico</v>
      </c>
      <c r="K94" s="406">
        <f>270/281</f>
        <v>0.96085409252669041</v>
      </c>
      <c r="L94" s="399" t="s">
        <v>2218</v>
      </c>
      <c r="M94" s="204" t="str">
        <f>IF('01-Mapa de riesgo-UO'!S95="No existen", "No existe control para el riesgo",'01-Mapa de riesgo-UO'!W95)</f>
        <v>Seguimiento del Programa PAI de la Vicerrectoría de Responsabilidad Social y Bienestar Universitario y la decanatura</v>
      </c>
      <c r="N94" s="204">
        <f>'01-Mapa de riesgo-UO'!AB95</f>
        <v>0</v>
      </c>
      <c r="O94" s="204" t="str">
        <f>'01-Mapa de riesgo-UO'!AG95</f>
        <v>Profesional PAI
Decanatura</v>
      </c>
      <c r="P94" s="218" t="str">
        <f>'01-Mapa de riesgo-UO'!AL95</f>
        <v>Semestral</v>
      </c>
      <c r="Q94" s="218" t="str">
        <f>'01-Mapa de riesgo-UO'!AP95</f>
        <v>Detectivo</v>
      </c>
      <c r="R94" s="385" t="str">
        <f>'01-Mapa de riesgo-UO'!AR95</f>
        <v>ACEPTABLE</v>
      </c>
      <c r="S94" s="399" t="s">
        <v>2224</v>
      </c>
      <c r="T94" s="399"/>
      <c r="U94" s="223" t="str">
        <f>'01-Mapa de riesgo-UO'!AW95</f>
        <v>TRANSFERIR</v>
      </c>
      <c r="V94" s="223" t="str">
        <f>'01-Mapa de riesgo-UO'!AX95</f>
        <v>Evaluar resultados de las actividades realizadas para evitar la deserción</v>
      </c>
      <c r="W94" s="180">
        <f>IF(U94="COMPARTIR",'01-Mapa de riesgo-UO'!BA95, IF(U94=0, 0,$I$6))</f>
        <v>0</v>
      </c>
      <c r="X94" s="221" t="s">
        <v>271</v>
      </c>
      <c r="Y94" s="221" t="s">
        <v>2236</v>
      </c>
      <c r="Z94" s="221" t="s">
        <v>559</v>
      </c>
      <c r="AA94" s="221"/>
      <c r="AB94" s="324" t="s">
        <v>2143</v>
      </c>
    </row>
    <row r="95" spans="1:28" ht="91.5" hidden="1" customHeight="1" x14ac:dyDescent="0.2">
      <c r="A95" s="324"/>
      <c r="B95" s="332"/>
      <c r="C95" s="402"/>
      <c r="D95" s="332"/>
      <c r="E95" s="332"/>
      <c r="F95" s="332"/>
      <c r="G95" s="52" t="str">
        <f>'01-Mapa de riesgo-UO'!I96</f>
        <v>Baja coherencia entre la elección  del programa y las expectativas profesionales</v>
      </c>
      <c r="H95" s="332"/>
      <c r="I95" s="385"/>
      <c r="J95" s="332"/>
      <c r="K95" s="405"/>
      <c r="L95" s="399"/>
      <c r="M95" s="204" t="str">
        <f>IF('01-Mapa de riesgo-UO'!S96="No existen", "No existe control para el riesgo",'01-Mapa de riesgo-UO'!W96)</f>
        <v>Seguimiento a los indicadores de deserción por los comites curriculares para toma de decisiones</v>
      </c>
      <c r="N95" s="204">
        <f>'01-Mapa de riesgo-UO'!AB96</f>
        <v>0</v>
      </c>
      <c r="O95" s="204" t="str">
        <f>'01-Mapa de riesgo-UO'!AG96</f>
        <v>Miembros comité curricular
Decano
Profesional decanatura</v>
      </c>
      <c r="P95" s="218" t="str">
        <f>'01-Mapa de riesgo-UO'!AL96</f>
        <v>Semestral</v>
      </c>
      <c r="Q95" s="218" t="str">
        <f>'01-Mapa de riesgo-UO'!AP96</f>
        <v>Preventivo</v>
      </c>
      <c r="R95" s="385"/>
      <c r="S95" s="399" t="s">
        <v>2225</v>
      </c>
      <c r="T95" s="399"/>
      <c r="U95" s="223" t="str">
        <f>'01-Mapa de riesgo-UO'!AW96</f>
        <v>REDUCIR</v>
      </c>
      <c r="V95" s="223" t="str">
        <f>'01-Mapa de riesgo-UO'!AX96</f>
        <v>Planes de acción para evitar el aumento de la deserción</v>
      </c>
      <c r="W95" s="180">
        <f>IF(U95="COMPARTIR",'01-Mapa de riesgo-UO'!BA96, IF(U95=0, 0,$I$6))</f>
        <v>0</v>
      </c>
      <c r="X95" s="221" t="s">
        <v>271</v>
      </c>
      <c r="Y95" s="221" t="s">
        <v>2237</v>
      </c>
      <c r="Z95" s="221" t="s">
        <v>559</v>
      </c>
      <c r="AA95" s="221"/>
      <c r="AB95" s="324"/>
    </row>
    <row r="96" spans="1:28" ht="91.5" hidden="1" customHeight="1" x14ac:dyDescent="0.2">
      <c r="A96" s="324"/>
      <c r="B96" s="332"/>
      <c r="C96" s="402"/>
      <c r="D96" s="332"/>
      <c r="E96" s="332"/>
      <c r="F96" s="332"/>
      <c r="G96" s="52" t="str">
        <f>'01-Mapa de riesgo-UO'!I97</f>
        <v>Largos periodos de cese de actividades por factores ajenos a la programación academica</v>
      </c>
      <c r="H96" s="332"/>
      <c r="I96" s="385"/>
      <c r="J96" s="332"/>
      <c r="K96" s="405"/>
      <c r="L96" s="399"/>
      <c r="M96" s="204">
        <f>IF('01-Mapa de riesgo-UO'!S97="No existen", "No existe control para el riesgo",'01-Mapa de riesgo-UO'!W97)</f>
        <v>0</v>
      </c>
      <c r="N96" s="204">
        <f>'01-Mapa de riesgo-UO'!AB97</f>
        <v>0</v>
      </c>
      <c r="O96" s="204">
        <f>'01-Mapa de riesgo-UO'!AG97</f>
        <v>0</v>
      </c>
      <c r="P96" s="218">
        <f>'01-Mapa de riesgo-UO'!AL97</f>
        <v>0</v>
      </c>
      <c r="Q96" s="218">
        <f>'01-Mapa de riesgo-UO'!AP97</f>
        <v>0</v>
      </c>
      <c r="R96" s="385"/>
      <c r="S96" s="399"/>
      <c r="T96" s="399"/>
      <c r="U96" s="223">
        <f>'01-Mapa de riesgo-UO'!AW97</f>
        <v>0</v>
      </c>
      <c r="V96" s="223">
        <f>'01-Mapa de riesgo-UO'!AX97</f>
        <v>0</v>
      </c>
      <c r="W96" s="180">
        <f>IF(U96="COMPARTIR",'01-Mapa de riesgo-UO'!BA97, IF(U96=0, 0,$I$6))</f>
        <v>0</v>
      </c>
      <c r="X96" s="221"/>
      <c r="Y96" s="221"/>
      <c r="Z96" s="221"/>
      <c r="AA96" s="221"/>
      <c r="AB96" s="324"/>
    </row>
    <row r="97" spans="1:28" ht="91.5" customHeight="1" x14ac:dyDescent="0.2">
      <c r="A97" s="324">
        <v>30</v>
      </c>
      <c r="B97" s="332" t="str">
        <f>'01-Mapa de riesgo-UO'!D98</f>
        <v>DOCENCIA</v>
      </c>
      <c r="C97" s="402" t="str">
        <f>+'01-Mapa de riesgo-UO'!F98</f>
        <v>NO</v>
      </c>
      <c r="D97" s="332" t="str">
        <f>'01-Mapa de riesgo-UO'!J98</f>
        <v>Imagen</v>
      </c>
      <c r="E97" s="332" t="str">
        <f>'01-Mapa de riesgo-UO'!K98</f>
        <v>Bajo desempeño de los estudiantes en las pruebas Saber PRO y Saber TYT</v>
      </c>
      <c r="F97" s="332"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32" t="str">
        <f>'01-Mapa de riesgo-UO'!M98</f>
        <v>Descenso de los Indicadores de la Universidad
Disminución de la imagen institucional
Afectación en la calidad de los programas</v>
      </c>
      <c r="I97" s="385" t="str">
        <f>'01-Mapa de riesgo-UO'!AT98</f>
        <v>MODERADO</v>
      </c>
      <c r="J97" s="332" t="str">
        <f>'01-Mapa de riesgo-UO'!AU98</f>
        <v>Indicadores de saberpro</v>
      </c>
      <c r="K97" s="406">
        <v>0.75</v>
      </c>
      <c r="L97" s="399" t="s">
        <v>2219</v>
      </c>
      <c r="M97" s="204" t="str">
        <f>IF('01-Mapa de riesgo-UO'!S98="No existen", "No existe control para el riesgo",'01-Mapa de riesgo-UO'!W98)</f>
        <v>Seguimiento a traves del comité curricular de los programas</v>
      </c>
      <c r="N97" s="204">
        <f>'01-Mapa de riesgo-UO'!AB98</f>
        <v>0</v>
      </c>
      <c r="O97" s="204" t="str">
        <f>'01-Mapa de riesgo-UO'!AG98</f>
        <v xml:space="preserve">Director de programa
Docentes miembros del comité
Estudiantes y Egresados </v>
      </c>
      <c r="P97" s="218" t="str">
        <f>'01-Mapa de riesgo-UO'!AL98</f>
        <v>Anual</v>
      </c>
      <c r="Q97" s="218" t="str">
        <f>'01-Mapa de riesgo-UO'!AP98</f>
        <v>Preventivo</v>
      </c>
      <c r="R97" s="385" t="str">
        <f>'01-Mapa de riesgo-UO'!AR98</f>
        <v>DÉBIL</v>
      </c>
      <c r="S97" s="399" t="s">
        <v>2226</v>
      </c>
      <c r="T97" s="399"/>
      <c r="U97" s="223" t="str">
        <f>'01-Mapa de riesgo-UO'!AW98</f>
        <v>REDUCIR</v>
      </c>
      <c r="V97" s="223">
        <f>'01-Mapa de riesgo-UO'!AX98</f>
        <v>0</v>
      </c>
      <c r="W97" s="180">
        <f>IF(U97="COMPARTIR",'01-Mapa de riesgo-UO'!BA98, IF(U97=0, 0,$I$6))</f>
        <v>0</v>
      </c>
      <c r="X97" s="221" t="s">
        <v>271</v>
      </c>
      <c r="Y97" s="221" t="s">
        <v>2238</v>
      </c>
      <c r="Z97" s="221" t="s">
        <v>559</v>
      </c>
      <c r="AA97" s="221"/>
      <c r="AB97" s="324" t="s">
        <v>2143</v>
      </c>
    </row>
    <row r="98" spans="1:28" ht="91.5" hidden="1" customHeight="1" x14ac:dyDescent="0.2">
      <c r="A98" s="324"/>
      <c r="B98" s="332"/>
      <c r="C98" s="402"/>
      <c r="D98" s="332"/>
      <c r="E98" s="332"/>
      <c r="F98" s="332"/>
      <c r="G98" s="52" t="str">
        <f>'01-Mapa de riesgo-UO'!I99</f>
        <v>Desmotivación por parte de los estudiantes que presentan las pruebas.</v>
      </c>
      <c r="H98" s="332"/>
      <c r="I98" s="385"/>
      <c r="J98" s="332"/>
      <c r="K98" s="405"/>
      <c r="L98" s="399"/>
      <c r="M98" s="204" t="str">
        <f>IF('01-Mapa de riesgo-UO'!S99="No existen", "No existe control para el riesgo",'01-Mapa de riesgo-UO'!W99)</f>
        <v>Capacitación de docentes en formulación de preguntas de acuerdo a las pruebas</v>
      </c>
      <c r="N98" s="204">
        <f>'01-Mapa de riesgo-UO'!AB99</f>
        <v>0</v>
      </c>
      <c r="O98" s="204">
        <f>'01-Mapa de riesgo-UO'!AG99</f>
        <v>0</v>
      </c>
      <c r="P98" s="218" t="str">
        <f>'01-Mapa de riesgo-UO'!AL99</f>
        <v>Anual</v>
      </c>
      <c r="Q98" s="218" t="str">
        <f>'01-Mapa de riesgo-UO'!AP99</f>
        <v>Preventivo</v>
      </c>
      <c r="R98" s="385"/>
      <c r="S98" s="399" t="s">
        <v>2227</v>
      </c>
      <c r="T98" s="399"/>
      <c r="U98" s="223" t="str">
        <f>'01-Mapa de riesgo-UO'!AW99</f>
        <v>TRANSFERIR</v>
      </c>
      <c r="V98" s="223">
        <f>'01-Mapa de riesgo-UO'!AX99</f>
        <v>0</v>
      </c>
      <c r="W98" s="180">
        <f>IF(U98="COMPARTIR",'01-Mapa de riesgo-UO'!BA99, IF(U98=0, 0,$I$6))</f>
        <v>0</v>
      </c>
      <c r="X98" s="221" t="s">
        <v>271</v>
      </c>
      <c r="Y98" s="221" t="s">
        <v>2239</v>
      </c>
      <c r="Z98" s="221" t="s">
        <v>559</v>
      </c>
      <c r="AA98" s="221"/>
      <c r="AB98" s="324"/>
    </row>
    <row r="99" spans="1:28" ht="91.5" hidden="1" customHeight="1" x14ac:dyDescent="0.2">
      <c r="A99" s="324"/>
      <c r="B99" s="332"/>
      <c r="C99" s="402"/>
      <c r="D99" s="332"/>
      <c r="E99" s="332"/>
      <c r="F99" s="332"/>
      <c r="G99" s="52">
        <f>'01-Mapa de riesgo-UO'!I100</f>
        <v>0</v>
      </c>
      <c r="H99" s="332"/>
      <c r="I99" s="385"/>
      <c r="J99" s="332"/>
      <c r="K99" s="405"/>
      <c r="L99" s="399"/>
      <c r="M99" s="204">
        <f>IF('01-Mapa de riesgo-UO'!S100="No existen", "No existe control para el riesgo",'01-Mapa de riesgo-UO'!W100)</f>
        <v>0</v>
      </c>
      <c r="N99" s="204">
        <f>'01-Mapa de riesgo-UO'!AB100</f>
        <v>0</v>
      </c>
      <c r="O99" s="204">
        <f>'01-Mapa de riesgo-UO'!AG100</f>
        <v>0</v>
      </c>
      <c r="P99" s="218">
        <f>'01-Mapa de riesgo-UO'!AL100</f>
        <v>0</v>
      </c>
      <c r="Q99" s="218">
        <f>'01-Mapa de riesgo-UO'!AP100</f>
        <v>0</v>
      </c>
      <c r="R99" s="385"/>
      <c r="S99" s="399"/>
      <c r="T99" s="399"/>
      <c r="U99" s="223">
        <f>'01-Mapa de riesgo-UO'!AW100</f>
        <v>0</v>
      </c>
      <c r="V99" s="223">
        <f>'01-Mapa de riesgo-UO'!AX100</f>
        <v>0</v>
      </c>
      <c r="W99" s="180">
        <f>IF(U99="COMPARTIR",'01-Mapa de riesgo-UO'!BA100, IF(U99=0, 0,$I$6))</f>
        <v>0</v>
      </c>
      <c r="X99" s="221"/>
      <c r="Y99" s="221"/>
      <c r="Z99" s="221"/>
      <c r="AA99" s="221"/>
      <c r="AB99" s="324"/>
    </row>
    <row r="100" spans="1:28" ht="91.5" customHeight="1" x14ac:dyDescent="0.2">
      <c r="A100" s="324">
        <v>31</v>
      </c>
      <c r="B100" s="332" t="str">
        <f>'01-Mapa de riesgo-UO'!D101</f>
        <v>DOCENCIA</v>
      </c>
      <c r="C100" s="402" t="str">
        <f>+'01-Mapa de riesgo-UO'!F101</f>
        <v>NO</v>
      </c>
      <c r="D100" s="332" t="str">
        <f>'01-Mapa de riesgo-UO'!J101</f>
        <v>Estratégico</v>
      </c>
      <c r="E100" s="332" t="str">
        <f>'01-Mapa de riesgo-UO'!K101</f>
        <v>Curriculos no adaptados a las necesidades y exigencias del contextos</v>
      </c>
      <c r="F100" s="332"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32" t="str">
        <f>'01-Mapa de riesgo-UO'!M101</f>
        <v>Egresados de los programas sin las competencias requeridas por el medio
Pérdida de la competitividad del programa frente a otros que ofrecen otras Universidades</v>
      </c>
      <c r="I100" s="385" t="str">
        <f>'01-Mapa de riesgo-UO'!AT101</f>
        <v>MODERADO</v>
      </c>
      <c r="J100" s="332" t="str">
        <f>'01-Mapa de riesgo-UO'!AU101</f>
        <v>No. de curriculos actualizados/No. de curriculos a actualizar</v>
      </c>
      <c r="K100" s="406">
        <f>3/5</f>
        <v>0.6</v>
      </c>
      <c r="L100" s="399" t="s">
        <v>2220</v>
      </c>
      <c r="M100" s="204" t="str">
        <f>IF('01-Mapa de riesgo-UO'!S101="No existen", "No existe control para el riesgo",'01-Mapa de riesgo-UO'!W101)</f>
        <v>Reuniones  de los comités curriculares para tratar asuntos de actualización del currículo y retroalimentación con el medio externo</v>
      </c>
      <c r="N100" s="204">
        <f>'01-Mapa de riesgo-UO'!AB101</f>
        <v>0</v>
      </c>
      <c r="O100" s="204" t="str">
        <f>'01-Mapa de riesgo-UO'!AG101</f>
        <v>Director de programa
Docentes miembros del comité
Estudiantes y Egresados miembros del comité</v>
      </c>
      <c r="P100" s="218" t="str">
        <f>'01-Mapa de riesgo-UO'!AL101</f>
        <v>Semestral</v>
      </c>
      <c r="Q100" s="218" t="str">
        <f>'01-Mapa de riesgo-UO'!AP101</f>
        <v>Preventivo</v>
      </c>
      <c r="R100" s="385" t="str">
        <f>'01-Mapa de riesgo-UO'!AR101</f>
        <v>ACEPTABLE</v>
      </c>
      <c r="S100" s="399" t="s">
        <v>2228</v>
      </c>
      <c r="T100" s="399"/>
      <c r="U100" s="223" t="str">
        <f>'01-Mapa de riesgo-UO'!AW101</f>
        <v>REDUCIR</v>
      </c>
      <c r="V100" s="223" t="str">
        <f>'01-Mapa de riesgo-UO'!AX101</f>
        <v>Actividades con egresados y empleadores para retroalimentación de expectativas del medio</v>
      </c>
      <c r="W100" s="180">
        <f>IF(U100="COMPARTIR",'01-Mapa de riesgo-UO'!BA101, IF(U100=0, 0,$I$6))</f>
        <v>0</v>
      </c>
      <c r="X100" s="221" t="s">
        <v>558</v>
      </c>
      <c r="Y100" s="221" t="s">
        <v>2240</v>
      </c>
      <c r="Z100" s="221" t="s">
        <v>561</v>
      </c>
      <c r="AA100" s="221"/>
      <c r="AB100" s="324" t="s">
        <v>2143</v>
      </c>
    </row>
    <row r="101" spans="1:28" ht="91.5" hidden="1" customHeight="1" x14ac:dyDescent="0.2">
      <c r="A101" s="324"/>
      <c r="B101" s="332"/>
      <c r="C101" s="402"/>
      <c r="D101" s="332"/>
      <c r="E101" s="332"/>
      <c r="F101" s="332"/>
      <c r="G101" s="52" t="str">
        <f>'01-Mapa de riesgo-UO'!I102</f>
        <v>Poca formación de los comites en renovación curricular, así como sobre los tramites y estrategias de apoyos institucionales</v>
      </c>
      <c r="H101" s="332"/>
      <c r="I101" s="385"/>
      <c r="J101" s="332"/>
      <c r="K101" s="405"/>
      <c r="L101" s="399"/>
      <c r="M101" s="204" t="str">
        <f>IF('01-Mapa de riesgo-UO'!S102="No existen", "No existe control para el riesgo",'01-Mapa de riesgo-UO'!W102)</f>
        <v>Participación de los comites curriculares en espacios de formación en renovación curricular</v>
      </c>
      <c r="N101" s="204">
        <f>'01-Mapa de riesgo-UO'!AB102</f>
        <v>0</v>
      </c>
      <c r="O101" s="204" t="str">
        <f>'01-Mapa de riesgo-UO'!AG102</f>
        <v>Profesional Vicerrectoria Academica</v>
      </c>
      <c r="P101" s="218" t="str">
        <f>'01-Mapa de riesgo-UO'!AL102</f>
        <v>Semestral</v>
      </c>
      <c r="Q101" s="218" t="str">
        <f>'01-Mapa de riesgo-UO'!AP102</f>
        <v>Preventivo</v>
      </c>
      <c r="R101" s="385"/>
      <c r="S101" s="399" t="s">
        <v>2229</v>
      </c>
      <c r="T101" s="399"/>
      <c r="U101" s="223" t="str">
        <f>'01-Mapa de riesgo-UO'!AW102</f>
        <v>COMPARTIR</v>
      </c>
      <c r="V101" s="223" t="str">
        <f>'01-Mapa de riesgo-UO'!AX102</f>
        <v>Asisitir a capacitaciones programadas de renovación curricular</v>
      </c>
      <c r="W101" s="180" t="str">
        <f>IF(U101="COMPARTIR",'01-Mapa de riesgo-UO'!BA102, IF(U101=0, 0,$I$6))</f>
        <v>Vicerrectoria Academica
Directores de Programa</v>
      </c>
      <c r="X101" s="221" t="s">
        <v>271</v>
      </c>
      <c r="Y101" s="221" t="s">
        <v>2241</v>
      </c>
      <c r="Z101" s="221" t="s">
        <v>559</v>
      </c>
      <c r="AA101" s="221"/>
      <c r="AB101" s="324"/>
    </row>
    <row r="102" spans="1:28" ht="91.5" hidden="1" customHeight="1" x14ac:dyDescent="0.2">
      <c r="A102" s="324"/>
      <c r="B102" s="332"/>
      <c r="C102" s="402"/>
      <c r="D102" s="332"/>
      <c r="E102" s="332"/>
      <c r="F102" s="332"/>
      <c r="G102" s="52" t="str">
        <f>'01-Mapa de riesgo-UO'!I103</f>
        <v>Debilidad en los procesos de apropiación de los  lineamientos institucionales para la renovación curricular</v>
      </c>
      <c r="H102" s="332"/>
      <c r="I102" s="385"/>
      <c r="J102" s="332"/>
      <c r="K102" s="405"/>
      <c r="L102" s="399"/>
      <c r="M102" s="204" t="str">
        <f>IF('01-Mapa de riesgo-UO'!S103="No existen", "No existe control para el riesgo",'01-Mapa de riesgo-UO'!W103)</f>
        <v xml:space="preserve">Seguimiento del equipo de renovación curricular de la facultad </v>
      </c>
      <c r="N102" s="204">
        <f>'01-Mapa de riesgo-UO'!AB103</f>
        <v>0</v>
      </c>
      <c r="O102" s="204" t="str">
        <f>'01-Mapa de riesgo-UO'!AG103</f>
        <v>Decano
Profesional decanatura
Asesores curriculares</v>
      </c>
      <c r="P102" s="218" t="str">
        <f>'01-Mapa de riesgo-UO'!AL103</f>
        <v>Semestral</v>
      </c>
      <c r="Q102" s="218" t="str">
        <f>'01-Mapa de riesgo-UO'!AP103</f>
        <v>Preventivo</v>
      </c>
      <c r="R102" s="385"/>
      <c r="S102" s="399" t="s">
        <v>2230</v>
      </c>
      <c r="T102" s="399"/>
      <c r="U102" s="223" t="str">
        <f>'01-Mapa de riesgo-UO'!AW103</f>
        <v>REDUCIR</v>
      </c>
      <c r="V102" s="223" t="str">
        <f>'01-Mapa de riesgo-UO'!AX103</f>
        <v>Acompañamiento del equipo asesor curricular de la Facultad en la estructuración del curriculo</v>
      </c>
      <c r="W102" s="180">
        <f>IF(U102="COMPARTIR",'01-Mapa de riesgo-UO'!BA103, IF(U102=0, 0,$I$6))</f>
        <v>0</v>
      </c>
      <c r="X102" s="221" t="s">
        <v>558</v>
      </c>
      <c r="Y102" s="221" t="s">
        <v>2242</v>
      </c>
      <c r="Z102" s="221" t="s">
        <v>561</v>
      </c>
      <c r="AA102" s="221"/>
      <c r="AB102" s="324"/>
    </row>
    <row r="103" spans="1:28" ht="91.5" hidden="1" customHeight="1" x14ac:dyDescent="0.2">
      <c r="A103" s="324">
        <v>32</v>
      </c>
      <c r="B103" s="332" t="str">
        <f>'01-Mapa de riesgo-UO'!D104</f>
        <v>INVESTIGACIÓN_E_INNOVACIÓN</v>
      </c>
      <c r="C103" s="402" t="str">
        <f>+'01-Mapa de riesgo-UO'!F104</f>
        <v>NO</v>
      </c>
      <c r="D103" s="332" t="str">
        <f>'01-Mapa de riesgo-UO'!J104</f>
        <v>Estratégico</v>
      </c>
      <c r="E103" s="332" t="str">
        <f>'01-Mapa de riesgo-UO'!K104</f>
        <v xml:space="preserve">No ajustarse a los terminos de referencia de las convocatorias del ministerio de ciencia, tecnologia e  innovación. </v>
      </c>
      <c r="F103" s="332"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32" t="str">
        <f>'01-Mapa de riesgo-UO'!M104</f>
        <v>Incumplimiento con las metas trazadas en el PDI
Decrecimiento de imagen institucional
Disminuir la categoria del grupo de investigación o quedar sin categoria 
Bajar la categoria del docente investigador</v>
      </c>
      <c r="I103" s="385" t="str">
        <f>'01-Mapa de riesgo-UO'!AT104</f>
        <v>MODERADO</v>
      </c>
      <c r="J103" s="332" t="str">
        <f>'01-Mapa de riesgo-UO'!AU104</f>
        <v>No de grupos que descienden en su categoria/No de grupos reconocidos</v>
      </c>
      <c r="K103" s="406"/>
      <c r="L103" s="399" t="s">
        <v>2221</v>
      </c>
      <c r="M103" s="204" t="str">
        <f>IF('01-Mapa de riesgo-UO'!S104="No existen", "No existe control para el riesgo",'01-Mapa de riesgo-UO'!W104)</f>
        <v>Hacer seguimiento a los lineamientos del ministerio para actualizar los terminos de las convocatorias</v>
      </c>
      <c r="N103" s="204">
        <f>'01-Mapa de riesgo-UO'!AB104</f>
        <v>0</v>
      </c>
      <c r="O103" s="204" t="str">
        <f>'01-Mapa de riesgo-UO'!AG104</f>
        <v>Profesional de la Vicerrectoria de Investigación y Extensión 
Lider del grupo de investigación
Decanatura</v>
      </c>
      <c r="P103" s="218" t="str">
        <f>'01-Mapa de riesgo-UO'!AL104</f>
        <v>Semestral</v>
      </c>
      <c r="Q103" s="218" t="str">
        <f>'01-Mapa de riesgo-UO'!AP104</f>
        <v>Preventivo</v>
      </c>
      <c r="R103" s="385" t="str">
        <f>'01-Mapa de riesgo-UO'!AR104</f>
        <v>FUERTE</v>
      </c>
      <c r="S103" s="399" t="s">
        <v>2231</v>
      </c>
      <c r="T103" s="399"/>
      <c r="U103" s="223" t="str">
        <f>'01-Mapa de riesgo-UO'!AW104</f>
        <v>COMPARTIR</v>
      </c>
      <c r="V103" s="223" t="str">
        <f>'01-Mapa de riesgo-UO'!AX104</f>
        <v>Verificar en la pagina del ministerio las actualizaciones de los terminos de las convocatorias</v>
      </c>
      <c r="W103" s="180" t="str">
        <f>IF(U103="COMPARTIR",'01-Mapa de riesgo-UO'!BA104, IF(U103=0, 0,$I$6))</f>
        <v>Vicerrectoria de Investigaciones, Innovación y Extensión
Comité de Investigación y extensión de la Facultad</v>
      </c>
      <c r="X103" s="221" t="s">
        <v>558</v>
      </c>
      <c r="Y103" s="221" t="s">
        <v>2243</v>
      </c>
      <c r="Z103" s="221" t="s">
        <v>561</v>
      </c>
      <c r="AA103" s="221"/>
      <c r="AB103" s="324" t="s">
        <v>2143</v>
      </c>
    </row>
    <row r="104" spans="1:28" ht="91.5" hidden="1" customHeight="1" x14ac:dyDescent="0.2">
      <c r="A104" s="324"/>
      <c r="B104" s="332"/>
      <c r="C104" s="402"/>
      <c r="D104" s="332"/>
      <c r="E104" s="332"/>
      <c r="F104" s="332"/>
      <c r="G104" s="52" t="str">
        <f>'01-Mapa de riesgo-UO'!I105</f>
        <v>Desactualización de la información del Grupo de Investigación en la plataforma de Minciencias</v>
      </c>
      <c r="H104" s="332"/>
      <c r="I104" s="385"/>
      <c r="J104" s="332"/>
      <c r="K104" s="405"/>
      <c r="L104" s="399"/>
      <c r="M104" s="204" t="str">
        <f>IF('01-Mapa de riesgo-UO'!S105="No existen", "No existe control para el riesgo",'01-Mapa de riesgo-UO'!W105)</f>
        <v>Seguimiento a la información que se debe subir a CVLAC y GRUPLAC tanto investigadores como grupos</v>
      </c>
      <c r="N104" s="204">
        <f>'01-Mapa de riesgo-UO'!AB105</f>
        <v>0</v>
      </c>
      <c r="O104" s="204" t="str">
        <f>'01-Mapa de riesgo-UO'!AG105</f>
        <v>Profesional de la Vicerrectoria de Investigación y Extensión 
Lider del grupo de investigación
Decanatura</v>
      </c>
      <c r="P104" s="218" t="str">
        <f>'01-Mapa de riesgo-UO'!AL105</f>
        <v>Mensual</v>
      </c>
      <c r="Q104" s="218" t="str">
        <f>'01-Mapa de riesgo-UO'!AP105</f>
        <v>Preventivo</v>
      </c>
      <c r="R104" s="385"/>
      <c r="S104" s="399" t="s">
        <v>2232</v>
      </c>
      <c r="T104" s="399"/>
      <c r="U104" s="223" t="str">
        <f>'01-Mapa de riesgo-UO'!AW105</f>
        <v>COMPARTIR</v>
      </c>
      <c r="V104" s="223" t="str">
        <f>'01-Mapa de riesgo-UO'!AX105</f>
        <v xml:space="preserve">Revisar la información cargada en la plataforma por el Director del grupo de investigaciones. </v>
      </c>
      <c r="W104" s="180" t="str">
        <f>IF(U104="COMPARTIR",'01-Mapa de riesgo-UO'!BA105, IF(U104=0, 0,$I$6))</f>
        <v>Vicerrectoría de Investigaciones, Innovación y Extensión</v>
      </c>
      <c r="X104" s="221" t="s">
        <v>558</v>
      </c>
      <c r="Y104" s="221" t="s">
        <v>2244</v>
      </c>
      <c r="Z104" s="221" t="s">
        <v>561</v>
      </c>
      <c r="AA104" s="221"/>
      <c r="AB104" s="324"/>
    </row>
    <row r="105" spans="1:28" ht="91.5" hidden="1" customHeight="1" x14ac:dyDescent="0.2">
      <c r="A105" s="324"/>
      <c r="B105" s="332"/>
      <c r="C105" s="402"/>
      <c r="D105" s="332"/>
      <c r="E105" s="332"/>
      <c r="F105" s="332"/>
      <c r="G105" s="52" t="str">
        <f>'01-Mapa de riesgo-UO'!I106</f>
        <v>No presentar nuevos productos durante los años anteriores a la convocatoria ni actualizar estudios de los participantes del grupo.</v>
      </c>
      <c r="H105" s="332"/>
      <c r="I105" s="385"/>
      <c r="J105" s="332"/>
      <c r="K105" s="405"/>
      <c r="L105" s="399"/>
      <c r="M105" s="204" t="str">
        <f>IF('01-Mapa de riesgo-UO'!S106="No existen", "No existe control para el riesgo",'01-Mapa de riesgo-UO'!W106)</f>
        <v>Seguimiento y acompañamiento a los grupos de investigación sobre la generación de nuevos productos</v>
      </c>
      <c r="N105" s="204">
        <f>'01-Mapa de riesgo-UO'!AB106</f>
        <v>0</v>
      </c>
      <c r="O105" s="204" t="str">
        <f>'01-Mapa de riesgo-UO'!AG106</f>
        <v>Director de programa
Docentes miembros del comité
Estudiantes y Egresados miembros del comité</v>
      </c>
      <c r="P105" s="218" t="str">
        <f>'01-Mapa de riesgo-UO'!AL106</f>
        <v>Semestral</v>
      </c>
      <c r="Q105" s="218" t="str">
        <f>'01-Mapa de riesgo-UO'!AP106</f>
        <v>Preventivo</v>
      </c>
      <c r="R105" s="385"/>
      <c r="S105" s="399" t="s">
        <v>2233</v>
      </c>
      <c r="T105" s="399"/>
      <c r="U105" s="223" t="str">
        <f>'01-Mapa de riesgo-UO'!AW106</f>
        <v>REDUCIR</v>
      </c>
      <c r="V105" s="223" t="str">
        <f>'01-Mapa de riesgo-UO'!AX106</f>
        <v>Realizar reuniones con los directores de los grupos para hacer seguimiento a los productos de investigación y actualizaciones en educación</v>
      </c>
      <c r="W105" s="180">
        <f>IF(U105="COMPARTIR",'01-Mapa de riesgo-UO'!BA106, IF(U105=0, 0,$I$6))</f>
        <v>0</v>
      </c>
      <c r="X105" s="221" t="s">
        <v>558</v>
      </c>
      <c r="Y105" s="221" t="s">
        <v>2245</v>
      </c>
      <c r="Z105" s="221" t="s">
        <v>561</v>
      </c>
      <c r="AA105" s="221"/>
      <c r="AB105" s="324"/>
    </row>
    <row r="106" spans="1:28" ht="91.5" customHeight="1" x14ac:dyDescent="0.2">
      <c r="A106" s="324">
        <v>33</v>
      </c>
      <c r="B106" s="332" t="str">
        <f>'01-Mapa de riesgo-UO'!D107</f>
        <v>DOCENCIA</v>
      </c>
      <c r="C106" s="402" t="str">
        <f>+'01-Mapa de riesgo-UO'!F107</f>
        <v>NO</v>
      </c>
      <c r="D106" s="332" t="str">
        <f>'01-Mapa de riesgo-UO'!J107</f>
        <v>Estratégico</v>
      </c>
      <c r="E106" s="332" t="str">
        <f>'01-Mapa de riesgo-UO'!K107</f>
        <v>No renovación del registro calificado o la acreditación de alta calidad de un programa académico</v>
      </c>
      <c r="F106" s="332"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32" t="str">
        <f>'01-Mapa de riesgo-UO'!M107</f>
        <v>No ofrecimiento del programa académico
Pérdida de imagen de la Institución</v>
      </c>
      <c r="I106" s="385" t="str">
        <f>'01-Mapa de riesgo-UO'!AT107</f>
        <v>MODERADO</v>
      </c>
      <c r="J106" s="332" t="str">
        <f>'01-Mapa de riesgo-UO'!AU107</f>
        <v>No. de veces que no se ha renovado el registro calificado o la acreditación de alta calidad de alguno de los programas de la Facultad</v>
      </c>
      <c r="K106" s="405">
        <v>0</v>
      </c>
      <c r="L106" s="399" t="s">
        <v>2248</v>
      </c>
      <c r="M106" s="204" t="str">
        <f>IF('01-Mapa de riesgo-UO'!S107="No existen", "No existe control para el riesgo",'01-Mapa de riesgo-UO'!W107)</f>
        <v xml:space="preserve">Control permanente por parte de la Vicerrectoría Académica de las fechas de vencimiento de los registro calificados y las acreditaciones de alta calidad, publicados en la pagina web y Eevio de memorando 1 año antes  por parte de la Vicerrectoria Académica </v>
      </c>
      <c r="N106" s="204">
        <f>'01-Mapa de riesgo-UO'!AB107</f>
        <v>0</v>
      </c>
      <c r="O106" s="204">
        <f>'01-Mapa de riesgo-UO'!AG107</f>
        <v>0</v>
      </c>
      <c r="P106" s="218" t="str">
        <f>'01-Mapa de riesgo-UO'!AL107</f>
        <v>Semestral</v>
      </c>
      <c r="Q106" s="218" t="str">
        <f>'01-Mapa de riesgo-UO'!AP107</f>
        <v>Preventivo</v>
      </c>
      <c r="R106" s="385" t="str">
        <f>'01-Mapa de riesgo-UO'!AR107</f>
        <v>ACEPTABLE</v>
      </c>
      <c r="S106" s="399" t="s">
        <v>2253</v>
      </c>
      <c r="T106" s="399"/>
      <c r="U106" s="223" t="str">
        <f>'01-Mapa de riesgo-UO'!AW107</f>
        <v>REDUCIR</v>
      </c>
      <c r="V106" s="223" t="str">
        <f>'01-Mapa de riesgo-UO'!AX107</f>
        <v>Comité técnico, controla y verifica los requisitos de acreditación periódicamentey los requisitos legales aplicables.</v>
      </c>
      <c r="W106" s="180">
        <f>IF(U106="COMPARTIR",'01-Mapa de riesgo-UO'!BA107, IF(U106=0, 0,$I$6))</f>
        <v>0</v>
      </c>
      <c r="X106" s="221" t="s">
        <v>558</v>
      </c>
      <c r="Y106" s="221" t="s">
        <v>2255</v>
      </c>
      <c r="Z106" s="221" t="s">
        <v>561</v>
      </c>
      <c r="AA106" s="221" t="s">
        <v>2256</v>
      </c>
      <c r="AB106" s="324" t="s">
        <v>2144</v>
      </c>
    </row>
    <row r="107" spans="1:28" ht="91.5" hidden="1" customHeight="1" x14ac:dyDescent="0.2">
      <c r="A107" s="324"/>
      <c r="B107" s="332"/>
      <c r="C107" s="402"/>
      <c r="D107" s="332"/>
      <c r="E107" s="332"/>
      <c r="F107" s="332"/>
      <c r="G107" s="52" t="str">
        <f>'01-Mapa de riesgo-UO'!I108</f>
        <v>Cambios en las normas o estándares de calidad</v>
      </c>
      <c r="H107" s="332"/>
      <c r="I107" s="385"/>
      <c r="J107" s="332"/>
      <c r="K107" s="405"/>
      <c r="L107" s="399"/>
      <c r="M107" s="204" t="str">
        <f>IF('01-Mapa de riesgo-UO'!S108="No existen", "No existe control para el riesgo",'01-Mapa de riesgo-UO'!W108)</f>
        <v>Revisión permanente de las actualizaciones del CNA</v>
      </c>
      <c r="N107" s="204">
        <f>'01-Mapa de riesgo-UO'!AB108</f>
        <v>0</v>
      </c>
      <c r="O107" s="204" t="str">
        <f>'01-Mapa de riesgo-UO'!AG108</f>
        <v>profesional apyo FACIEM</v>
      </c>
      <c r="P107" s="218" t="str">
        <f>'01-Mapa de riesgo-UO'!AL108</f>
        <v>Anual</v>
      </c>
      <c r="Q107" s="218" t="str">
        <f>'01-Mapa de riesgo-UO'!AP108</f>
        <v>Preventivo</v>
      </c>
      <c r="R107" s="385"/>
      <c r="S107" s="399" t="s">
        <v>2253</v>
      </c>
      <c r="T107" s="399"/>
      <c r="U107" s="223">
        <f>'01-Mapa de riesgo-UO'!AW108</f>
        <v>0</v>
      </c>
      <c r="V107" s="223">
        <f>'01-Mapa de riesgo-UO'!AX108</f>
        <v>0</v>
      </c>
      <c r="W107" s="180">
        <f>IF(U107="COMPARTIR",'01-Mapa de riesgo-UO'!BA108, IF(U107=0, 0,$I$6))</f>
        <v>0</v>
      </c>
      <c r="X107" s="221"/>
      <c r="Y107" s="221"/>
      <c r="Z107" s="221"/>
      <c r="AA107" s="221"/>
      <c r="AB107" s="324"/>
    </row>
    <row r="108" spans="1:28" ht="91.5" hidden="1" customHeight="1" x14ac:dyDescent="0.2">
      <c r="A108" s="324"/>
      <c r="B108" s="332"/>
      <c r="C108" s="402"/>
      <c r="D108" s="332"/>
      <c r="E108" s="332"/>
      <c r="F108" s="332"/>
      <c r="G108" s="52">
        <f>'01-Mapa de riesgo-UO'!I109</f>
        <v>0</v>
      </c>
      <c r="H108" s="332"/>
      <c r="I108" s="385"/>
      <c r="J108" s="332"/>
      <c r="K108" s="405"/>
      <c r="L108" s="399"/>
      <c r="M108" s="204" t="str">
        <f>IF('01-Mapa de riesgo-UO'!S109="No existen", "No existe control para el riesgo",'01-Mapa de riesgo-UO'!W109)</f>
        <v xml:space="preserve">Matriz de segumiento de los registros calificados del programa, priorizado </v>
      </c>
      <c r="N108" s="204">
        <f>'01-Mapa de riesgo-UO'!AB109</f>
        <v>0</v>
      </c>
      <c r="O108" s="204" t="str">
        <f>'01-Mapa de riesgo-UO'!AG109</f>
        <v>Profeisonal apoyo FACIEM</v>
      </c>
      <c r="P108" s="218" t="str">
        <f>'01-Mapa de riesgo-UO'!AL109</f>
        <v>Semanal</v>
      </c>
      <c r="Q108" s="218" t="str">
        <f>'01-Mapa de riesgo-UO'!AP109</f>
        <v>Preventivo</v>
      </c>
      <c r="R108" s="385"/>
      <c r="S108" s="399" t="s">
        <v>2253</v>
      </c>
      <c r="T108" s="399"/>
      <c r="U108" s="223">
        <f>'01-Mapa de riesgo-UO'!AW109</f>
        <v>0</v>
      </c>
      <c r="V108" s="223">
        <f>'01-Mapa de riesgo-UO'!AX109</f>
        <v>0</v>
      </c>
      <c r="W108" s="180">
        <f>IF(U108="COMPARTIR",'01-Mapa de riesgo-UO'!BA109, IF(U108=0, 0,$I$6))</f>
        <v>0</v>
      </c>
      <c r="X108" s="221"/>
      <c r="Y108" s="221"/>
      <c r="Z108" s="221"/>
      <c r="AA108" s="221"/>
      <c r="AB108" s="324"/>
    </row>
    <row r="109" spans="1:28" ht="91.5" customHeight="1" x14ac:dyDescent="0.2">
      <c r="A109" s="324">
        <v>34</v>
      </c>
      <c r="B109" s="332" t="str">
        <f>'01-Mapa de riesgo-UO'!D110</f>
        <v>DOCENCIA</v>
      </c>
      <c r="C109" s="402" t="str">
        <f>+'01-Mapa de riesgo-UO'!F110</f>
        <v>NO</v>
      </c>
      <c r="D109" s="332" t="str">
        <f>'01-Mapa de riesgo-UO'!J110</f>
        <v>Estratégico</v>
      </c>
      <c r="E109" s="332" t="str">
        <f>'01-Mapa de riesgo-UO'!K110</f>
        <v>Incremento de la deserción estudiantil</v>
      </c>
      <c r="F109" s="332"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32" t="str">
        <f>'01-Mapa de riesgo-UO'!M110</f>
        <v>Indicadores de la Universidad afectados
Disminución de los recursos de la Universidad</v>
      </c>
      <c r="I109" s="385" t="str">
        <f>'01-Mapa de riesgo-UO'!AT110</f>
        <v>LEVE</v>
      </c>
      <c r="J109" s="332" t="str">
        <f>'01-Mapa de riesgo-UO'!AU110</f>
        <v>Índice de Deserción estudiantes de la Facultad</v>
      </c>
      <c r="K109" s="407">
        <v>9.7000000000000003E-2</v>
      </c>
      <c r="L109" s="399" t="s">
        <v>2249</v>
      </c>
      <c r="M109" s="204" t="str">
        <f>IF('01-Mapa de riesgo-UO'!S110="No existen", "No existe control para el riesgo",'01-Mapa de riesgo-UO'!W110)</f>
        <v>Programa PAI de la Vicerrectoría de Responsabilidad Social y Bienestar Universitario</v>
      </c>
      <c r="N109" s="204" t="str">
        <f>'01-Mapa de riesgo-UO'!AB110</f>
        <v xml:space="preserve">Sistema de Información </v>
      </c>
      <c r="O109" s="204">
        <f>'01-Mapa de riesgo-UO'!AG110</f>
        <v>0</v>
      </c>
      <c r="P109" s="218" t="str">
        <f>'01-Mapa de riesgo-UO'!AL110</f>
        <v>No definida</v>
      </c>
      <c r="Q109" s="218" t="str">
        <f>'01-Mapa de riesgo-UO'!AP110</f>
        <v>Preventivo</v>
      </c>
      <c r="R109" s="385" t="str">
        <f>'01-Mapa de riesgo-UO'!AR110</f>
        <v>ACEPTABLE</v>
      </c>
      <c r="S109" s="399" t="s">
        <v>2254</v>
      </c>
      <c r="T109" s="399"/>
      <c r="U109" s="223" t="str">
        <f>'01-Mapa de riesgo-UO'!AW110</f>
        <v>ASUMIR</v>
      </c>
      <c r="V109" s="223">
        <f>'01-Mapa de riesgo-UO'!AX110</f>
        <v>0</v>
      </c>
      <c r="W109" s="180">
        <f>IF(U109="COMPARTIR",'01-Mapa de riesgo-UO'!BA110, IF(U109=0, 0,$I$6))</f>
        <v>0</v>
      </c>
      <c r="X109" s="221"/>
      <c r="Y109" s="221"/>
      <c r="Z109" s="221"/>
      <c r="AA109" s="221"/>
      <c r="AB109" s="324" t="s">
        <v>2143</v>
      </c>
    </row>
    <row r="110" spans="1:28" ht="91.5" hidden="1" customHeight="1" x14ac:dyDescent="0.2">
      <c r="A110" s="324"/>
      <c r="B110" s="332"/>
      <c r="C110" s="402"/>
      <c r="D110" s="332"/>
      <c r="E110" s="332"/>
      <c r="F110" s="332"/>
      <c r="G110" s="52" t="str">
        <f>'01-Mapa de riesgo-UO'!I111</f>
        <v>Los currículos de las asignaturas no permiten el buen desempeño del estudiante</v>
      </c>
      <c r="H110" s="332"/>
      <c r="I110" s="385"/>
      <c r="J110" s="332"/>
      <c r="K110" s="405"/>
      <c r="L110" s="399"/>
      <c r="M110" s="204" t="str">
        <f>IF('01-Mapa de riesgo-UO'!S111="No existen", "No existe control para el riesgo",'01-Mapa de riesgo-UO'!W111)</f>
        <v>Sistema de información para la toma de decisiones</v>
      </c>
      <c r="N110" s="204" t="str">
        <f>'01-Mapa de riesgo-UO'!AB111</f>
        <v xml:space="preserve">Sistema de Información </v>
      </c>
      <c r="O110" s="204">
        <f>'01-Mapa de riesgo-UO'!AG111</f>
        <v>0</v>
      </c>
      <c r="P110" s="218" t="str">
        <f>'01-Mapa de riesgo-UO'!AL111</f>
        <v>No definida</v>
      </c>
      <c r="Q110" s="218" t="str">
        <f>'01-Mapa de riesgo-UO'!AP111</f>
        <v>Detectivo</v>
      </c>
      <c r="R110" s="385"/>
      <c r="S110" s="399" t="s">
        <v>2253</v>
      </c>
      <c r="T110" s="399"/>
      <c r="U110" s="223" t="str">
        <f>'01-Mapa de riesgo-UO'!AW111</f>
        <v>ASUMIR</v>
      </c>
      <c r="V110" s="223">
        <f>'01-Mapa de riesgo-UO'!AX111</f>
        <v>0</v>
      </c>
      <c r="W110" s="180">
        <f>IF(U110="COMPARTIR",'01-Mapa de riesgo-UO'!BA111, IF(U110=0, 0,$I$6))</f>
        <v>0</v>
      </c>
      <c r="X110" s="221"/>
      <c r="Y110" s="221"/>
      <c r="Z110" s="221"/>
      <c r="AA110" s="221"/>
      <c r="AB110" s="324"/>
    </row>
    <row r="111" spans="1:28" ht="91.5" hidden="1" customHeight="1" x14ac:dyDescent="0.2">
      <c r="A111" s="324"/>
      <c r="B111" s="332"/>
      <c r="C111" s="402"/>
      <c r="D111" s="332"/>
      <c r="E111" s="332"/>
      <c r="F111" s="332"/>
      <c r="G111" s="52" t="str">
        <f>'01-Mapa de riesgo-UO'!I112</f>
        <v>Bajo conocimiento del docente en pedagogía y didáctica</v>
      </c>
      <c r="H111" s="332"/>
      <c r="I111" s="385"/>
      <c r="J111" s="332"/>
      <c r="K111" s="405"/>
      <c r="L111" s="399"/>
      <c r="M111" s="204" t="str">
        <f>IF('01-Mapa de riesgo-UO'!S112="No existen", "No existe control para el riesgo",'01-Mapa de riesgo-UO'!W112)</f>
        <v xml:space="preserve">Actualización curricular  de los programas alineados a las necesidades del entorno  </v>
      </c>
      <c r="N111" s="204">
        <f>'01-Mapa de riesgo-UO'!AB112</f>
        <v>0</v>
      </c>
      <c r="O111" s="204" t="str">
        <f>'01-Mapa de riesgo-UO'!AG112</f>
        <v>profesional apyo FACIEM</v>
      </c>
      <c r="P111" s="218" t="str">
        <f>'01-Mapa de riesgo-UO'!AL112</f>
        <v>No definida</v>
      </c>
      <c r="Q111" s="218" t="str">
        <f>'01-Mapa de riesgo-UO'!AP112</f>
        <v>Preventivo</v>
      </c>
      <c r="R111" s="385"/>
      <c r="S111" s="399" t="s">
        <v>2253</v>
      </c>
      <c r="T111" s="399"/>
      <c r="U111" s="223" t="str">
        <f>'01-Mapa de riesgo-UO'!AW112</f>
        <v>ASUMIR</v>
      </c>
      <c r="V111" s="223">
        <f>'01-Mapa de riesgo-UO'!AX112</f>
        <v>0</v>
      </c>
      <c r="W111" s="180">
        <f>IF(U111="COMPARTIR",'01-Mapa de riesgo-UO'!BA112, IF(U111=0, 0,$I$6))</f>
        <v>0</v>
      </c>
      <c r="X111" s="221"/>
      <c r="Y111" s="221"/>
      <c r="Z111" s="221"/>
      <c r="AA111" s="221"/>
      <c r="AB111" s="324"/>
    </row>
    <row r="112" spans="1:28" ht="91.5" hidden="1" customHeight="1" x14ac:dyDescent="0.2">
      <c r="A112" s="324">
        <v>35</v>
      </c>
      <c r="B112" s="332" t="str">
        <f>'01-Mapa de riesgo-UO'!D113</f>
        <v>INVESTIGACIÓN_E_INNOVACIÓN</v>
      </c>
      <c r="C112" s="402" t="str">
        <f>+'01-Mapa de riesgo-UO'!F113</f>
        <v>NO</v>
      </c>
      <c r="D112" s="332" t="str">
        <f>'01-Mapa de riesgo-UO'!J113</f>
        <v>Estratégico</v>
      </c>
      <c r="E112" s="332" t="str">
        <f>'01-Mapa de riesgo-UO'!K113</f>
        <v>Descenso de los Grupos de investigación vinculados a la Facultad en el escalafón de Colciencias</v>
      </c>
      <c r="F112" s="332"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32" t="str">
        <f>'01-Mapa de riesgo-UO'!M113</f>
        <v>Incumplimiento con las metas trazadas en el PDI
Pérdida de imagen institucional
Disminución en la investigación</v>
      </c>
      <c r="I112" s="385" t="str">
        <f>'01-Mapa de riesgo-UO'!AT113</f>
        <v>LEVE</v>
      </c>
      <c r="J112" s="332" t="str">
        <f>'01-Mapa de riesgo-UO'!AU113</f>
        <v>Número de Grupos de investigación vinculados a la Facultad que descienden en el escalafón de Colciencias</v>
      </c>
      <c r="K112" s="405">
        <v>0</v>
      </c>
      <c r="L112" s="399" t="s">
        <v>2250</v>
      </c>
      <c r="M112" s="204" t="str">
        <f>IF('01-Mapa de riesgo-UO'!S113="No existen", "No existe control para el riesgo",'01-Mapa de riesgo-UO'!W113)</f>
        <v>Convocatorias internas y externas de la Vicerrectoría de Investigaciones, Innovación y Extensión</v>
      </c>
      <c r="N112" s="204" t="str">
        <f>'01-Mapa de riesgo-UO'!AB113</f>
        <v xml:space="preserve">Sistema de Información </v>
      </c>
      <c r="O112" s="204">
        <f>'01-Mapa de riesgo-UO'!AG113</f>
        <v>0</v>
      </c>
      <c r="P112" s="218" t="str">
        <f>'01-Mapa de riesgo-UO'!AL113</f>
        <v>No definida</v>
      </c>
      <c r="Q112" s="218" t="str">
        <f>'01-Mapa de riesgo-UO'!AP113</f>
        <v>Preventivo</v>
      </c>
      <c r="R112" s="385" t="str">
        <f>'01-Mapa de riesgo-UO'!AR113</f>
        <v>ACEPTABLE</v>
      </c>
      <c r="S112" s="399" t="s">
        <v>2253</v>
      </c>
      <c r="T112" s="399"/>
      <c r="U112" s="223" t="str">
        <f>'01-Mapa de riesgo-UO'!AW113</f>
        <v>ASUMIR</v>
      </c>
      <c r="V112" s="223">
        <f>'01-Mapa de riesgo-UO'!AX113</f>
        <v>0</v>
      </c>
      <c r="W112" s="180">
        <f>IF(U112="COMPARTIR",'01-Mapa de riesgo-UO'!BA113, IF(U112=0, 0,$I$6))</f>
        <v>0</v>
      </c>
      <c r="X112" s="221"/>
      <c r="Y112" s="221"/>
      <c r="Z112" s="221"/>
      <c r="AA112" s="221"/>
      <c r="AB112" s="324" t="s">
        <v>2143</v>
      </c>
    </row>
    <row r="113" spans="1:28" ht="91.5" hidden="1" customHeight="1" x14ac:dyDescent="0.2">
      <c r="A113" s="324"/>
      <c r="B113" s="332"/>
      <c r="C113" s="402"/>
      <c r="D113" s="332"/>
      <c r="E113" s="332"/>
      <c r="F113" s="332"/>
      <c r="G113" s="52" t="str">
        <f>'01-Mapa de riesgo-UO'!I114</f>
        <v>Desactualización de la información del Grupo de Investigación en la plataforma de Colciencias</v>
      </c>
      <c r="H113" s="332"/>
      <c r="I113" s="385"/>
      <c r="J113" s="332"/>
      <c r="K113" s="405"/>
      <c r="L113" s="399"/>
      <c r="M113" s="204" t="str">
        <f>IF('01-Mapa de riesgo-UO'!S114="No existen", "No existe control para el riesgo",'01-Mapa de riesgo-UO'!W114)</f>
        <v>Sistema de información para la toma de decisiones</v>
      </c>
      <c r="N113" s="204" t="str">
        <f>'01-Mapa de riesgo-UO'!AB114</f>
        <v xml:space="preserve">Sistema de Información </v>
      </c>
      <c r="O113" s="204">
        <f>'01-Mapa de riesgo-UO'!AG114</f>
        <v>0</v>
      </c>
      <c r="P113" s="218" t="str">
        <f>'01-Mapa de riesgo-UO'!AL114</f>
        <v>No definida</v>
      </c>
      <c r="Q113" s="218" t="str">
        <f>'01-Mapa de riesgo-UO'!AP114</f>
        <v>Detectivo</v>
      </c>
      <c r="R113" s="385"/>
      <c r="S113" s="399" t="s">
        <v>2253</v>
      </c>
      <c r="T113" s="399"/>
      <c r="U113" s="223" t="str">
        <f>'01-Mapa de riesgo-UO'!AW114</f>
        <v>ASUMIR</v>
      </c>
      <c r="V113" s="223">
        <f>'01-Mapa de riesgo-UO'!AX114</f>
        <v>0</v>
      </c>
      <c r="W113" s="180">
        <f>IF(U113="COMPARTIR",'01-Mapa de riesgo-UO'!BA114, IF(U113=0, 0,$I$6))</f>
        <v>0</v>
      </c>
      <c r="X113" s="221"/>
      <c r="Y113" s="221"/>
      <c r="Z113" s="221"/>
      <c r="AA113" s="221"/>
      <c r="AB113" s="324"/>
    </row>
    <row r="114" spans="1:28" ht="91.5" hidden="1" customHeight="1" x14ac:dyDescent="0.2">
      <c r="A114" s="324"/>
      <c r="B114" s="332"/>
      <c r="C114" s="402"/>
      <c r="D114" s="332"/>
      <c r="E114" s="332"/>
      <c r="F114" s="332"/>
      <c r="G114" s="52" t="str">
        <f>'01-Mapa de riesgo-UO'!I115</f>
        <v xml:space="preserve">Incumplimiento del plan de trabajo docente en términos de investigación </v>
      </c>
      <c r="H114" s="332"/>
      <c r="I114" s="385"/>
      <c r="J114" s="332"/>
      <c r="K114" s="405"/>
      <c r="L114" s="399"/>
      <c r="M114" s="204" t="str">
        <f>IF('01-Mapa de riesgo-UO'!S115="No existen", "No existe control para el riesgo",'01-Mapa de riesgo-UO'!W115)</f>
        <v>Estatuto docente</v>
      </c>
      <c r="N114" s="204">
        <f>'01-Mapa de riesgo-UO'!AB115</f>
        <v>0</v>
      </c>
      <c r="O114" s="204">
        <f>'01-Mapa de riesgo-UO'!AG115</f>
        <v>0</v>
      </c>
      <c r="P114" s="218" t="str">
        <f>'01-Mapa de riesgo-UO'!AL115</f>
        <v>Semestral</v>
      </c>
      <c r="Q114" s="218" t="str">
        <f>'01-Mapa de riesgo-UO'!AP115</f>
        <v>Preventivo</v>
      </c>
      <c r="R114" s="385"/>
      <c r="S114" s="399" t="s">
        <v>2253</v>
      </c>
      <c r="T114" s="399"/>
      <c r="U114" s="223" t="str">
        <f>'01-Mapa de riesgo-UO'!AW115</f>
        <v>ASUMIR</v>
      </c>
      <c r="V114" s="223">
        <f>'01-Mapa de riesgo-UO'!AX115</f>
        <v>0</v>
      </c>
      <c r="W114" s="180">
        <f>IF(U114="COMPARTIR",'01-Mapa de riesgo-UO'!BA115, IF(U114=0, 0,$I$6))</f>
        <v>0</v>
      </c>
      <c r="X114" s="221"/>
      <c r="Y114" s="221"/>
      <c r="Z114" s="221"/>
      <c r="AA114" s="221"/>
      <c r="AB114" s="324"/>
    </row>
    <row r="115" spans="1:28" ht="91.5" hidden="1" customHeight="1" x14ac:dyDescent="0.2">
      <c r="A115" s="324">
        <v>36</v>
      </c>
      <c r="B115" s="332" t="str">
        <f>'01-Mapa de riesgo-UO'!D116</f>
        <v>INVESTIGACIÓN_E_INNOVACIÓN</v>
      </c>
      <c r="C115" s="402" t="str">
        <f>+'01-Mapa de riesgo-UO'!F116</f>
        <v>NO</v>
      </c>
      <c r="D115" s="332" t="str">
        <f>'01-Mapa de riesgo-UO'!J116</f>
        <v>Cumplimiento</v>
      </c>
      <c r="E115" s="332" t="str">
        <f>'01-Mapa de riesgo-UO'!K116</f>
        <v>Proyectos especiales con déficit presupuestal</v>
      </c>
      <c r="F115" s="332" t="str">
        <f>'01-Mapa de riesgo-UO'!L116</f>
        <v>Proyectos especiales de la facultad que no alcanzan los puntos de equilibrio requeridos para su funcionamiento</v>
      </c>
      <c r="G115" s="52" t="str">
        <f>'01-Mapa de riesgo-UO'!I116</f>
        <v>Poca demanda de los servicios ofrecidos por la Facultad</v>
      </c>
      <c r="H115" s="332" t="str">
        <f>'01-Mapa de riesgo-UO'!M116</f>
        <v>Afectación al fondo de la facultad
Incumplimiento de los compromisos pactados en el proyecto
Demandas por incumplimientos</v>
      </c>
      <c r="I115" s="385" t="str">
        <f>'01-Mapa de riesgo-UO'!AT116</f>
        <v>MODERADO</v>
      </c>
      <c r="J115" s="332" t="str">
        <f>'01-Mapa de riesgo-UO'!AU116</f>
        <v>Número de proyectos especiales que al momento de su liquidación presentan saldos en rojo</v>
      </c>
      <c r="K115" s="405">
        <v>0</v>
      </c>
      <c r="L115" s="399" t="s">
        <v>2251</v>
      </c>
      <c r="M115" s="204" t="str">
        <f>IF('01-Mapa de riesgo-UO'!S116="No existen", "No existe control para el riesgo",'01-Mapa de riesgo-UO'!W116)</f>
        <v>Acuerdo 21 de 2007</v>
      </c>
      <c r="N115" s="204">
        <f>'01-Mapa de riesgo-UO'!AB116</f>
        <v>0</v>
      </c>
      <c r="O115" s="204">
        <f>'01-Mapa de riesgo-UO'!AG116</f>
        <v>0</v>
      </c>
      <c r="P115" s="218" t="str">
        <f>'01-Mapa de riesgo-UO'!AL116</f>
        <v>Anual</v>
      </c>
      <c r="Q115" s="218" t="str">
        <f>'01-Mapa de riesgo-UO'!AP116</f>
        <v>Detectivo</v>
      </c>
      <c r="R115" s="385" t="str">
        <f>'01-Mapa de riesgo-UO'!AR116</f>
        <v>ACEPTABLE</v>
      </c>
      <c r="S115" s="399" t="s">
        <v>2253</v>
      </c>
      <c r="T115" s="399"/>
      <c r="U115" s="223" t="str">
        <f>'01-Mapa de riesgo-UO'!AW116</f>
        <v>REDUCIR</v>
      </c>
      <c r="V115" s="223" t="str">
        <f>'01-Mapa de riesgo-UO'!AX116</f>
        <v>Implementar acciones relacionadas con la difusión de los servicios de la facultad</v>
      </c>
      <c r="W115" s="180">
        <f>IF(U115="COMPARTIR",'01-Mapa de riesgo-UO'!BA116, IF(U115=0, 0,$I$6))</f>
        <v>0</v>
      </c>
      <c r="X115" s="221" t="s">
        <v>558</v>
      </c>
      <c r="Y115" s="221" t="s">
        <v>2257</v>
      </c>
      <c r="Z115" s="221" t="s">
        <v>561</v>
      </c>
      <c r="AA115" s="221" t="s">
        <v>2258</v>
      </c>
      <c r="AB115" s="324" t="s">
        <v>2143</v>
      </c>
    </row>
    <row r="116" spans="1:28" ht="91.5" hidden="1" customHeight="1" x14ac:dyDescent="0.2">
      <c r="A116" s="324"/>
      <c r="B116" s="332"/>
      <c r="C116" s="402"/>
      <c r="D116" s="332"/>
      <c r="E116" s="332"/>
      <c r="F116" s="332"/>
      <c r="G116" s="52" t="str">
        <f>'01-Mapa de riesgo-UO'!I117</f>
        <v>Presupuestos mal diseñados o falta de planeación de las actividades</v>
      </c>
      <c r="H116" s="332"/>
      <c r="I116" s="385"/>
      <c r="J116" s="332"/>
      <c r="K116" s="405"/>
      <c r="L116" s="399"/>
      <c r="M116" s="204" t="str">
        <f>IF('01-Mapa de riesgo-UO'!S117="No existen", "No existe control para el riesgo",'01-Mapa de riesgo-UO'!W117)</f>
        <v>Aplicativo de extensión</v>
      </c>
      <c r="N116" s="204" t="str">
        <f>'01-Mapa de riesgo-UO'!AB117</f>
        <v xml:space="preserve">sisema de información </v>
      </c>
      <c r="O116" s="204">
        <f>'01-Mapa de riesgo-UO'!AG117</f>
        <v>0</v>
      </c>
      <c r="P116" s="218" t="str">
        <f>'01-Mapa de riesgo-UO'!AL117</f>
        <v>Semanal</v>
      </c>
      <c r="Q116" s="218" t="str">
        <f>'01-Mapa de riesgo-UO'!AP117</f>
        <v>Preventivo</v>
      </c>
      <c r="R116" s="385"/>
      <c r="S116" s="399" t="s">
        <v>2253</v>
      </c>
      <c r="T116" s="399"/>
      <c r="U116" s="223" t="str">
        <f>'01-Mapa de riesgo-UO'!AW117</f>
        <v>REDUCIR</v>
      </c>
      <c r="V116" s="223" t="str">
        <f>'01-Mapa de riesgo-UO'!AX117</f>
        <v>Implementar acciones relacionadas con la proyección de los proyectos la facultad</v>
      </c>
      <c r="W116" s="180">
        <f>IF(U116="COMPARTIR",'01-Mapa de riesgo-UO'!BA117, IF(U116=0, 0,$I$6))</f>
        <v>0</v>
      </c>
      <c r="X116" s="221" t="s">
        <v>558</v>
      </c>
      <c r="Y116" s="221" t="s">
        <v>2259</v>
      </c>
      <c r="Z116" s="221" t="s">
        <v>561</v>
      </c>
      <c r="AA116" s="221" t="s">
        <v>2260</v>
      </c>
      <c r="AB116" s="324"/>
    </row>
    <row r="117" spans="1:28" ht="91.5" hidden="1" customHeight="1" x14ac:dyDescent="0.2">
      <c r="A117" s="324"/>
      <c r="B117" s="332"/>
      <c r="C117" s="402"/>
      <c r="D117" s="332"/>
      <c r="E117" s="332"/>
      <c r="F117" s="332"/>
      <c r="G117" s="52">
        <f>'01-Mapa de riesgo-UO'!I118</f>
        <v>0</v>
      </c>
      <c r="H117" s="332"/>
      <c r="I117" s="385"/>
      <c r="J117" s="332"/>
      <c r="K117" s="405"/>
      <c r="L117" s="399"/>
      <c r="M117" s="204" t="str">
        <f>IF('01-Mapa de riesgo-UO'!S118="No existen", "No existe control para el riesgo",'01-Mapa de riesgo-UO'!W118)</f>
        <v xml:space="preserve">Aprobación del Consejo de Facultad de los presupuestos de cada proyecto de extensión </v>
      </c>
      <c r="N117" s="204">
        <f>'01-Mapa de riesgo-UO'!AB118</f>
        <v>0</v>
      </c>
      <c r="O117" s="204" t="str">
        <f>'01-Mapa de riesgo-UO'!AG118</f>
        <v>Coordinador proyecto</v>
      </c>
      <c r="P117" s="218" t="str">
        <f>'01-Mapa de riesgo-UO'!AL118</f>
        <v>No definida</v>
      </c>
      <c r="Q117" s="218" t="str">
        <f>'01-Mapa de riesgo-UO'!AP118</f>
        <v>Preventivo</v>
      </c>
      <c r="R117" s="385"/>
      <c r="S117" s="399" t="s">
        <v>2253</v>
      </c>
      <c r="T117" s="399"/>
      <c r="U117" s="223">
        <f>'01-Mapa de riesgo-UO'!AW118</f>
        <v>0</v>
      </c>
      <c r="V117" s="223">
        <f>'01-Mapa de riesgo-UO'!AX118</f>
        <v>0</v>
      </c>
      <c r="W117" s="180">
        <f>IF(U117="COMPARTIR",'01-Mapa de riesgo-UO'!BA118, IF(U117=0, 0,$I$6))</f>
        <v>0</v>
      </c>
      <c r="X117" s="221"/>
      <c r="Y117" s="221"/>
      <c r="Z117" s="221"/>
      <c r="AA117" s="221"/>
      <c r="AB117" s="324"/>
    </row>
    <row r="118" spans="1:28" ht="91.5" hidden="1" customHeight="1" x14ac:dyDescent="0.2">
      <c r="A118" s="324">
        <v>37</v>
      </c>
      <c r="B118" s="332" t="str">
        <f>'01-Mapa de riesgo-UO'!D119</f>
        <v>ADMINISTRACIÓN_INSTITUCIONAL</v>
      </c>
      <c r="C118" s="402" t="str">
        <f>+'01-Mapa de riesgo-UO'!F119</f>
        <v>NO</v>
      </c>
      <c r="D118" s="332" t="str">
        <f>'01-Mapa de riesgo-UO'!J119</f>
        <v>Operacional</v>
      </c>
      <c r="E118" s="332" t="str">
        <f>'01-Mapa de riesgo-UO'!K119</f>
        <v>Baja calidad de la labor docente</v>
      </c>
      <c r="F118" s="332" t="str">
        <f>'01-Mapa de riesgo-UO'!L119</f>
        <v>Docentes con baja competencia para ejercer las actividades asignadas</v>
      </c>
      <c r="G118" s="52" t="str">
        <f>'01-Mapa de riesgo-UO'!I119</f>
        <v>Malas prácticas pedagógicas</v>
      </c>
      <c r="H118" s="332" t="str">
        <f>'01-Mapa de riesgo-UO'!M119</f>
        <v>Pérdida de la calidad del programa académico
Aumento de peticiones, quejas y reclamos
Pérdida de imagen institucional</v>
      </c>
      <c r="I118" s="385" t="str">
        <f>'01-Mapa de riesgo-UO'!AT119</f>
        <v>LEVE</v>
      </c>
      <c r="J118" s="332" t="str">
        <f>'01-Mapa de riesgo-UO'!AU119</f>
        <v>Porcentaje de satisfacción de los estudiantes frente a la labor docente (evaluación de desempeño)</v>
      </c>
      <c r="K118" s="405">
        <v>0</v>
      </c>
      <c r="L118" s="399" t="s">
        <v>2252</v>
      </c>
      <c r="M118" s="204" t="str">
        <f>IF('01-Mapa de riesgo-UO'!S119="No existen", "No existe control para el riesgo",'01-Mapa de riesgo-UO'!W119)</f>
        <v>Evaluación docente</v>
      </c>
      <c r="N118" s="204" t="str">
        <f>'01-Mapa de riesgo-UO'!AB119</f>
        <v xml:space="preserve">Sistema de informaicón </v>
      </c>
      <c r="O118" s="204">
        <f>'01-Mapa de riesgo-UO'!AG119</f>
        <v>0</v>
      </c>
      <c r="P118" s="218" t="str">
        <f>'01-Mapa de riesgo-UO'!AL119</f>
        <v>Semestral</v>
      </c>
      <c r="Q118" s="218" t="str">
        <f>'01-Mapa de riesgo-UO'!AP119</f>
        <v>Detectivo</v>
      </c>
      <c r="R118" s="385" t="str">
        <f>'01-Mapa de riesgo-UO'!AR119</f>
        <v>ACEPTABLE</v>
      </c>
      <c r="S118" s="399" t="s">
        <v>2253</v>
      </c>
      <c r="T118" s="399"/>
      <c r="U118" s="223" t="str">
        <f>'01-Mapa de riesgo-UO'!AW119</f>
        <v>ASUMIR</v>
      </c>
      <c r="V118" s="223">
        <f>'01-Mapa de riesgo-UO'!AX119</f>
        <v>0</v>
      </c>
      <c r="W118" s="180">
        <f>IF(U118="COMPARTIR",'01-Mapa de riesgo-UO'!BA119, IF(U118=0, 0,$I$6))</f>
        <v>0</v>
      </c>
      <c r="X118" s="221"/>
      <c r="Y118" s="221"/>
      <c r="Z118" s="221"/>
      <c r="AA118" s="221"/>
      <c r="AB118" s="324" t="s">
        <v>2143</v>
      </c>
    </row>
    <row r="119" spans="1:28" ht="91.5" hidden="1" customHeight="1" x14ac:dyDescent="0.2">
      <c r="A119" s="324"/>
      <c r="B119" s="332"/>
      <c r="C119" s="402"/>
      <c r="D119" s="332"/>
      <c r="E119" s="332"/>
      <c r="F119" s="332"/>
      <c r="G119" s="52" t="str">
        <f>'01-Mapa de riesgo-UO'!I120</f>
        <v>Grupos de estudiantes superiores a las políticas institucionales de creación de grupos</v>
      </c>
      <c r="H119" s="332"/>
      <c r="I119" s="385"/>
      <c r="J119" s="332"/>
      <c r="K119" s="405"/>
      <c r="L119" s="399"/>
      <c r="M119" s="204" t="str">
        <f>IF('01-Mapa de riesgo-UO'!S120="No existen", "No existe control para el riesgo",'01-Mapa de riesgo-UO'!W120)</f>
        <v xml:space="preserve">Formulación del plan de mejoramiento docente  a las calificaciones inferiores a 4.0 y retroalimentación de las observaciones </v>
      </c>
      <c r="N119" s="204">
        <f>'01-Mapa de riesgo-UO'!AB120</f>
        <v>0</v>
      </c>
      <c r="O119" s="204" t="str">
        <f>'01-Mapa de riesgo-UO'!AG120</f>
        <v>Director del programa</v>
      </c>
      <c r="P119" s="218" t="str">
        <f>'01-Mapa de riesgo-UO'!AL120</f>
        <v>Semestral</v>
      </c>
      <c r="Q119" s="218" t="str">
        <f>'01-Mapa de riesgo-UO'!AP120</f>
        <v>Preventivo</v>
      </c>
      <c r="R119" s="385"/>
      <c r="S119" s="399" t="s">
        <v>2253</v>
      </c>
      <c r="T119" s="399"/>
      <c r="U119" s="223" t="str">
        <f>'01-Mapa de riesgo-UO'!AW120</f>
        <v>ASUMIR</v>
      </c>
      <c r="V119" s="223">
        <f>'01-Mapa de riesgo-UO'!AX120</f>
        <v>0</v>
      </c>
      <c r="W119" s="180">
        <f>IF(U119="COMPARTIR",'01-Mapa de riesgo-UO'!BA120, IF(U119=0, 0,$I$6))</f>
        <v>0</v>
      </c>
      <c r="X119" s="221"/>
      <c r="Y119" s="221"/>
      <c r="Z119" s="221"/>
      <c r="AA119" s="221"/>
      <c r="AB119" s="324"/>
    </row>
    <row r="120" spans="1:28" ht="91.5" hidden="1" customHeight="1" x14ac:dyDescent="0.2">
      <c r="A120" s="324"/>
      <c r="B120" s="332"/>
      <c r="C120" s="402"/>
      <c r="D120" s="332"/>
      <c r="E120" s="332"/>
      <c r="F120" s="332"/>
      <c r="G120" s="52">
        <f>'01-Mapa de riesgo-UO'!I121</f>
        <v>0</v>
      </c>
      <c r="H120" s="332"/>
      <c r="I120" s="385"/>
      <c r="J120" s="332"/>
      <c r="K120" s="405"/>
      <c r="L120" s="399"/>
      <c r="M120" s="204">
        <f>IF('01-Mapa de riesgo-UO'!S121="No existen", "No existe control para el riesgo",'01-Mapa de riesgo-UO'!W121)</f>
        <v>0</v>
      </c>
      <c r="N120" s="204">
        <f>'01-Mapa de riesgo-UO'!AB121</f>
        <v>0</v>
      </c>
      <c r="O120" s="204">
        <f>'01-Mapa de riesgo-UO'!AG121</f>
        <v>0</v>
      </c>
      <c r="P120" s="218">
        <f>'01-Mapa de riesgo-UO'!AL121</f>
        <v>0</v>
      </c>
      <c r="Q120" s="218">
        <f>'01-Mapa de riesgo-UO'!AP121</f>
        <v>0</v>
      </c>
      <c r="R120" s="385"/>
      <c r="S120" s="399"/>
      <c r="T120" s="399"/>
      <c r="U120" s="223" t="str">
        <f>'01-Mapa de riesgo-UO'!AW121</f>
        <v>ASUMIR</v>
      </c>
      <c r="V120" s="223">
        <f>'01-Mapa de riesgo-UO'!AX121</f>
        <v>0</v>
      </c>
      <c r="W120" s="180">
        <f>IF(U120="COMPARTIR",'01-Mapa de riesgo-UO'!BA121, IF(U120=0, 0,$I$6))</f>
        <v>0</v>
      </c>
      <c r="X120" s="221"/>
      <c r="Y120" s="221"/>
      <c r="Z120" s="221"/>
      <c r="AA120" s="221"/>
      <c r="AB120" s="324"/>
    </row>
    <row r="121" spans="1:28" ht="91.5" hidden="1" customHeight="1" x14ac:dyDescent="0.2">
      <c r="A121" s="324">
        <v>38</v>
      </c>
      <c r="B121" s="332" t="str">
        <f>'01-Mapa de riesgo-UO'!D122</f>
        <v>ADMINISTRACIÓN_INSTITUCIONAL</v>
      </c>
      <c r="C121" s="402" t="str">
        <f>+'01-Mapa de riesgo-UO'!F122</f>
        <v>NO</v>
      </c>
      <c r="D121" s="332" t="str">
        <f>'01-Mapa de riesgo-UO'!J122</f>
        <v>Estratégico</v>
      </c>
      <c r="E121" s="332" t="str">
        <f>'01-Mapa de riesgo-UO'!K122</f>
        <v>Desatención de algunos procesos misionales de la Facultad de Ingenierías y ejecución lenta de los procesos académicos y administrativos</v>
      </c>
      <c r="F121" s="332"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32"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385" t="str">
        <f>'01-Mapa de riesgo-UO'!AT122</f>
        <v>MODERADO</v>
      </c>
      <c r="J121" s="332" t="str">
        <f>'01-Mapa de riesgo-UO'!AU122</f>
        <v>Relación (Número-de-estudiantes/Personal-Decanatura). Caracterización de plataformas vs procesos (Número plataformas / # procesos identificados);Incrementar el número de manuales construidos</v>
      </c>
      <c r="K121" s="405">
        <f>3349/4</f>
        <v>837.25</v>
      </c>
      <c r="L121" s="399" t="s">
        <v>2263</v>
      </c>
      <c r="M121" s="204" t="str">
        <f>IF('01-Mapa de riesgo-UO'!S122="No existen", "No existe control para el riesgo",'01-Mapa de riesgo-UO'!W122)</f>
        <v>Ajuste mensual de los manuales de procesos, ajustados a la actualidad normativa de la institución</v>
      </c>
      <c r="N121" s="204">
        <f>'01-Mapa de riesgo-UO'!AB122</f>
        <v>0</v>
      </c>
      <c r="O121" s="204" t="str">
        <f>'01-Mapa de riesgo-UO'!AG122</f>
        <v>Profesional de Apoyo</v>
      </c>
      <c r="P121" s="218" t="str">
        <f>'01-Mapa de riesgo-UO'!AL122</f>
        <v>Mensual</v>
      </c>
      <c r="Q121" s="218" t="str">
        <f>'01-Mapa de riesgo-UO'!AP122</f>
        <v>Preventivo</v>
      </c>
      <c r="R121" s="385" t="str">
        <f>'01-Mapa de riesgo-UO'!AR122</f>
        <v>FUERTE</v>
      </c>
      <c r="S121" s="399" t="s">
        <v>2269</v>
      </c>
      <c r="T121" s="399"/>
      <c r="U121" s="223" t="str">
        <f>'01-Mapa de riesgo-UO'!AW122</f>
        <v>REDUCIR</v>
      </c>
      <c r="V121" s="223" t="str">
        <f>'01-Mapa de riesgo-UO'!AX122</f>
        <v>Creación de reglamento interno del Consejo de Facultad y 3 manuales de procedimientos para procesos académico/administrativos críticos de la facultad</v>
      </c>
      <c r="W121" s="180">
        <f>IF(U121="COMPARTIR",'01-Mapa de riesgo-UO'!BA122, IF(U121=0, 0,$I$6))</f>
        <v>0</v>
      </c>
      <c r="X121" s="221" t="s">
        <v>271</v>
      </c>
      <c r="Y121" s="221" t="s">
        <v>2283</v>
      </c>
      <c r="Z121" s="221" t="s">
        <v>559</v>
      </c>
      <c r="AA121" s="221"/>
      <c r="AB121" s="324" t="s">
        <v>2143</v>
      </c>
    </row>
    <row r="122" spans="1:28" ht="91.5" hidden="1" customHeight="1" x14ac:dyDescent="0.2">
      <c r="A122" s="324"/>
      <c r="B122" s="332"/>
      <c r="C122" s="402"/>
      <c r="D122" s="332"/>
      <c r="E122" s="332"/>
      <c r="F122" s="332"/>
      <c r="G122" s="52" t="str">
        <f>'01-Mapa de riesgo-UO'!I123</f>
        <v>No se cuenta con aplicativos ni los suficientes mecanismos para el seguimiento de la totalidad de los procesos académicos/administrativos de la facultad.</v>
      </c>
      <c r="H122" s="332"/>
      <c r="I122" s="385"/>
      <c r="J122" s="332"/>
      <c r="K122" s="405"/>
      <c r="L122" s="399"/>
      <c r="M122" s="204" t="str">
        <f>IF('01-Mapa de riesgo-UO'!S123="No existen", "No existe control para el riesgo",'01-Mapa de riesgo-UO'!W123)</f>
        <v>Seguimiento permanente al funcionamiento y requerimiento tecnológico para procesos académico/administrativos en la comisión de contingencia académica del Consejo Académico</v>
      </c>
      <c r="N122" s="204">
        <f>'01-Mapa de riesgo-UO'!AB123</f>
        <v>0</v>
      </c>
      <c r="O122" s="204" t="str">
        <f>'01-Mapa de riesgo-UO'!AG123</f>
        <v>Decano</v>
      </c>
      <c r="P122" s="218" t="str">
        <f>'01-Mapa de riesgo-UO'!AL123</f>
        <v>Mensual</v>
      </c>
      <c r="Q122" s="218" t="str">
        <f>'01-Mapa de riesgo-UO'!AP123</f>
        <v>Preventivo</v>
      </c>
      <c r="R122" s="385"/>
      <c r="S122" s="399" t="s">
        <v>2270</v>
      </c>
      <c r="T122" s="399"/>
      <c r="U122" s="223" t="str">
        <f>'01-Mapa de riesgo-UO'!AW123</f>
        <v>TRANSFERIR</v>
      </c>
      <c r="V122" s="223" t="str">
        <f>'01-Mapa de riesgo-UO'!AX123</f>
        <v>Documentar y comunicar al Consejo Académico, Vicerrectorías y Gestión de Tecnologías las necesidades de aplicativos y plataformas; así como la actualización de las existentes; indagar sobre plataformas que pueden usarse de manera gratuita</v>
      </c>
      <c r="W122" s="180">
        <f>IF(U122="COMPARTIR",'01-Mapa de riesgo-UO'!BA123, IF(U122=0, 0,$I$6))</f>
        <v>0</v>
      </c>
      <c r="X122" s="221" t="s">
        <v>558</v>
      </c>
      <c r="Y122" s="221" t="s">
        <v>2284</v>
      </c>
      <c r="Z122" s="221" t="s">
        <v>562</v>
      </c>
      <c r="AA122" s="221"/>
      <c r="AB122" s="324"/>
    </row>
    <row r="123" spans="1:28" ht="91.5" hidden="1" customHeight="1" x14ac:dyDescent="0.2">
      <c r="A123" s="324"/>
      <c r="B123" s="332"/>
      <c r="C123" s="402"/>
      <c r="D123" s="332"/>
      <c r="E123" s="332"/>
      <c r="F123" s="332"/>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32"/>
      <c r="I123" s="385"/>
      <c r="J123" s="332"/>
      <c r="K123" s="405"/>
      <c r="L123" s="399"/>
      <c r="M123" s="204" t="str">
        <f>IF('01-Mapa de riesgo-UO'!S124="No existen", "No existe control para el riesgo",'01-Mapa de riesgo-UO'!W124)</f>
        <v>Actualización y documentación de las necesidades evidenciadas para la modernización de la estructura administrativa.</v>
      </c>
      <c r="N123" s="204">
        <f>'01-Mapa de riesgo-UO'!AB124</f>
        <v>0</v>
      </c>
      <c r="O123" s="204" t="str">
        <f>'01-Mapa de riesgo-UO'!AG124</f>
        <v>Profesional de Apoyo</v>
      </c>
      <c r="P123" s="218" t="str">
        <f>'01-Mapa de riesgo-UO'!AL124</f>
        <v>Trimestral</v>
      </c>
      <c r="Q123" s="218" t="str">
        <f>'01-Mapa de riesgo-UO'!AP124</f>
        <v>Preventivo</v>
      </c>
      <c r="R123" s="385"/>
      <c r="S123" s="399" t="s">
        <v>2271</v>
      </c>
      <c r="T123" s="399"/>
      <c r="U123" s="223" t="str">
        <f>'01-Mapa de riesgo-UO'!AW124</f>
        <v>TRANSFERIR</v>
      </c>
      <c r="V123" s="223" t="str">
        <f>'01-Mapa de riesgo-UO'!AX124</f>
        <v>Una vez que se cuente con una propuesta de talento humano para atención de procedimientos y procesos, se busca la hoja de ruta para la contratación del de personal</v>
      </c>
      <c r="W123" s="180">
        <f>IF(U123="COMPARTIR",'01-Mapa de riesgo-UO'!BA124, IF(U123=0, 0,$I$6))</f>
        <v>0</v>
      </c>
      <c r="X123" s="221" t="s">
        <v>558</v>
      </c>
      <c r="Y123" s="221" t="s">
        <v>2285</v>
      </c>
      <c r="Z123" s="221" t="s">
        <v>562</v>
      </c>
      <c r="AA123" s="221"/>
      <c r="AB123" s="324"/>
    </row>
    <row r="124" spans="1:28" ht="91.5" customHeight="1" x14ac:dyDescent="0.2">
      <c r="A124" s="324">
        <v>39</v>
      </c>
      <c r="B124" s="332" t="str">
        <f>'01-Mapa de riesgo-UO'!D125</f>
        <v>DOCENCIA</v>
      </c>
      <c r="C124" s="402" t="str">
        <f>+'01-Mapa de riesgo-UO'!F125</f>
        <v>NO</v>
      </c>
      <c r="D124" s="332" t="str">
        <f>'01-Mapa de riesgo-UO'!J125</f>
        <v>Estratégico</v>
      </c>
      <c r="E124" s="332" t="str">
        <f>'01-Mapa de riesgo-UO'!K125</f>
        <v>Pérdida del registro calificado y de la acreditación de algún programa de pregrado o posgrado</v>
      </c>
      <c r="F124" s="332"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32" t="str">
        <f>'01-Mapa de riesgo-UO'!M125</f>
        <v>Pérdida de posibilidad de apertura y matrícula en los programas académicos.
Imagen desfavorable regional y en la comunidad académica</v>
      </c>
      <c r="I124" s="385" t="str">
        <f>'01-Mapa de riesgo-UO'!AT125</f>
        <v>LEVE</v>
      </c>
      <c r="J124" s="332" t="str">
        <f>'01-Mapa de riesgo-UO'!AU125</f>
        <v>Programas con registro calificado y reacreditación efectuado o en proceso</v>
      </c>
      <c r="K124" s="408">
        <v>1</v>
      </c>
      <c r="L124" s="399" t="s">
        <v>2264</v>
      </c>
      <c r="M124" s="204" t="str">
        <f>IF('01-Mapa de riesgo-UO'!S125="No existen", "No existe control para el riesgo",'01-Mapa de riesgo-UO'!W125)</f>
        <v>Capacitación sobre los procesos y procedimiento que conlleven los registros calificados y las acreditaciónes de alta calidad de programas</v>
      </c>
      <c r="N124" s="204" t="str">
        <f>'01-Mapa de riesgo-UO'!AB125</f>
        <v>Google Calendar</v>
      </c>
      <c r="O124" s="204" t="str">
        <f>'01-Mapa de riesgo-UO'!AG125</f>
        <v>Vicerrector Académico</v>
      </c>
      <c r="P124" s="218" t="str">
        <f>'01-Mapa de riesgo-UO'!AL125</f>
        <v>Anual</v>
      </c>
      <c r="Q124" s="218" t="str">
        <f>'01-Mapa de riesgo-UO'!AP125</f>
        <v>Preventivo</v>
      </c>
      <c r="R124" s="385" t="str">
        <f>'01-Mapa de riesgo-UO'!AR125</f>
        <v>FUERTE</v>
      </c>
      <c r="S124" s="399" t="s">
        <v>2272</v>
      </c>
      <c r="T124" s="399"/>
      <c r="U124" s="223" t="str">
        <f>'01-Mapa de riesgo-UO'!AW125</f>
        <v>ASUMIR</v>
      </c>
      <c r="V124" s="223">
        <f>'01-Mapa de riesgo-UO'!AX125</f>
        <v>0</v>
      </c>
      <c r="W124" s="180">
        <f>IF(U124="COMPARTIR",'01-Mapa de riesgo-UO'!BA125, IF(U124=0, 0,$I$6))</f>
        <v>0</v>
      </c>
      <c r="X124" s="221"/>
      <c r="Y124" s="221"/>
      <c r="Z124" s="221"/>
      <c r="AA124" s="221"/>
      <c r="AB124" s="324" t="s">
        <v>2144</v>
      </c>
    </row>
    <row r="125" spans="1:28" ht="91.5" hidden="1" customHeight="1" x14ac:dyDescent="0.2">
      <c r="A125" s="324"/>
      <c r="B125" s="332"/>
      <c r="C125" s="402"/>
      <c r="D125" s="332"/>
      <c r="E125" s="332"/>
      <c r="F125" s="332"/>
      <c r="G125" s="52" t="str">
        <f>'01-Mapa de riesgo-UO'!I126</f>
        <v>Ausencia de procesos de sistematización de las experiencias desde decanatura apoyado en direcciones</v>
      </c>
      <c r="H125" s="332"/>
      <c r="I125" s="385"/>
      <c r="J125" s="332"/>
      <c r="K125" s="405"/>
      <c r="L125" s="399"/>
      <c r="M125" s="204" t="str">
        <f>IF('01-Mapa de riesgo-UO'!S126="No existen", "No existe control para el riesgo",'01-Mapa de riesgo-UO'!W126)</f>
        <v>Repositorio con información de referencia de los procesos de registro calificado de los diferentes programas y documentos de procedimientos para el trámite de registros calificados</v>
      </c>
      <c r="N125" s="204" t="str">
        <f>'01-Mapa de riesgo-UO'!AB126</f>
        <v>Google Drive</v>
      </c>
      <c r="O125" s="204" t="str">
        <f>'01-Mapa de riesgo-UO'!AG126</f>
        <v>Director del Programa / Decano</v>
      </c>
      <c r="P125" s="218" t="str">
        <f>'01-Mapa de riesgo-UO'!AL126</f>
        <v>Semestral</v>
      </c>
      <c r="Q125" s="218" t="str">
        <f>'01-Mapa de riesgo-UO'!AP126</f>
        <v>Preventivo</v>
      </c>
      <c r="R125" s="385"/>
      <c r="S125" s="399" t="s">
        <v>2273</v>
      </c>
      <c r="T125" s="399"/>
      <c r="U125" s="223" t="str">
        <f>'01-Mapa de riesgo-UO'!AW126</f>
        <v>ASUMIR</v>
      </c>
      <c r="V125" s="223">
        <f>'01-Mapa de riesgo-UO'!AX126</f>
        <v>0</v>
      </c>
      <c r="W125" s="180">
        <f>IF(U125="COMPARTIR",'01-Mapa de riesgo-UO'!BA126, IF(U125=0, 0,$I$6))</f>
        <v>0</v>
      </c>
      <c r="X125" s="221"/>
      <c r="Y125" s="221"/>
      <c r="Z125" s="221"/>
      <c r="AA125" s="221"/>
      <c r="AB125" s="324"/>
    </row>
    <row r="126" spans="1:28" ht="91.5" hidden="1" customHeight="1" x14ac:dyDescent="0.2">
      <c r="A126" s="324"/>
      <c r="B126" s="332"/>
      <c r="C126" s="402"/>
      <c r="D126" s="332"/>
      <c r="E126" s="332"/>
      <c r="F126" s="332"/>
      <c r="G126" s="52">
        <f>'01-Mapa de riesgo-UO'!I127</f>
        <v>0</v>
      </c>
      <c r="H126" s="332"/>
      <c r="I126" s="385"/>
      <c r="J126" s="332"/>
      <c r="K126" s="405"/>
      <c r="L126" s="399"/>
      <c r="M126" s="204">
        <f>IF('01-Mapa de riesgo-UO'!S127="No existen", "No existe control para el riesgo",'01-Mapa de riesgo-UO'!W127)</f>
        <v>0</v>
      </c>
      <c r="N126" s="204">
        <f>'01-Mapa de riesgo-UO'!AB127</f>
        <v>0</v>
      </c>
      <c r="O126" s="204">
        <f>'01-Mapa de riesgo-UO'!AG127</f>
        <v>0</v>
      </c>
      <c r="P126" s="218">
        <f>'01-Mapa de riesgo-UO'!AL127</f>
        <v>0</v>
      </c>
      <c r="Q126" s="218">
        <f>'01-Mapa de riesgo-UO'!AP127</f>
        <v>0</v>
      </c>
      <c r="R126" s="385"/>
      <c r="S126" s="399"/>
      <c r="T126" s="399"/>
      <c r="U126" s="223" t="str">
        <f>'01-Mapa de riesgo-UO'!AW127</f>
        <v>ASUMIR</v>
      </c>
      <c r="V126" s="223">
        <f>'01-Mapa de riesgo-UO'!AX127</f>
        <v>0</v>
      </c>
      <c r="W126" s="180">
        <f>IF(U126="COMPARTIR",'01-Mapa de riesgo-UO'!BA127, IF(U126=0, 0,$I$6))</f>
        <v>0</v>
      </c>
      <c r="X126" s="221"/>
      <c r="Y126" s="221"/>
      <c r="Z126" s="221"/>
      <c r="AA126" s="221"/>
      <c r="AB126" s="324"/>
    </row>
    <row r="127" spans="1:28" ht="91.5" customHeight="1" x14ac:dyDescent="0.2">
      <c r="A127" s="324">
        <v>40</v>
      </c>
      <c r="B127" s="332" t="str">
        <f>'01-Mapa de riesgo-UO'!D128</f>
        <v>DOCENCIA</v>
      </c>
      <c r="C127" s="402" t="str">
        <f>+'01-Mapa de riesgo-UO'!F128</f>
        <v>NO</v>
      </c>
      <c r="D127" s="332" t="str">
        <f>'01-Mapa de riesgo-UO'!J128</f>
        <v>Estratégico</v>
      </c>
      <c r="E127" s="332" t="str">
        <f>'01-Mapa de riesgo-UO'!K128</f>
        <v>Disminución de profesores para soportar el desarrollo de la docencia, investigación, extensión así como los PEP, el PEI y el PDI</v>
      </c>
      <c r="F127" s="332"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32" t="str">
        <f>'01-Mapa de riesgo-UO'!M128</f>
        <v>Reducción del impacto en el ejercicio pedagógico
Disminución de la eficacia en el logro de los resultados de aprendizaje y por consiguiente riesgo de pérdida de sellos de calidad</v>
      </c>
      <c r="I127" s="385" t="str">
        <f>'01-Mapa de riesgo-UO'!AT128</f>
        <v>LEVE</v>
      </c>
      <c r="J127" s="332" t="str">
        <f>'01-Mapa de riesgo-UO'!AU128</f>
        <v>Documentación de necesidad en crecimiento de planta y relación docente/estudiante</v>
      </c>
      <c r="K127" s="405">
        <f>3349/43</f>
        <v>77.883720930232556</v>
      </c>
      <c r="L127" s="399" t="s">
        <v>2265</v>
      </c>
      <c r="M127" s="204" t="str">
        <f>IF('01-Mapa de riesgo-UO'!S128="No existen", "No existe control para el riesgo",'01-Mapa de riesgo-UO'!W128)</f>
        <v>Documento actualizado con las necesidades de planta y sus indicadores estudiante/docente</v>
      </c>
      <c r="N127" s="204" t="str">
        <f>'01-Mapa de riesgo-UO'!AB128</f>
        <v>Google Drive</v>
      </c>
      <c r="O127" s="204" t="str">
        <f>'01-Mapa de riesgo-UO'!AG128</f>
        <v>Profesional de Apoyo</v>
      </c>
      <c r="P127" s="218" t="str">
        <f>'01-Mapa de riesgo-UO'!AL128</f>
        <v>Semestral</v>
      </c>
      <c r="Q127" s="218" t="str">
        <f>'01-Mapa de riesgo-UO'!AP128</f>
        <v>Preventivo</v>
      </c>
      <c r="R127" s="385" t="str">
        <f>'01-Mapa de riesgo-UO'!AR128</f>
        <v>FUERTE</v>
      </c>
      <c r="S127" s="399" t="s">
        <v>2274</v>
      </c>
      <c r="T127" s="399"/>
      <c r="U127" s="223" t="str">
        <f>'01-Mapa de riesgo-UO'!AW128</f>
        <v>ASUMIR</v>
      </c>
      <c r="V127" s="223">
        <f>'01-Mapa de riesgo-UO'!AX128</f>
        <v>0</v>
      </c>
      <c r="W127" s="180">
        <f>IF(U127="COMPARTIR",'01-Mapa de riesgo-UO'!BA128, IF(U127=0, 0,$I$6))</f>
        <v>0</v>
      </c>
      <c r="X127" s="221"/>
      <c r="Y127" s="221"/>
      <c r="Z127" s="221"/>
      <c r="AA127" s="221"/>
      <c r="AB127" s="324" t="s">
        <v>2143</v>
      </c>
    </row>
    <row r="128" spans="1:28" ht="91.5" hidden="1" customHeight="1" x14ac:dyDescent="0.2">
      <c r="A128" s="324"/>
      <c r="B128" s="332"/>
      <c r="C128" s="402"/>
      <c r="D128" s="332"/>
      <c r="E128" s="332"/>
      <c r="F128" s="332"/>
      <c r="G128" s="52" t="str">
        <f>'01-Mapa de riesgo-UO'!I129</f>
        <v>Ausencia de procesos de sistematización de las experiencias desde decanatura apoyado en direcciones</v>
      </c>
      <c r="H128" s="332"/>
      <c r="I128" s="385"/>
      <c r="J128" s="332"/>
      <c r="K128" s="405"/>
      <c r="L128" s="399"/>
      <c r="M128" s="204" t="str">
        <f>IF('01-Mapa de riesgo-UO'!S129="No existen", "No existe control para el riesgo",'01-Mapa de riesgo-UO'!W129)</f>
        <v>Mecanismo sistemático de necesidad de personal docente de planta/transitorio requerido; discusión en Consejo de Facultad para transladar a órganos superiores</v>
      </c>
      <c r="N128" s="204" t="str">
        <f>'01-Mapa de riesgo-UO'!AB129</f>
        <v>Aplicativo en Línea</v>
      </c>
      <c r="O128" s="204" t="str">
        <f>'01-Mapa de riesgo-UO'!AG129</f>
        <v>Profesional de Apoyo</v>
      </c>
      <c r="P128" s="218" t="str">
        <f>'01-Mapa de riesgo-UO'!AL129</f>
        <v>Semestral</v>
      </c>
      <c r="Q128" s="218" t="str">
        <f>'01-Mapa de riesgo-UO'!AP129</f>
        <v>Preventivo</v>
      </c>
      <c r="R128" s="385"/>
      <c r="S128" s="399" t="s">
        <v>2275</v>
      </c>
      <c r="T128" s="399"/>
      <c r="U128" s="223" t="str">
        <f>'01-Mapa de riesgo-UO'!AW129</f>
        <v>ASUMIR</v>
      </c>
      <c r="V128" s="223">
        <f>'01-Mapa de riesgo-UO'!AX129</f>
        <v>0</v>
      </c>
      <c r="W128" s="180">
        <f>IF(U128="COMPARTIR",'01-Mapa de riesgo-UO'!BA129, IF(U128=0, 0,$I$6))</f>
        <v>0</v>
      </c>
      <c r="X128" s="221"/>
      <c r="Y128" s="221"/>
      <c r="Z128" s="221"/>
      <c r="AA128" s="221"/>
      <c r="AB128" s="324"/>
    </row>
    <row r="129" spans="1:28" ht="91.5" hidden="1" customHeight="1" x14ac:dyDescent="0.2">
      <c r="A129" s="324"/>
      <c r="B129" s="332"/>
      <c r="C129" s="402"/>
      <c r="D129" s="332"/>
      <c r="E129" s="332"/>
      <c r="F129" s="332"/>
      <c r="G129" s="52">
        <f>'01-Mapa de riesgo-UO'!I130</f>
        <v>0</v>
      </c>
      <c r="H129" s="332"/>
      <c r="I129" s="385"/>
      <c r="J129" s="332"/>
      <c r="K129" s="405"/>
      <c r="L129" s="399"/>
      <c r="M129" s="204">
        <f>IF('01-Mapa de riesgo-UO'!S130="No existen", "No existe control para el riesgo",'01-Mapa de riesgo-UO'!W130)</f>
        <v>0</v>
      </c>
      <c r="N129" s="204">
        <f>'01-Mapa de riesgo-UO'!AB130</f>
        <v>0</v>
      </c>
      <c r="O129" s="204">
        <f>'01-Mapa de riesgo-UO'!AG130</f>
        <v>0</v>
      </c>
      <c r="P129" s="218">
        <f>'01-Mapa de riesgo-UO'!AL130</f>
        <v>0</v>
      </c>
      <c r="Q129" s="218">
        <f>'01-Mapa de riesgo-UO'!AP130</f>
        <v>0</v>
      </c>
      <c r="R129" s="385"/>
      <c r="S129" s="399"/>
      <c r="T129" s="399"/>
      <c r="U129" s="223" t="str">
        <f>'01-Mapa de riesgo-UO'!AW130</f>
        <v>ASUMIR</v>
      </c>
      <c r="V129" s="223">
        <f>'01-Mapa de riesgo-UO'!AX130</f>
        <v>0</v>
      </c>
      <c r="W129" s="180">
        <f>IF(U129="COMPARTIR",'01-Mapa de riesgo-UO'!BA130, IF(U129=0, 0,$I$6))</f>
        <v>0</v>
      </c>
      <c r="X129" s="221"/>
      <c r="Y129" s="221"/>
      <c r="Z129" s="221"/>
      <c r="AA129" s="221"/>
      <c r="AB129" s="324"/>
    </row>
    <row r="130" spans="1:28" ht="91.5" customHeight="1" x14ac:dyDescent="0.2">
      <c r="A130" s="324">
        <v>41</v>
      </c>
      <c r="B130" s="332" t="str">
        <f>'01-Mapa de riesgo-UO'!D131</f>
        <v>DOCENCIA</v>
      </c>
      <c r="C130" s="402" t="str">
        <f>+'01-Mapa de riesgo-UO'!F131</f>
        <v>NO</v>
      </c>
      <c r="D130" s="332" t="str">
        <f>'01-Mapa de riesgo-UO'!J131</f>
        <v>Estratégico</v>
      </c>
      <c r="E130" s="332" t="str">
        <f>'01-Mapa de riesgo-UO'!K131</f>
        <v>Deserción estudiantil incremental</v>
      </c>
      <c r="F130" s="332"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32" t="str">
        <f>'01-Mapa de riesgo-UO'!M131</f>
        <v>Frustración al estudiante vinculado, demotivación y desconfianza del sistema educativo.
Ineficiencia económica de la institución y el sistema universitario</v>
      </c>
      <c r="I130" s="385" t="str">
        <f>'01-Mapa de riesgo-UO'!AT131</f>
        <v>LEVE</v>
      </c>
      <c r="J130" s="332" t="str">
        <f>'01-Mapa de riesgo-UO'!AU131</f>
        <v>Porcentaje de deserción en cada uno de los programas</v>
      </c>
      <c r="K130" s="408">
        <v>7.7600000000000002E-2</v>
      </c>
      <c r="L130" s="399" t="s">
        <v>2266</v>
      </c>
      <c r="M130" s="204" t="str">
        <f>IF('01-Mapa de riesgo-UO'!S131="No existen", "No existe control para el riesgo",'01-Mapa de riesgo-UO'!W131)</f>
        <v>Monitoreo de cifras de deserción, para posterior análisis de vulnerabilidades</v>
      </c>
      <c r="N130" s="204" t="str">
        <f>'01-Mapa de riesgo-UO'!AB131</f>
        <v>Aplicatívo en Linea</v>
      </c>
      <c r="O130" s="204" t="str">
        <f>'01-Mapa de riesgo-UO'!AG131</f>
        <v xml:space="preserve">Vicerrectoría </v>
      </c>
      <c r="P130" s="218" t="str">
        <f>'01-Mapa de riesgo-UO'!AL131</f>
        <v>Quincenal</v>
      </c>
      <c r="Q130" s="218" t="str">
        <f>'01-Mapa de riesgo-UO'!AP131</f>
        <v>Preventivo</v>
      </c>
      <c r="R130" s="385" t="str">
        <f>'01-Mapa de riesgo-UO'!AR131</f>
        <v>ACEPTABLE</v>
      </c>
      <c r="S130" s="399" t="s">
        <v>2276</v>
      </c>
      <c r="T130" s="399"/>
      <c r="U130" s="223" t="str">
        <f>'01-Mapa de riesgo-UO'!AW131</f>
        <v>ASUMIR</v>
      </c>
      <c r="V130" s="223">
        <f>'01-Mapa de riesgo-UO'!AX131</f>
        <v>0</v>
      </c>
      <c r="W130" s="180">
        <f>IF(U130="COMPARTIR",'01-Mapa de riesgo-UO'!BA131, IF(U130=0, 0,$I$6))</f>
        <v>0</v>
      </c>
      <c r="X130" s="221"/>
      <c r="Y130" s="221"/>
      <c r="Z130" s="221"/>
      <c r="AA130" s="221"/>
      <c r="AB130" s="324" t="s">
        <v>2143</v>
      </c>
    </row>
    <row r="131" spans="1:28" ht="91.5" hidden="1" customHeight="1" x14ac:dyDescent="0.2">
      <c r="A131" s="324"/>
      <c r="B131" s="332"/>
      <c r="C131" s="402"/>
      <c r="D131" s="332"/>
      <c r="E131" s="332"/>
      <c r="F131" s="332"/>
      <c r="G131" s="52" t="str">
        <f>'01-Mapa de riesgo-UO'!I132</f>
        <v>La falta de acompañamiento hacia los estudiantes facilita la deserción por fallas académicas, desconocimiento de procesos</v>
      </c>
      <c r="H131" s="332"/>
      <c r="I131" s="385"/>
      <c r="J131" s="332"/>
      <c r="K131" s="405"/>
      <c r="L131" s="399"/>
      <c r="M131" s="204" t="str">
        <f>IF('01-Mapa de riesgo-UO'!S132="No existen", "No existe control para el riesgo",'01-Mapa de riesgo-UO'!W132)</f>
        <v>Acciones permanentes de intervención sobre el entorno universitaria que acompañe a los estudiantes en coordinación con VRSYBU presentadas en Consejo de Facultad</v>
      </c>
      <c r="N131" s="204">
        <f>'01-Mapa de riesgo-UO'!AB132</f>
        <v>0</v>
      </c>
      <c r="O131" s="204" t="str">
        <f>'01-Mapa de riesgo-UO'!AG132</f>
        <v>Decano</v>
      </c>
      <c r="P131" s="218" t="str">
        <f>'01-Mapa de riesgo-UO'!AL132</f>
        <v>Semestral</v>
      </c>
      <c r="Q131" s="218" t="str">
        <f>'01-Mapa de riesgo-UO'!AP132</f>
        <v>Preventivo</v>
      </c>
      <c r="R131" s="385"/>
      <c r="S131" s="399" t="s">
        <v>2277</v>
      </c>
      <c r="T131" s="399"/>
      <c r="U131" s="223" t="str">
        <f>'01-Mapa de riesgo-UO'!AW132</f>
        <v>ASUMIR</v>
      </c>
      <c r="V131" s="223">
        <f>'01-Mapa de riesgo-UO'!AX132</f>
        <v>0</v>
      </c>
      <c r="W131" s="180">
        <f>IF(U131="COMPARTIR",'01-Mapa de riesgo-UO'!BA132, IF(U131=0, 0,$I$6))</f>
        <v>0</v>
      </c>
      <c r="X131" s="221"/>
      <c r="Y131" s="221"/>
      <c r="Z131" s="221"/>
      <c r="AA131" s="221"/>
      <c r="AB131" s="324"/>
    </row>
    <row r="132" spans="1:28" ht="91.5" hidden="1" customHeight="1" x14ac:dyDescent="0.2">
      <c r="A132" s="324"/>
      <c r="B132" s="332"/>
      <c r="C132" s="402"/>
      <c r="D132" s="332"/>
      <c r="E132" s="332"/>
      <c r="F132" s="332"/>
      <c r="G132" s="52" t="str">
        <f>'01-Mapa de riesgo-UO'!I133</f>
        <v>Carencia de ambientes educativos institucionales que fomenten la investigación, brinden apoyo a emprendedores, faciliten visitas académicas y promuevan la pertenencia en grupos de afinidad y de investigación, entre otros</v>
      </c>
      <c r="H132" s="332"/>
      <c r="I132" s="385"/>
      <c r="J132" s="332"/>
      <c r="K132" s="405"/>
      <c r="L132" s="399"/>
      <c r="M132" s="204" t="str">
        <f>IF('01-Mapa de riesgo-UO'!S133="No existen", "No existe control para el riesgo",'01-Mapa de riesgo-UO'!W133)</f>
        <v>Plantear la necesidad  de generar un sistema de medición de la deserción con la capacidad de caracterizar las causas del fenómeno.</v>
      </c>
      <c r="N132" s="204">
        <f>'01-Mapa de riesgo-UO'!AB133</f>
        <v>0</v>
      </c>
      <c r="O132" s="204" t="str">
        <f>'01-Mapa de riesgo-UO'!AG133</f>
        <v>Decano</v>
      </c>
      <c r="P132" s="218" t="str">
        <f>'01-Mapa de riesgo-UO'!AL133</f>
        <v>Semestral</v>
      </c>
      <c r="Q132" s="218" t="str">
        <f>'01-Mapa de riesgo-UO'!AP133</f>
        <v>Preventivo</v>
      </c>
      <c r="R132" s="385"/>
      <c r="S132" s="399" t="s">
        <v>2278</v>
      </c>
      <c r="T132" s="399"/>
      <c r="U132" s="223" t="str">
        <f>'01-Mapa de riesgo-UO'!AW133</f>
        <v>ASUMIR</v>
      </c>
      <c r="V132" s="223">
        <f>'01-Mapa de riesgo-UO'!AX133</f>
        <v>0</v>
      </c>
      <c r="W132" s="180">
        <f>IF(U132="COMPARTIR",'01-Mapa de riesgo-UO'!BA133, IF(U132=0, 0,$I$6))</f>
        <v>0</v>
      </c>
      <c r="X132" s="221"/>
      <c r="Y132" s="221"/>
      <c r="Z132" s="221"/>
      <c r="AA132" s="221"/>
      <c r="AB132" s="324"/>
    </row>
    <row r="133" spans="1:28" ht="91.5" hidden="1" customHeight="1" x14ac:dyDescent="0.2">
      <c r="A133" s="324">
        <v>42</v>
      </c>
      <c r="B133" s="332" t="str">
        <f>'01-Mapa de riesgo-UO'!D134</f>
        <v>EXTENSIÓN_PROYECCIÓN_SOCIAL</v>
      </c>
      <c r="C133" s="402" t="str">
        <f>+'01-Mapa de riesgo-UO'!F134</f>
        <v>NO</v>
      </c>
      <c r="D133" s="332" t="str">
        <f>'01-Mapa de riesgo-UO'!J134</f>
        <v>Estratégico</v>
      </c>
      <c r="E133" s="332" t="str">
        <f>'01-Mapa de riesgo-UO'!K134</f>
        <v>Bajo relacionamiento de la facultad y los programas en el medio externo</v>
      </c>
      <c r="F133" s="332"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32"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385" t="str">
        <f>'01-Mapa de riesgo-UO'!AT134</f>
        <v>MODERADO</v>
      </c>
      <c r="J133" s="332" t="str">
        <f>'01-Mapa de riesgo-UO'!AU134</f>
        <v>Promedio de escenarios (eventos) de participación regional</v>
      </c>
      <c r="K133" s="405">
        <v>6</v>
      </c>
      <c r="L133" s="399" t="s">
        <v>2267</v>
      </c>
      <c r="M133" s="204" t="str">
        <f>IF('01-Mapa de riesgo-UO'!S134="No existen", "No existe control para el riesgo",'01-Mapa de riesgo-UO'!W134)</f>
        <v>Revisión de los planes de competitividad y el acercamiento a las discusiones gremiales de la región y el país</v>
      </c>
      <c r="N133" s="204" t="str">
        <f>'01-Mapa de riesgo-UO'!AB134</f>
        <v>Google Drive</v>
      </c>
      <c r="O133" s="204" t="str">
        <f>'01-Mapa de riesgo-UO'!AG134</f>
        <v>Decano</v>
      </c>
      <c r="P133" s="218" t="str">
        <f>'01-Mapa de riesgo-UO'!AL134</f>
        <v>Anual</v>
      </c>
      <c r="Q133" s="218" t="str">
        <f>'01-Mapa de riesgo-UO'!AP134</f>
        <v>Preventivo</v>
      </c>
      <c r="R133" s="385" t="str">
        <f>'01-Mapa de riesgo-UO'!AR134</f>
        <v>ACEPTABLE</v>
      </c>
      <c r="S133" s="399" t="s">
        <v>2279</v>
      </c>
      <c r="T133" s="399"/>
      <c r="U133" s="223" t="str">
        <f>'01-Mapa de riesgo-UO'!AW134</f>
        <v>REDUCIR</v>
      </c>
      <c r="V133" s="223" t="str">
        <f>'01-Mapa de riesgo-UO'!AX134</f>
        <v>Utilización de Google Drive como repositorio para facilitar la gestión de los planes de desarrollo y competitividad de los gremios y entidades territoriales.</v>
      </c>
      <c r="W133" s="180">
        <f>IF(U133="COMPARTIR",'01-Mapa de riesgo-UO'!BA134, IF(U133=0, 0,$I$6))</f>
        <v>0</v>
      </c>
      <c r="X133" s="221" t="s">
        <v>271</v>
      </c>
      <c r="Y133" s="221" t="s">
        <v>2286</v>
      </c>
      <c r="Z133" s="221" t="s">
        <v>559</v>
      </c>
      <c r="AA133" s="221"/>
      <c r="AB133" s="324" t="s">
        <v>2143</v>
      </c>
    </row>
    <row r="134" spans="1:28" ht="91.5" hidden="1" customHeight="1" x14ac:dyDescent="0.2">
      <c r="A134" s="324"/>
      <c r="B134" s="332"/>
      <c r="C134" s="402"/>
      <c r="D134" s="332"/>
      <c r="E134" s="332"/>
      <c r="F134" s="332"/>
      <c r="G134" s="52" t="str">
        <f>'01-Mapa de riesgo-UO'!I135</f>
        <v>Carecemos de un mecaniso o proceso institucional establecido para interactuar con los gremios.</v>
      </c>
      <c r="H134" s="332"/>
      <c r="I134" s="385"/>
      <c r="J134" s="332"/>
      <c r="K134" s="405"/>
      <c r="L134" s="399"/>
      <c r="M134" s="204" t="str">
        <f>IF('01-Mapa de riesgo-UO'!S135="No existen", "No existe control para el riesgo",'01-Mapa de riesgo-UO'!W135)</f>
        <v>Reuniones periódicas de comité de extensión y revisión al interior del Consejo de Facultad los planes propuestos</v>
      </c>
      <c r="N134" s="204">
        <f>'01-Mapa de riesgo-UO'!AB135</f>
        <v>0</v>
      </c>
      <c r="O134" s="204" t="str">
        <f>'01-Mapa de riesgo-UO'!AG135</f>
        <v>Decano</v>
      </c>
      <c r="P134" s="218" t="str">
        <f>'01-Mapa de riesgo-UO'!AL135</f>
        <v>Trimestral</v>
      </c>
      <c r="Q134" s="218" t="str">
        <f>'01-Mapa de riesgo-UO'!AP135</f>
        <v>Preventivo</v>
      </c>
      <c r="R134" s="385"/>
      <c r="S134" s="399" t="s">
        <v>2280</v>
      </c>
      <c r="T134" s="399"/>
      <c r="U134" s="223" t="str">
        <f>'01-Mapa de riesgo-UO'!AW135</f>
        <v>REDUCIR</v>
      </c>
      <c r="V134" s="223" t="str">
        <f>'01-Mapa de riesgo-UO'!AX135</f>
        <v>Utilización del Google Drive para facilitar la gestión y el acercamiento con el Consejo de Facultad</v>
      </c>
      <c r="W134" s="180">
        <f>IF(U134="COMPARTIR",'01-Mapa de riesgo-UO'!BA135, IF(U134=0, 0,$I$6))</f>
        <v>0</v>
      </c>
      <c r="X134" s="221" t="s">
        <v>271</v>
      </c>
      <c r="Y134" s="221" t="s">
        <v>2287</v>
      </c>
      <c r="Z134" s="221" t="s">
        <v>559</v>
      </c>
      <c r="AA134" s="221"/>
      <c r="AB134" s="324"/>
    </row>
    <row r="135" spans="1:28" ht="91.5" hidden="1" customHeight="1" x14ac:dyDescent="0.2">
      <c r="A135" s="324"/>
      <c r="B135" s="332"/>
      <c r="C135" s="402"/>
      <c r="D135" s="332"/>
      <c r="E135" s="332"/>
      <c r="F135" s="332"/>
      <c r="G135" s="52" t="str">
        <f>'01-Mapa de riesgo-UO'!I136</f>
        <v>No se cuenta con un plan estratégico que permita seguir unos lineamientos en el tiempo al interior de la facultad.</v>
      </c>
      <c r="H135" s="332"/>
      <c r="I135" s="385"/>
      <c r="J135" s="332"/>
      <c r="K135" s="405"/>
      <c r="L135" s="399"/>
      <c r="M135" s="204" t="str">
        <f>IF('01-Mapa de riesgo-UO'!S136="No existen", "No existe control para el riesgo",'01-Mapa de riesgo-UO'!W136)</f>
        <v>Desarrollo del Plan Estratégico de la Facultad 2023-2032 en donde participan los diferentes estamentos</v>
      </c>
      <c r="N135" s="204">
        <f>'01-Mapa de riesgo-UO'!AB136</f>
        <v>0</v>
      </c>
      <c r="O135" s="204" t="str">
        <f>'01-Mapa de riesgo-UO'!AG136</f>
        <v>Decano</v>
      </c>
      <c r="P135" s="218" t="str">
        <f>'01-Mapa de riesgo-UO'!AL136</f>
        <v>Trimestral</v>
      </c>
      <c r="Q135" s="218" t="str">
        <f>'01-Mapa de riesgo-UO'!AP136</f>
        <v>Preventivo</v>
      </c>
      <c r="R135" s="385"/>
      <c r="S135" s="399" t="s">
        <v>2281</v>
      </c>
      <c r="T135" s="399"/>
      <c r="U135" s="223" t="str">
        <f>'01-Mapa de riesgo-UO'!AW136</f>
        <v>REDUCIR</v>
      </c>
      <c r="V135" s="223" t="str">
        <f>'01-Mapa de riesgo-UO'!AX136</f>
        <v>Foros con los diferentes estamentos  para la construcción de un plan estratégico para la facultad</v>
      </c>
      <c r="W135" s="180">
        <f>IF(U135="COMPARTIR",'01-Mapa de riesgo-UO'!BA136, IF(U135=0, 0,$I$6))</f>
        <v>0</v>
      </c>
      <c r="X135" s="221" t="s">
        <v>271</v>
      </c>
      <c r="Y135" s="221" t="s">
        <v>2288</v>
      </c>
      <c r="Z135" s="221" t="s">
        <v>559</v>
      </c>
      <c r="AA135" s="221"/>
      <c r="AB135" s="324"/>
    </row>
    <row r="136" spans="1:28" ht="91.5" hidden="1" customHeight="1" x14ac:dyDescent="0.2">
      <c r="A136" s="324">
        <v>43</v>
      </c>
      <c r="B136" s="332" t="str">
        <f>'01-Mapa de riesgo-UO'!D137</f>
        <v>ADMINISTRACIÓN_INSTITUCIONAL</v>
      </c>
      <c r="C136" s="402" t="str">
        <f>+'01-Mapa de riesgo-UO'!F137</f>
        <v>NO</v>
      </c>
      <c r="D136" s="332" t="str">
        <f>'01-Mapa de riesgo-UO'!J137</f>
        <v>Financiero</v>
      </c>
      <c r="E136" s="332" t="str">
        <f>'01-Mapa de riesgo-UO'!K137</f>
        <v>Posibilidad que ocurra un error en la aprobación de solicitudes que esté fuera de los parámetros que establece el reglamento</v>
      </c>
      <c r="F136" s="332"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32"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385" t="str">
        <f>'01-Mapa de riesgo-UO'!AT137</f>
        <v>MODERADO</v>
      </c>
      <c r="J136" s="332" t="str">
        <f>'01-Mapa de riesgo-UO'!AU137</f>
        <v xml:space="preserve"># de solicitudes que sean de ordenación del gasto que supere los limites establecidos por el reglamento </v>
      </c>
      <c r="K136" s="408">
        <v>1</v>
      </c>
      <c r="L136" s="399" t="s">
        <v>2268</v>
      </c>
      <c r="M136" s="204" t="str">
        <f>IF('01-Mapa de riesgo-UO'!S137="No existen", "No existe control para el riesgo",'01-Mapa de riesgo-UO'!W137)</f>
        <v>Revisión de las aprobaciones del gasto público manuales al momento de llegar la solicitud</v>
      </c>
      <c r="N136" s="204">
        <f>'01-Mapa de riesgo-UO'!AB137</f>
        <v>0</v>
      </c>
      <c r="O136" s="204" t="str">
        <f>'01-Mapa de riesgo-UO'!AG137</f>
        <v>Decano</v>
      </c>
      <c r="P136" s="218" t="str">
        <f>'01-Mapa de riesgo-UO'!AL137</f>
        <v>No definida</v>
      </c>
      <c r="Q136" s="218" t="str">
        <f>'01-Mapa de riesgo-UO'!AP137</f>
        <v>Preventivo</v>
      </c>
      <c r="R136" s="385" t="str">
        <f>'01-Mapa de riesgo-UO'!AR137</f>
        <v>ACEPTABLE</v>
      </c>
      <c r="S136" s="399" t="s">
        <v>2282</v>
      </c>
      <c r="T136" s="399"/>
      <c r="U136" s="223" t="str">
        <f>'01-Mapa de riesgo-UO'!AW137</f>
        <v>TRANSFERIR</v>
      </c>
      <c r="V136" s="223" t="str">
        <f>'01-Mapa de riesgo-UO'!AX137</f>
        <v>Cuando se realiza una solicitud, es responsabilidad del solicitante asumir el riesgo, ya que debe tener conocimiento de la normativa que regula el tipo de solicitud y sus montos máximos.</v>
      </c>
      <c r="W136" s="180">
        <f>IF(U136="COMPARTIR",'01-Mapa de riesgo-UO'!BA137, IF(U136=0, 0,$I$6))</f>
        <v>0</v>
      </c>
      <c r="X136" s="221" t="s">
        <v>271</v>
      </c>
      <c r="Y136" s="221" t="s">
        <v>2289</v>
      </c>
      <c r="Z136" s="221" t="s">
        <v>559</v>
      </c>
      <c r="AA136" s="221"/>
      <c r="AB136" s="324" t="s">
        <v>2144</v>
      </c>
    </row>
    <row r="137" spans="1:28" ht="91.5" hidden="1" customHeight="1" x14ac:dyDescent="0.2">
      <c r="A137" s="324"/>
      <c r="B137" s="332"/>
      <c r="C137" s="402"/>
      <c r="D137" s="332"/>
      <c r="E137" s="332"/>
      <c r="F137" s="332"/>
      <c r="G137" s="52">
        <f>'01-Mapa de riesgo-UO'!I138</f>
        <v>0</v>
      </c>
      <c r="H137" s="332"/>
      <c r="I137" s="385"/>
      <c r="J137" s="332"/>
      <c r="K137" s="405"/>
      <c r="L137" s="399"/>
      <c r="M137" s="204">
        <f>IF('01-Mapa de riesgo-UO'!S138="No existen", "No existe control para el riesgo",'01-Mapa de riesgo-UO'!W138)</f>
        <v>0</v>
      </c>
      <c r="N137" s="204">
        <f>'01-Mapa de riesgo-UO'!AB138</f>
        <v>0</v>
      </c>
      <c r="O137" s="204">
        <f>'01-Mapa de riesgo-UO'!AG138</f>
        <v>0</v>
      </c>
      <c r="P137" s="218">
        <f>'01-Mapa de riesgo-UO'!AL138</f>
        <v>0</v>
      </c>
      <c r="Q137" s="218">
        <f>'01-Mapa de riesgo-UO'!AP138</f>
        <v>0</v>
      </c>
      <c r="R137" s="385"/>
      <c r="S137" s="399"/>
      <c r="T137" s="399"/>
      <c r="U137" s="223" t="str">
        <f>'01-Mapa de riesgo-UO'!AW138</f>
        <v>REDUCIR</v>
      </c>
      <c r="V137" s="223" t="str">
        <f>'01-Mapa de riesgo-UO'!AX138</f>
        <v>Consultar las normas vigentes. Compartir y socializar con las personas involucradas la información a través del correo electronico</v>
      </c>
      <c r="W137" s="180">
        <f>IF(U137="COMPARTIR",'01-Mapa de riesgo-UO'!BA138, IF(U137=0, 0,$I$6))</f>
        <v>0</v>
      </c>
      <c r="X137" s="221" t="s">
        <v>558</v>
      </c>
      <c r="Y137" s="221" t="s">
        <v>2290</v>
      </c>
      <c r="Z137" s="221" t="s">
        <v>561</v>
      </c>
      <c r="AA137" s="221" t="s">
        <v>2291</v>
      </c>
      <c r="AB137" s="324"/>
    </row>
    <row r="138" spans="1:28" ht="91.5" hidden="1" customHeight="1" x14ac:dyDescent="0.2">
      <c r="A138" s="324"/>
      <c r="B138" s="332"/>
      <c r="C138" s="402"/>
      <c r="D138" s="332"/>
      <c r="E138" s="332"/>
      <c r="F138" s="332"/>
      <c r="G138" s="52">
        <f>'01-Mapa de riesgo-UO'!I139</f>
        <v>0</v>
      </c>
      <c r="H138" s="332"/>
      <c r="I138" s="385"/>
      <c r="J138" s="332"/>
      <c r="K138" s="405"/>
      <c r="L138" s="399"/>
      <c r="M138" s="204">
        <f>IF('01-Mapa de riesgo-UO'!S139="No existen", "No existe control para el riesgo",'01-Mapa de riesgo-UO'!W139)</f>
        <v>0</v>
      </c>
      <c r="N138" s="204">
        <f>'01-Mapa de riesgo-UO'!AB139</f>
        <v>0</v>
      </c>
      <c r="O138" s="204">
        <f>'01-Mapa de riesgo-UO'!AG139</f>
        <v>0</v>
      </c>
      <c r="P138" s="218">
        <f>'01-Mapa de riesgo-UO'!AL139</f>
        <v>0</v>
      </c>
      <c r="Q138" s="218">
        <f>'01-Mapa de riesgo-UO'!AP139</f>
        <v>0</v>
      </c>
      <c r="R138" s="385"/>
      <c r="S138" s="399"/>
      <c r="T138" s="399"/>
      <c r="U138" s="223">
        <f>'01-Mapa de riesgo-UO'!AW139</f>
        <v>0</v>
      </c>
      <c r="V138" s="223">
        <f>'01-Mapa de riesgo-UO'!AX139</f>
        <v>0</v>
      </c>
      <c r="W138" s="180">
        <f>IF(U138="COMPARTIR",'01-Mapa de riesgo-UO'!BA139, IF(U138=0, 0,$I$6))</f>
        <v>0</v>
      </c>
      <c r="X138" s="221"/>
      <c r="Y138" s="221"/>
      <c r="Z138" s="221"/>
      <c r="AA138" s="221"/>
      <c r="AB138" s="324"/>
    </row>
    <row r="139" spans="1:28" ht="91.5" customHeight="1" x14ac:dyDescent="0.2">
      <c r="A139" s="324">
        <v>44</v>
      </c>
      <c r="B139" s="332" t="str">
        <f>'01-Mapa de riesgo-UO'!D140</f>
        <v>DOCENCIA</v>
      </c>
      <c r="C139" s="402" t="str">
        <f>+'01-Mapa de riesgo-UO'!F140</f>
        <v>NO</v>
      </c>
      <c r="D139" s="332" t="str">
        <f>'01-Mapa de riesgo-UO'!J140</f>
        <v>Estratégico</v>
      </c>
      <c r="E139" s="332" t="str">
        <f>'01-Mapa de riesgo-UO'!K140</f>
        <v>Posibilidad de No apertura de nuevas cohortes de los programas de posgrado</v>
      </c>
      <c r="F139" s="332"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32" t="str">
        <f>'01-Mapa de riesgo-UO'!M140</f>
        <v>Desfinanciación de los recursos financieros de la Facultad 
Posibilidad de cierre del programa de posgrado</v>
      </c>
      <c r="I139" s="385" t="str">
        <f>'01-Mapa de riesgo-UO'!AT140</f>
        <v>MODERADO</v>
      </c>
      <c r="J139" s="332" t="str">
        <f>'01-Mapa de riesgo-UO'!AU140</f>
        <v>N° de cohortes aperturadas anualmente por programa académico</v>
      </c>
      <c r="K139" s="405">
        <v>0</v>
      </c>
      <c r="L139" s="399" t="s">
        <v>2292</v>
      </c>
      <c r="M139" s="204" t="str">
        <f>IF('01-Mapa de riesgo-UO'!S140="No existen", "No existe control para el riesgo",'01-Mapa de riesgo-UO'!W140)</f>
        <v>Aplicación de encuestas de necesidades de los profesionales que requieren formacion posgraduada (Proceso de autoevaluación)</v>
      </c>
      <c r="N139" s="204">
        <f>'01-Mapa de riesgo-UO'!AB140</f>
        <v>0</v>
      </c>
      <c r="O139" s="204" t="str">
        <f>'01-Mapa de riesgo-UO'!AG140</f>
        <v>Director del Programa Académico - Planta</v>
      </c>
      <c r="P139" s="218" t="str">
        <f>'01-Mapa de riesgo-UO'!AL140</f>
        <v>Anual</v>
      </c>
      <c r="Q139" s="218" t="str">
        <f>'01-Mapa de riesgo-UO'!AP140</f>
        <v>Preventivo</v>
      </c>
      <c r="R139" s="385" t="str">
        <f>'01-Mapa de riesgo-UO'!AR140</f>
        <v>ACEPTABLE</v>
      </c>
      <c r="S139" s="399" t="s">
        <v>2295</v>
      </c>
      <c r="T139" s="399"/>
      <c r="U139" s="223" t="str">
        <f>'01-Mapa de riesgo-UO'!AW140</f>
        <v>REDUCIR</v>
      </c>
      <c r="V139" s="223" t="str">
        <f>'01-Mapa de riesgo-UO'!AX140</f>
        <v>REDUCIR</v>
      </c>
      <c r="W139" s="180">
        <f>IF(U139="COMPARTIR",'01-Mapa de riesgo-UO'!BA140, IF(U139=0, 0,$I$6))</f>
        <v>0</v>
      </c>
      <c r="X139" s="221" t="s">
        <v>271</v>
      </c>
      <c r="Y139" s="221" t="s">
        <v>2304</v>
      </c>
      <c r="Z139" s="221" t="s">
        <v>559</v>
      </c>
      <c r="AA139" s="221"/>
      <c r="AB139" s="324" t="s">
        <v>2143</v>
      </c>
    </row>
    <row r="140" spans="1:28" ht="91.5" hidden="1" customHeight="1" x14ac:dyDescent="0.2">
      <c r="A140" s="324"/>
      <c r="B140" s="332"/>
      <c r="C140" s="402"/>
      <c r="D140" s="332"/>
      <c r="E140" s="332"/>
      <c r="F140" s="332"/>
      <c r="G140" s="52" t="str">
        <f>'01-Mapa de riesgo-UO'!I141</f>
        <v>No inscripción de estudiantes Externos</v>
      </c>
      <c r="H140" s="332"/>
      <c r="I140" s="385"/>
      <c r="J140" s="332"/>
      <c r="K140" s="405"/>
      <c r="L140" s="399"/>
      <c r="M140" s="204" t="str">
        <f>IF('01-Mapa de riesgo-UO'!S141="No existen", "No existe control para el riesgo",'01-Mapa de riesgo-UO'!W141)</f>
        <v>Implementación y seguimiento de estrategias de difusión de los programas de posgrados</v>
      </c>
      <c r="N140" s="204">
        <f>'01-Mapa de riesgo-UO'!AB141</f>
        <v>0</v>
      </c>
      <c r="O140" s="204" t="str">
        <f>'01-Mapa de riesgo-UO'!AG141</f>
        <v>Director del Programa Académico - Planta</v>
      </c>
      <c r="P140" s="218" t="str">
        <f>'01-Mapa de riesgo-UO'!AL141</f>
        <v>Anual</v>
      </c>
      <c r="Q140" s="218" t="str">
        <f>'01-Mapa de riesgo-UO'!AP141</f>
        <v>Preventivo</v>
      </c>
      <c r="R140" s="385"/>
      <c r="S140" s="399" t="s">
        <v>2296</v>
      </c>
      <c r="T140" s="399"/>
      <c r="U140" s="223" t="str">
        <f>'01-Mapa de riesgo-UO'!AW141</f>
        <v>REDUCIR</v>
      </c>
      <c r="V140" s="223" t="str">
        <f>'01-Mapa de riesgo-UO'!AX141</f>
        <v>REDUCIR</v>
      </c>
      <c r="W140" s="180">
        <f>IF(U140="COMPARTIR",'01-Mapa de riesgo-UO'!BA141, IF(U140=0, 0,$I$6))</f>
        <v>0</v>
      </c>
      <c r="X140" s="221" t="s">
        <v>272</v>
      </c>
      <c r="Y140" s="221" t="s">
        <v>2305</v>
      </c>
      <c r="Z140" s="221" t="s">
        <v>560</v>
      </c>
      <c r="AA140" s="221"/>
      <c r="AB140" s="324"/>
    </row>
    <row r="141" spans="1:28" ht="91.5" hidden="1" customHeight="1" x14ac:dyDescent="0.2">
      <c r="A141" s="324"/>
      <c r="B141" s="332"/>
      <c r="C141" s="402"/>
      <c r="D141" s="332"/>
      <c r="E141" s="332"/>
      <c r="F141" s="332"/>
      <c r="G141" s="52" t="str">
        <f>'01-Mapa de riesgo-UO'!I142</f>
        <v>No inscripción de estudiantes internos (pregrados)</v>
      </c>
      <c r="H141" s="332"/>
      <c r="I141" s="385"/>
      <c r="J141" s="332"/>
      <c r="K141" s="405"/>
      <c r="L141" s="399"/>
      <c r="M141" s="204" t="str">
        <f>IF('01-Mapa de riesgo-UO'!S142="No existen", "No existe control para el riesgo",'01-Mapa de riesgo-UO'!W142)</f>
        <v>Invitación a los estudiantes por parte de los docentes del programa, a participar en los proyectos de los grupos de investigación.</v>
      </c>
      <c r="N141" s="204">
        <f>'01-Mapa de riesgo-UO'!AB142</f>
        <v>0</v>
      </c>
      <c r="O141" s="204" t="str">
        <f>'01-Mapa de riesgo-UO'!AG142</f>
        <v>Director del Programa Académico - Planta</v>
      </c>
      <c r="P141" s="218" t="str">
        <f>'01-Mapa de riesgo-UO'!AL142</f>
        <v>Anual</v>
      </c>
      <c r="Q141" s="218" t="str">
        <f>'01-Mapa de riesgo-UO'!AP142</f>
        <v>Preventivo</v>
      </c>
      <c r="R141" s="385"/>
      <c r="S141" s="399" t="s">
        <v>2297</v>
      </c>
      <c r="T141" s="399"/>
      <c r="U141" s="223" t="str">
        <f>'01-Mapa de riesgo-UO'!AW142</f>
        <v>REDUCIR</v>
      </c>
      <c r="V141" s="223" t="str">
        <f>'01-Mapa de riesgo-UO'!AX142</f>
        <v>REDUCIR</v>
      </c>
      <c r="W141" s="180">
        <f>IF(U141="COMPARTIR",'01-Mapa de riesgo-UO'!BA142, IF(U141=0, 0,$I$6))</f>
        <v>0</v>
      </c>
      <c r="X141" s="221" t="s">
        <v>271</v>
      </c>
      <c r="Y141" s="221" t="s">
        <v>2306</v>
      </c>
      <c r="Z141" s="221" t="s">
        <v>559</v>
      </c>
      <c r="AA141" s="221"/>
      <c r="AB141" s="324"/>
    </row>
    <row r="142" spans="1:28" s="176" customFormat="1" ht="91.5" hidden="1" customHeight="1" x14ac:dyDescent="0.2">
      <c r="A142" s="337">
        <v>45</v>
      </c>
      <c r="B142" s="342" t="str">
        <f>'01-Mapa de riesgo-UO'!D143</f>
        <v>ADMINISTRACIÓN_INSTITUCIONAL</v>
      </c>
      <c r="C142" s="423" t="str">
        <f>+'01-Mapa de riesgo-UO'!F143</f>
        <v>NO</v>
      </c>
      <c r="D142" s="342" t="str">
        <f>'01-Mapa de riesgo-UO'!J143</f>
        <v>Tecnología</v>
      </c>
      <c r="E142" s="342" t="str">
        <f>'01-Mapa de riesgo-UO'!K143</f>
        <v>Posibilidad de Afectación en los procesos administrativos y académicos de la facultad y sus programas</v>
      </c>
      <c r="F142" s="342" t="str">
        <f>'01-Mapa de riesgo-UO'!L143</f>
        <v>Fallas en los aplicativos de Sistemas de Información, tales como registro de asistencias, registro de notas, transferencia de memorandos, carga docente, entre otros.</v>
      </c>
      <c r="G142" s="175" t="str">
        <f>'01-Mapa de riesgo-UO'!I143</f>
        <v>Errores de programación, conexión o usuarios no asignados, en los Sistemas de Información para labores académicas y administrativas</v>
      </c>
      <c r="H142" s="342" t="str">
        <f>'01-Mapa de riesgo-UO'!M143</f>
        <v>Pérdida de información
Reclamos de las partes involucradas
Reprocesos y aumento de carga de trabajo
Incumplimiento de los tiempos de entrega</v>
      </c>
      <c r="I142" s="342" t="str">
        <f>'01-Mapa de riesgo-UO'!AT143</f>
        <v>MODERADO</v>
      </c>
      <c r="J142" s="342" t="str">
        <f>'01-Mapa de riesgo-UO'!AU143</f>
        <v>N° de aplicativos de Sistemas de Información que presentan fallas durante el semestre</v>
      </c>
      <c r="K142" s="406">
        <v>0.3</v>
      </c>
      <c r="L142" s="399" t="s">
        <v>2293</v>
      </c>
      <c r="M142" s="223" t="str">
        <f>IF('01-Mapa de riesgo-UO'!S143="No existen", "No existe control para el riesgo",'01-Mapa de riesgo-UO'!W143)</f>
        <v>Reporte inmediato de las fallas a los entes encargados</v>
      </c>
      <c r="N142" s="223">
        <f>'01-Mapa de riesgo-UO'!AB143</f>
        <v>0</v>
      </c>
      <c r="O142" s="223" t="str">
        <f>'01-Mapa de riesgo-UO'!AG143</f>
        <v>Auxiliares de los programas y de la facultad - Transitorio
Profesional de apoyo a decanatura - Transitorio</v>
      </c>
      <c r="P142" s="223" t="str">
        <f>'01-Mapa de riesgo-UO'!AL143</f>
        <v>No definida</v>
      </c>
      <c r="Q142" s="223" t="str">
        <f>'01-Mapa de riesgo-UO'!AP143</f>
        <v>Detectivo</v>
      </c>
      <c r="R142" s="342" t="str">
        <f>'01-Mapa de riesgo-UO'!AR143</f>
        <v>ACEPTABLE</v>
      </c>
      <c r="S142" s="399" t="s">
        <v>2298</v>
      </c>
      <c r="T142" s="399"/>
      <c r="U142" s="223" t="str">
        <f>'01-Mapa de riesgo-UO'!AW143</f>
        <v>REDUCIR</v>
      </c>
      <c r="V142" s="223" t="str">
        <f>'01-Mapa de riesgo-UO'!AX143</f>
        <v>REDUCIR</v>
      </c>
      <c r="W142" s="180">
        <f>IF(U142="COMPARTIR",'01-Mapa de riesgo-UO'!BA143, IF(U142=0, 0,$I$6))</f>
        <v>0</v>
      </c>
      <c r="X142" s="221" t="s">
        <v>271</v>
      </c>
      <c r="Y142" s="221" t="s">
        <v>2307</v>
      </c>
      <c r="Z142" s="221" t="s">
        <v>559</v>
      </c>
      <c r="AA142" s="221"/>
      <c r="AB142" s="324" t="s">
        <v>2143</v>
      </c>
    </row>
    <row r="143" spans="1:28" s="176" customFormat="1" ht="91.5" hidden="1" customHeight="1" x14ac:dyDescent="0.2">
      <c r="A143" s="337"/>
      <c r="B143" s="342"/>
      <c r="C143" s="423"/>
      <c r="D143" s="342"/>
      <c r="E143" s="342"/>
      <c r="F143" s="342"/>
      <c r="G143" s="175" t="str">
        <f>'01-Mapa de riesgo-UO'!I144</f>
        <v xml:space="preserve">Fallas en  los sistemas de información </v>
      </c>
      <c r="H143" s="342"/>
      <c r="I143" s="342"/>
      <c r="J143" s="342"/>
      <c r="K143" s="405"/>
      <c r="L143" s="399"/>
      <c r="M143" s="223" t="str">
        <f>IF('01-Mapa de riesgo-UO'!S144="No existen", "No existe control para el riesgo",'01-Mapa de riesgo-UO'!W144)</f>
        <v>Seguimiento y reuniones con los entes encargados</v>
      </c>
      <c r="N143" s="223">
        <f>'01-Mapa de riesgo-UO'!AB144</f>
        <v>0</v>
      </c>
      <c r="O143" s="223" t="str">
        <f>'01-Mapa de riesgo-UO'!AG144</f>
        <v>Directores de los programas - Planta
Decano - Planta
Profesional de apoyo a decanatura - Transitorio</v>
      </c>
      <c r="P143" s="223" t="str">
        <f>'01-Mapa de riesgo-UO'!AL144</f>
        <v>No definida</v>
      </c>
      <c r="Q143" s="223" t="str">
        <f>'01-Mapa de riesgo-UO'!AP144</f>
        <v>Preventivo</v>
      </c>
      <c r="R143" s="342"/>
      <c r="S143" s="399" t="s">
        <v>2299</v>
      </c>
      <c r="T143" s="399"/>
      <c r="U143" s="223">
        <f>'01-Mapa de riesgo-UO'!AW144</f>
        <v>0</v>
      </c>
      <c r="V143" s="223">
        <f>'01-Mapa de riesgo-UO'!AX144</f>
        <v>0</v>
      </c>
      <c r="W143" s="180">
        <f>IF(U143="COMPARTIR",'01-Mapa de riesgo-UO'!BA144, IF(U143=0, 0,$I$6))</f>
        <v>0</v>
      </c>
      <c r="X143" s="221"/>
      <c r="Y143" s="221"/>
      <c r="Z143" s="221"/>
      <c r="AA143" s="221"/>
      <c r="AB143" s="324"/>
    </row>
    <row r="144" spans="1:28" s="176" customFormat="1" ht="91.5" hidden="1" customHeight="1" x14ac:dyDescent="0.2">
      <c r="A144" s="337"/>
      <c r="B144" s="342"/>
      <c r="C144" s="423"/>
      <c r="D144" s="342"/>
      <c r="E144" s="342"/>
      <c r="F144" s="342"/>
      <c r="G144" s="175" t="str">
        <f>'01-Mapa de riesgo-UO'!I145</f>
        <v>Demora en la asignación de usuarios</v>
      </c>
      <c r="H144" s="342"/>
      <c r="I144" s="342"/>
      <c r="J144" s="342"/>
      <c r="K144" s="405"/>
      <c r="L144" s="399"/>
      <c r="M144" s="223" t="str">
        <f>IF('01-Mapa de riesgo-UO'!S145="No existen", "No existe control para el riesgo",'01-Mapa de riesgo-UO'!W145)</f>
        <v>Reunión para asignación de usuarios</v>
      </c>
      <c r="N144" s="223">
        <f>'01-Mapa de riesgo-UO'!AB145</f>
        <v>0</v>
      </c>
      <c r="O144" s="223" t="str">
        <f>'01-Mapa de riesgo-UO'!AG145</f>
        <v>Directores de los programas - Planta
Decano - Planta
Profesional de apoyo a decanatura - Transitorio</v>
      </c>
      <c r="P144" s="223" t="str">
        <f>'01-Mapa de riesgo-UO'!AL145</f>
        <v>No definida</v>
      </c>
      <c r="Q144" s="223" t="str">
        <f>'01-Mapa de riesgo-UO'!AP145</f>
        <v>Preventivo</v>
      </c>
      <c r="R144" s="342"/>
      <c r="S144" s="399" t="s">
        <v>2300</v>
      </c>
      <c r="T144" s="399"/>
      <c r="U144" s="223">
        <f>'01-Mapa de riesgo-UO'!AW145</f>
        <v>0</v>
      </c>
      <c r="V144" s="223">
        <f>'01-Mapa de riesgo-UO'!AX145</f>
        <v>0</v>
      </c>
      <c r="W144" s="180">
        <f>IF(U144="COMPARTIR",'01-Mapa de riesgo-UO'!BA145, IF(U144=0, 0,$I$6))</f>
        <v>0</v>
      </c>
      <c r="X144" s="221"/>
      <c r="Y144" s="221"/>
      <c r="Z144" s="221"/>
      <c r="AA144" s="221"/>
      <c r="AB144" s="324"/>
    </row>
    <row r="145" spans="1:28" ht="91.5" customHeight="1" x14ac:dyDescent="0.2">
      <c r="A145" s="324">
        <v>46</v>
      </c>
      <c r="B145" s="332" t="str">
        <f>'01-Mapa de riesgo-UO'!D146</f>
        <v>DOCENCIA</v>
      </c>
      <c r="C145" s="402" t="str">
        <f>+'01-Mapa de riesgo-UO'!F146</f>
        <v>NO</v>
      </c>
      <c r="D145" s="332" t="str">
        <f>'01-Mapa de riesgo-UO'!J146</f>
        <v>Operacional</v>
      </c>
      <c r="E145" s="332" t="str">
        <f>'01-Mapa de riesgo-UO'!K146</f>
        <v>Afectación en la prestación del servicio (desarrollo de clases)</v>
      </c>
      <c r="F145" s="332" t="str">
        <f>'01-Mapa de riesgo-UO'!L146</f>
        <v>Al momento de inicio de semestre algunas asignaturas se quedan sin asignación de salón o sala de cómputo.</v>
      </c>
      <c r="G145" s="52" t="str">
        <f>'01-Mapa de riesgo-UO'!I146</f>
        <v>Deficit de salas de cómputo y salones para la alta demanda de clases</v>
      </c>
      <c r="H145" s="332" t="str">
        <f>'01-Mapa de riesgo-UO'!M146</f>
        <v>Demora para dar inicio a las clases
Iniciar clases en condiciones no adecuadas</v>
      </c>
      <c r="I145" s="385" t="str">
        <f>'01-Mapa de riesgo-UO'!AT146</f>
        <v>MODERADO</v>
      </c>
      <c r="J145" s="332" t="str">
        <f>'01-Mapa de riesgo-UO'!AU146</f>
        <v>N° de asginaturas sin asignación de salón o sala de cómputo durante todo el semestre</v>
      </c>
      <c r="K145" s="406">
        <v>0.1</v>
      </c>
      <c r="L145" s="399" t="s">
        <v>2294</v>
      </c>
      <c r="M145" s="204" t="str">
        <f>IF('01-Mapa de riesgo-UO'!S146="No existen", "No existe control para el riesgo",'01-Mapa de riesgo-UO'!W146)</f>
        <v>Envío de solicitudes a las áreas encargadas</v>
      </c>
      <c r="N145" s="204">
        <f>'01-Mapa de riesgo-UO'!AB146</f>
        <v>0</v>
      </c>
      <c r="O145" s="204" t="str">
        <f>'01-Mapa de riesgo-UO'!AG146</f>
        <v>Auxiliares de los programas y de la facultad - Transitorio</v>
      </c>
      <c r="P145" s="218" t="str">
        <f>'01-Mapa de riesgo-UO'!AL146</f>
        <v>Semestral</v>
      </c>
      <c r="Q145" s="218" t="str">
        <f>'01-Mapa de riesgo-UO'!AP146</f>
        <v>Preventivo</v>
      </c>
      <c r="R145" s="385" t="str">
        <f>'01-Mapa de riesgo-UO'!AR146</f>
        <v>ACEPTABLE</v>
      </c>
      <c r="S145" s="399" t="s">
        <v>2301</v>
      </c>
      <c r="T145" s="399"/>
      <c r="U145" s="223" t="str">
        <f>'01-Mapa de riesgo-UO'!AW146</f>
        <v>COMPARTIR</v>
      </c>
      <c r="V145" s="223" t="str">
        <f>'01-Mapa de riesgo-UO'!AX146</f>
        <v>COMPARTIR</v>
      </c>
      <c r="W145" s="180" t="str">
        <f>IF(U145="COMPARTIR",'01-Mapa de riesgo-UO'!BA146, IF(U145=0, 0,$I$6))</f>
        <v>CRIE</v>
      </c>
      <c r="X145" s="221" t="s">
        <v>272</v>
      </c>
      <c r="Y145" s="221" t="s">
        <v>2308</v>
      </c>
      <c r="Z145" s="221" t="s">
        <v>560</v>
      </c>
      <c r="AA145" s="221"/>
      <c r="AB145" s="324" t="s">
        <v>2143</v>
      </c>
    </row>
    <row r="146" spans="1:28" ht="91.5" hidden="1" customHeight="1" x14ac:dyDescent="0.2">
      <c r="A146" s="324"/>
      <c r="B146" s="332"/>
      <c r="C146" s="402"/>
      <c r="D146" s="332"/>
      <c r="E146" s="332"/>
      <c r="F146" s="332"/>
      <c r="G146" s="52" t="str">
        <f>'01-Mapa de riesgo-UO'!I147</f>
        <v>Asignación de salas de cómputo demorado</v>
      </c>
      <c r="H146" s="332"/>
      <c r="I146" s="385"/>
      <c r="J146" s="332"/>
      <c r="K146" s="405"/>
      <c r="L146" s="399"/>
      <c r="M146" s="204" t="str">
        <f>IF('01-Mapa de riesgo-UO'!S147="No existen", "No existe control para el riesgo",'01-Mapa de riesgo-UO'!W147)</f>
        <v>Reunión preventiva finalizando el semestre, con CRIE, para definir las necesidades de la facultad en  cuento a la asignación de salones</v>
      </c>
      <c r="N146" s="204">
        <f>'01-Mapa de riesgo-UO'!AB147</f>
        <v>0</v>
      </c>
      <c r="O146" s="204" t="str">
        <f>'01-Mapa de riesgo-UO'!AG147</f>
        <v>Directores de los programas - Planta
Decano - Planta
Profesional de apoyo a decanatura - Transitorio</v>
      </c>
      <c r="P146" s="218" t="str">
        <f>'01-Mapa de riesgo-UO'!AL147</f>
        <v>Semestral</v>
      </c>
      <c r="Q146" s="218" t="str">
        <f>'01-Mapa de riesgo-UO'!AP147</f>
        <v>Preventivo</v>
      </c>
      <c r="R146" s="385"/>
      <c r="S146" s="399" t="s">
        <v>2302</v>
      </c>
      <c r="T146" s="399"/>
      <c r="U146" s="223">
        <f>'01-Mapa de riesgo-UO'!AW147</f>
        <v>0</v>
      </c>
      <c r="V146" s="223">
        <f>'01-Mapa de riesgo-UO'!AX147</f>
        <v>0</v>
      </c>
      <c r="W146" s="180">
        <f>IF(U146="COMPARTIR",'01-Mapa de riesgo-UO'!BA147, IF(U146=0, 0,$I$6))</f>
        <v>0</v>
      </c>
      <c r="X146" s="221"/>
      <c r="Y146" s="221"/>
      <c r="Z146" s="221"/>
      <c r="AA146" s="221"/>
      <c r="AB146" s="324"/>
    </row>
    <row r="147" spans="1:28" ht="91.5" hidden="1" customHeight="1" x14ac:dyDescent="0.2">
      <c r="A147" s="324"/>
      <c r="B147" s="332"/>
      <c r="C147" s="402"/>
      <c r="D147" s="332"/>
      <c r="E147" s="332"/>
      <c r="F147" s="332"/>
      <c r="G147" s="52" t="str">
        <f>'01-Mapa de riesgo-UO'!I148</f>
        <v>Falta de parametrización de las necesides de salones de computo</v>
      </c>
      <c r="H147" s="332"/>
      <c r="I147" s="385"/>
      <c r="J147" s="332"/>
      <c r="K147" s="405"/>
      <c r="L147" s="399"/>
      <c r="M147" s="204" t="str">
        <f>IF('01-Mapa de riesgo-UO'!S148="No existen", "No existe control para el riesgo",'01-Mapa de riesgo-UO'!W148)</f>
        <v>Reunión preventiva finalizando el semestre, con CRIE, para definir los parametros para la reserva de salones de computo y así asegurar la disponibilidad Vs. Cobertura de acuerdo a la necesidad de la facultad</v>
      </c>
      <c r="N147" s="204">
        <f>'01-Mapa de riesgo-UO'!AB148</f>
        <v>0</v>
      </c>
      <c r="O147" s="204" t="str">
        <f>'01-Mapa de riesgo-UO'!AG148</f>
        <v>Directores de los programas - Planta
Decano - Planta
Profesional de apoyo a decanatura - Transitorio</v>
      </c>
      <c r="P147" s="218" t="str">
        <f>'01-Mapa de riesgo-UO'!AL148</f>
        <v>Semestral</v>
      </c>
      <c r="Q147" s="218" t="str">
        <f>'01-Mapa de riesgo-UO'!AP148</f>
        <v>Preventivo</v>
      </c>
      <c r="R147" s="385"/>
      <c r="S147" s="399" t="s">
        <v>2303</v>
      </c>
      <c r="T147" s="399"/>
      <c r="U147" s="223">
        <f>'01-Mapa de riesgo-UO'!AW148</f>
        <v>0</v>
      </c>
      <c r="V147" s="223">
        <f>'01-Mapa de riesgo-UO'!AX148</f>
        <v>0</v>
      </c>
      <c r="W147" s="180">
        <f>IF(U147="COMPARTIR",'01-Mapa de riesgo-UO'!BA148, IF(U147=0, 0,$I$6))</f>
        <v>0</v>
      </c>
      <c r="X147" s="221"/>
      <c r="Y147" s="221"/>
      <c r="Z147" s="221"/>
      <c r="AA147" s="221"/>
      <c r="AB147" s="324"/>
    </row>
    <row r="148" spans="1:28" ht="91.5" customHeight="1" x14ac:dyDescent="0.2">
      <c r="A148" s="324">
        <v>47</v>
      </c>
      <c r="B148" s="332" t="str">
        <f>'01-Mapa de riesgo-UO'!D149</f>
        <v>DOCENCIA</v>
      </c>
      <c r="C148" s="402" t="str">
        <f>+'01-Mapa de riesgo-UO'!F149</f>
        <v>NO</v>
      </c>
      <c r="D148" s="332" t="str">
        <f>'01-Mapa de riesgo-UO'!J149</f>
        <v>Cumplimiento</v>
      </c>
      <c r="E148" s="332" t="str">
        <f>'01-Mapa de riesgo-UO'!K149</f>
        <v>No renovación del registro calificado de un programa académico</v>
      </c>
      <c r="F148" s="332" t="str">
        <f>'01-Mapa de riesgo-UO'!L149</f>
        <v xml:space="preserve">Perdida del registro calificado de uno de los programas que hacen parte de la facultad. </v>
      </c>
      <c r="G148" s="52" t="str">
        <f>'01-Mapa de riesgo-UO'!I149</f>
        <v>Bajo seguimiento a las fechas de vencimiento a los registros calificados</v>
      </c>
      <c r="H148" s="332" t="str">
        <f>'01-Mapa de riesgo-UO'!M149</f>
        <v>Suspención de la oferta  del  el programa .
No apertura de nuevas cohortes.
Perdida de imagen de la Institución.</v>
      </c>
      <c r="I148" s="385" t="str">
        <f>'01-Mapa de riesgo-UO'!AT149</f>
        <v>MODERADO</v>
      </c>
      <c r="J148" s="332" t="str">
        <f>'01-Mapa de riesgo-UO'!AU149</f>
        <v xml:space="preserve">Numero de Programas sin RRC /Total de programas*100 </v>
      </c>
      <c r="K148" s="408">
        <v>0</v>
      </c>
      <c r="L148" s="399" t="s">
        <v>2309</v>
      </c>
      <c r="M148" s="204" t="str">
        <f>IF('01-Mapa de riesgo-UO'!S149="No existen", "No existe control para el riesgo",'01-Mapa de riesgo-UO'!W149)</f>
        <v xml:space="preserve">Alertas emitidas por la Vicerrectoría Académica con las fechas de vencimiento de los registros calificados. 
 </v>
      </c>
      <c r="N148" s="204">
        <f>'01-Mapa de riesgo-UO'!AB149</f>
        <v>0</v>
      </c>
      <c r="O148" s="204" t="str">
        <f>'01-Mapa de riesgo-UO'!AG149</f>
        <v xml:space="preserve">Contratista </v>
      </c>
      <c r="P148" s="218" t="str">
        <f>'01-Mapa de riesgo-UO'!AL149</f>
        <v>Anual</v>
      </c>
      <c r="Q148" s="218" t="str">
        <f>'01-Mapa de riesgo-UO'!AP149</f>
        <v>Preventivo</v>
      </c>
      <c r="R148" s="385" t="str">
        <f>'01-Mapa de riesgo-UO'!AR149</f>
        <v>ACEPTABLE</v>
      </c>
      <c r="S148" s="399" t="s">
        <v>2312</v>
      </c>
      <c r="T148" s="399"/>
      <c r="U148" s="223" t="str">
        <f>'01-Mapa de riesgo-UO'!AW149</f>
        <v>COMPARTIR</v>
      </c>
      <c r="V148" s="223" t="str">
        <f>'01-Mapa de riesgo-UO'!AX149</f>
        <v>Implementar una estrategia de control   oportuno desde la Decanatura para la renovación de los registros califcados</v>
      </c>
      <c r="W148" s="180" t="str">
        <f>IF(U148="COMPARTIR",'01-Mapa de riesgo-UO'!BA149, IF(U148=0, 0,$I$6))</f>
        <v xml:space="preserve">VICERRECTORIA ACADÉMICA </v>
      </c>
      <c r="X148" s="221"/>
      <c r="Y148" s="221"/>
      <c r="Z148" s="221"/>
      <c r="AA148" s="221"/>
      <c r="AB148" s="324" t="s">
        <v>2144</v>
      </c>
    </row>
    <row r="149" spans="1:28" ht="91.5" hidden="1" customHeight="1" x14ac:dyDescent="0.2">
      <c r="A149" s="324"/>
      <c r="B149" s="332"/>
      <c r="C149" s="402"/>
      <c r="D149" s="332"/>
      <c r="E149" s="332"/>
      <c r="F149" s="332"/>
      <c r="G149" s="52" t="str">
        <f>'01-Mapa de riesgo-UO'!I150</f>
        <v>Poco  conocimiento sobre las implicaciones del riesgo para la institución, el programa, y la facultad</v>
      </c>
      <c r="H149" s="332"/>
      <c r="I149" s="385"/>
      <c r="J149" s="332"/>
      <c r="K149" s="405"/>
      <c r="L149" s="399"/>
      <c r="M149" s="204" t="str">
        <f>IF('01-Mapa de riesgo-UO'!S150="No existen", "No existe control para el riesgo",'01-Mapa de riesgo-UO'!W150)</f>
        <v xml:space="preserve">Alerta de la facultad  con cronogama de actividades para el cumplimiento de las fechas </v>
      </c>
      <c r="N149" s="204">
        <f>'01-Mapa de riesgo-UO'!AB150</f>
        <v>0</v>
      </c>
      <c r="O149" s="204" t="str">
        <f>'01-Mapa de riesgo-UO'!AG150</f>
        <v xml:space="preserve">Contratista </v>
      </c>
      <c r="P149" s="218" t="str">
        <f>'01-Mapa de riesgo-UO'!AL150</f>
        <v>Anual</v>
      </c>
      <c r="Q149" s="218" t="str">
        <f>'01-Mapa de riesgo-UO'!AP150</f>
        <v>Preventivo</v>
      </c>
      <c r="R149" s="385"/>
      <c r="S149" s="399" t="s">
        <v>2313</v>
      </c>
      <c r="T149" s="399"/>
      <c r="U149" s="223">
        <f>'01-Mapa de riesgo-UO'!AW150</f>
        <v>0</v>
      </c>
      <c r="V149" s="223">
        <f>'01-Mapa de riesgo-UO'!AX150</f>
        <v>0</v>
      </c>
      <c r="W149" s="180">
        <f>IF(U149="COMPARTIR",'01-Mapa de riesgo-UO'!BA150, IF(U149=0, 0,$I$6))</f>
        <v>0</v>
      </c>
      <c r="X149" s="221"/>
      <c r="Y149" s="221"/>
      <c r="Z149" s="221"/>
      <c r="AA149" s="221"/>
      <c r="AB149" s="324"/>
    </row>
    <row r="150" spans="1:28" ht="91.5" hidden="1" customHeight="1" x14ac:dyDescent="0.2">
      <c r="A150" s="324"/>
      <c r="B150" s="332"/>
      <c r="C150" s="402"/>
      <c r="D150" s="332"/>
      <c r="E150" s="332"/>
      <c r="F150" s="332"/>
      <c r="G150" s="52">
        <f>'01-Mapa de riesgo-UO'!I151</f>
        <v>0</v>
      </c>
      <c r="H150" s="332"/>
      <c r="I150" s="385"/>
      <c r="J150" s="332"/>
      <c r="K150" s="405"/>
      <c r="L150" s="399"/>
      <c r="M150" s="204">
        <f>IF('01-Mapa de riesgo-UO'!S151="No existen", "No existe control para el riesgo",'01-Mapa de riesgo-UO'!W151)</f>
        <v>0</v>
      </c>
      <c r="N150" s="204">
        <f>'01-Mapa de riesgo-UO'!AB151</f>
        <v>0</v>
      </c>
      <c r="O150" s="204">
        <f>'01-Mapa de riesgo-UO'!AG151</f>
        <v>0</v>
      </c>
      <c r="P150" s="218">
        <f>'01-Mapa de riesgo-UO'!AL151</f>
        <v>0</v>
      </c>
      <c r="Q150" s="218">
        <f>'01-Mapa de riesgo-UO'!AP151</f>
        <v>0</v>
      </c>
      <c r="R150" s="385"/>
      <c r="S150" s="399"/>
      <c r="T150" s="399"/>
      <c r="U150" s="223">
        <f>'01-Mapa de riesgo-UO'!AW151</f>
        <v>0</v>
      </c>
      <c r="V150" s="223">
        <f>'01-Mapa de riesgo-UO'!AX151</f>
        <v>0</v>
      </c>
      <c r="W150" s="180">
        <f>IF(U150="COMPARTIR",'01-Mapa de riesgo-UO'!BA151, IF(U150=0, 0,$I$6))</f>
        <v>0</v>
      </c>
      <c r="X150" s="221"/>
      <c r="Y150" s="221"/>
      <c r="Z150" s="221"/>
      <c r="AA150" s="221"/>
      <c r="AB150" s="324"/>
    </row>
    <row r="151" spans="1:28" ht="91.5" customHeight="1" x14ac:dyDescent="0.2">
      <c r="A151" s="324">
        <v>48</v>
      </c>
      <c r="B151" s="332" t="str">
        <f>'01-Mapa de riesgo-UO'!D152</f>
        <v>DOCENCIA</v>
      </c>
      <c r="C151" s="402" t="str">
        <f>+'01-Mapa de riesgo-UO'!F152</f>
        <v>NO</v>
      </c>
      <c r="D151" s="332" t="str">
        <f>'01-Mapa de riesgo-UO'!J152</f>
        <v>Operacional</v>
      </c>
      <c r="E151" s="332" t="str">
        <f>'01-Mapa de riesgo-UO'!K152</f>
        <v>Programas académicos sin acreditación o sin renovación de la misma</v>
      </c>
      <c r="F151" s="332" t="str">
        <f>'01-Mapa de riesgo-UO'!L152</f>
        <v>No otorgamiento de la acreditación o perdida de la misma en uno de los programas que hacen parte de la facultad</v>
      </c>
      <c r="G151" s="52" t="str">
        <f>'01-Mapa de riesgo-UO'!I152</f>
        <v>Falta de seguimiento y control sobre el contexto normativo de interés</v>
      </c>
      <c r="H151" s="332" t="str">
        <f>'01-Mapa de riesgo-UO'!M152</f>
        <v>Afectación a los  indicadores de calidad  de la Universidad
Pérdida de imagen institucional</v>
      </c>
      <c r="I151" s="385" t="str">
        <f>'01-Mapa de riesgo-UO'!AT152</f>
        <v>LEVE</v>
      </c>
      <c r="J151" s="332" t="str">
        <f>'01-Mapa de riesgo-UO'!AU152</f>
        <v>Número de programas sin RA / Total de programas acreditados *100</v>
      </c>
      <c r="K151" s="408">
        <v>0</v>
      </c>
      <c r="L151" s="399" t="s">
        <v>2310</v>
      </c>
      <c r="M151" s="204" t="str">
        <f>IF('01-Mapa de riesgo-UO'!S152="No existen", "No existe control para el riesgo",'01-Mapa de riesgo-UO'!W152)</f>
        <v xml:space="preserve">Alertas emitidas por la Vicerrectoría Académica con las fechas de vencimiento de la acreditación de los programas .
</v>
      </c>
      <c r="N151" s="204">
        <f>'01-Mapa de riesgo-UO'!AB152</f>
        <v>0</v>
      </c>
      <c r="O151" s="204" t="str">
        <f>'01-Mapa de riesgo-UO'!AG152</f>
        <v xml:space="preserve">Contratista </v>
      </c>
      <c r="P151" s="218" t="str">
        <f>'01-Mapa de riesgo-UO'!AL152</f>
        <v>No definida</v>
      </c>
      <c r="Q151" s="218" t="str">
        <f>'01-Mapa de riesgo-UO'!AP152</f>
        <v>Preventivo</v>
      </c>
      <c r="R151" s="385" t="str">
        <f>'01-Mapa de riesgo-UO'!AR152</f>
        <v>ACEPTABLE</v>
      </c>
      <c r="S151" s="399" t="s">
        <v>2312</v>
      </c>
      <c r="T151" s="399"/>
      <c r="U151" s="223" t="str">
        <f>'01-Mapa de riesgo-UO'!AW152</f>
        <v>ASUMIR</v>
      </c>
      <c r="V151" s="223">
        <f>'01-Mapa de riesgo-UO'!AX152</f>
        <v>0</v>
      </c>
      <c r="W151" s="180">
        <f>IF(U151="COMPARTIR",'01-Mapa de riesgo-UO'!BA152, IF(U151=0, 0,$I$6))</f>
        <v>0</v>
      </c>
      <c r="X151" s="221"/>
      <c r="Y151" s="221"/>
      <c r="Z151" s="221"/>
      <c r="AA151" s="221"/>
      <c r="AB151" s="324" t="s">
        <v>2144</v>
      </c>
    </row>
    <row r="152" spans="1:28" ht="91.5" hidden="1" customHeight="1" x14ac:dyDescent="0.2">
      <c r="A152" s="324"/>
      <c r="B152" s="332"/>
      <c r="C152" s="402"/>
      <c r="D152" s="332"/>
      <c r="E152" s="332"/>
      <c r="F152" s="332"/>
      <c r="G152" s="52" t="str">
        <f>'01-Mapa de riesgo-UO'!I153</f>
        <v>Desarticulación en la ejecución de los planes de mejoramiento frente al cambio normativo, asociado a los procesos de autoevaluación.</v>
      </c>
      <c r="H152" s="332"/>
      <c r="I152" s="385"/>
      <c r="J152" s="332"/>
      <c r="K152" s="405"/>
      <c r="L152" s="399"/>
      <c r="M152" s="204" t="str">
        <f>IF('01-Mapa de riesgo-UO'!S153="No existen", "No existe control para el riesgo",'01-Mapa de riesgo-UO'!W153)</f>
        <v>Matriz de chequeo de contexto normativo aplicado a procesos de autoevaluación</v>
      </c>
      <c r="N152" s="204">
        <f>'01-Mapa de riesgo-UO'!AB153</f>
        <v>0</v>
      </c>
      <c r="O152" s="204" t="str">
        <f>'01-Mapa de riesgo-UO'!AG153</f>
        <v xml:space="preserve">Contratista </v>
      </c>
      <c r="P152" s="218" t="str">
        <f>'01-Mapa de riesgo-UO'!AL153</f>
        <v>Anual</v>
      </c>
      <c r="Q152" s="218" t="str">
        <f>'01-Mapa de riesgo-UO'!AP153</f>
        <v>Preventivo</v>
      </c>
      <c r="R152" s="385"/>
      <c r="S152" s="399" t="s">
        <v>2314</v>
      </c>
      <c r="T152" s="399"/>
      <c r="U152" s="223" t="str">
        <f>'01-Mapa de riesgo-UO'!AW153</f>
        <v>ASUMIR</v>
      </c>
      <c r="V152" s="223">
        <f>'01-Mapa de riesgo-UO'!AX153</f>
        <v>0</v>
      </c>
      <c r="W152" s="180">
        <f>IF(U152="COMPARTIR",'01-Mapa de riesgo-UO'!BA153, IF(U152=0, 0,$I$6))</f>
        <v>0</v>
      </c>
      <c r="X152" s="221"/>
      <c r="Y152" s="221"/>
      <c r="Z152" s="221"/>
      <c r="AA152" s="221"/>
      <c r="AB152" s="324"/>
    </row>
    <row r="153" spans="1:28" ht="91.5" hidden="1" customHeight="1" x14ac:dyDescent="0.2">
      <c r="A153" s="324"/>
      <c r="B153" s="332"/>
      <c r="C153" s="402"/>
      <c r="D153" s="332"/>
      <c r="E153" s="332"/>
      <c r="F153" s="332"/>
      <c r="G153" s="52" t="str">
        <f>'01-Mapa de riesgo-UO'!I154</f>
        <v>Formulación  y seguimiento inadecuados a los  planes de mejoramiento</v>
      </c>
      <c r="H153" s="332"/>
      <c r="I153" s="385"/>
      <c r="J153" s="332"/>
      <c r="K153" s="405"/>
      <c r="L153" s="399"/>
      <c r="M153" s="204">
        <f>IF('01-Mapa de riesgo-UO'!S154="No existen", "No existe control para el riesgo",'01-Mapa de riesgo-UO'!W154)</f>
        <v>0</v>
      </c>
      <c r="N153" s="204">
        <f>'01-Mapa de riesgo-UO'!AB154</f>
        <v>0</v>
      </c>
      <c r="O153" s="204">
        <f>'01-Mapa de riesgo-UO'!AG154</f>
        <v>0</v>
      </c>
      <c r="P153" s="218">
        <f>'01-Mapa de riesgo-UO'!AL154</f>
        <v>0</v>
      </c>
      <c r="Q153" s="218">
        <f>'01-Mapa de riesgo-UO'!AP154</f>
        <v>0</v>
      </c>
      <c r="R153" s="385"/>
      <c r="S153" s="399"/>
      <c r="T153" s="399"/>
      <c r="U153" s="223" t="str">
        <f>'01-Mapa de riesgo-UO'!AW154</f>
        <v>ASUMIR</v>
      </c>
      <c r="V153" s="223">
        <f>'01-Mapa de riesgo-UO'!AX154</f>
        <v>0</v>
      </c>
      <c r="W153" s="180">
        <f>IF(U153="COMPARTIR",'01-Mapa de riesgo-UO'!BA154, IF(U153=0, 0,$I$6))</f>
        <v>0</v>
      </c>
      <c r="X153" s="221"/>
      <c r="Y153" s="221"/>
      <c r="Z153" s="221"/>
      <c r="AA153" s="221"/>
      <c r="AB153" s="324"/>
    </row>
    <row r="154" spans="1:28" ht="91.5" hidden="1" customHeight="1" x14ac:dyDescent="0.2">
      <c r="A154" s="324">
        <v>49</v>
      </c>
      <c r="B154" s="332" t="str">
        <f>'01-Mapa de riesgo-UO'!D155</f>
        <v>INVESTIGACIÓN_E_INNOVACIÓN</v>
      </c>
      <c r="C154" s="402" t="str">
        <f>+'01-Mapa de riesgo-UO'!F155</f>
        <v>NO</v>
      </c>
      <c r="D154" s="332" t="str">
        <f>'01-Mapa de riesgo-UO'!J155</f>
        <v>Estratégico</v>
      </c>
      <c r="E154" s="332" t="str">
        <f>'01-Mapa de riesgo-UO'!K155</f>
        <v xml:space="preserve">Disminución o desenso de los grupos de investigación en el escalafon de MinCiencias
</v>
      </c>
      <c r="F154" s="332"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32" t="str">
        <f>'01-Mapa de riesgo-UO'!M155</f>
        <v xml:space="preserve">Deficiencia en el factor de investigación para la acreditación de los programas
Disminución de los indicadores para la facultad
Bajo impacto y visibilidad en el medio
</v>
      </c>
      <c r="I154" s="385" t="str">
        <f>'01-Mapa de riesgo-UO'!AT155</f>
        <v>LEVE</v>
      </c>
      <c r="J154" s="332" t="str">
        <f>'01-Mapa de riesgo-UO'!AU155</f>
        <v>N° de grupos de investigación que bajan de categoria / N°Total de grupos categorizados en MinCiencias</v>
      </c>
      <c r="K154" s="404">
        <v>0</v>
      </c>
      <c r="L154" s="400" t="s">
        <v>2311</v>
      </c>
      <c r="M154" s="204" t="str">
        <f>IF('01-Mapa de riesgo-UO'!S155="No existen", "No existe control para el riesgo",'01-Mapa de riesgo-UO'!W155)</f>
        <v>Acompañamiento a los grupos de investigación por parte de la Vicerrectoría de Investigaciones y la Facultad</v>
      </c>
      <c r="N154" s="204">
        <f>'01-Mapa de riesgo-UO'!AB155</f>
        <v>0</v>
      </c>
      <c r="O154" s="204" t="str">
        <f>'01-Mapa de riesgo-UO'!AG155</f>
        <v xml:space="preserve">Contratista </v>
      </c>
      <c r="P154" s="218" t="str">
        <f>'01-Mapa de riesgo-UO'!AL155</f>
        <v>Anual</v>
      </c>
      <c r="Q154" s="218" t="str">
        <f>'01-Mapa de riesgo-UO'!AP155</f>
        <v>Preventivo</v>
      </c>
      <c r="R154" s="385" t="str">
        <f>'01-Mapa de riesgo-UO'!AR155</f>
        <v>ACEPTABLE</v>
      </c>
      <c r="S154" s="399" t="s">
        <v>2314</v>
      </c>
      <c r="T154" s="399"/>
      <c r="U154" s="223" t="str">
        <f>'01-Mapa de riesgo-UO'!AW155</f>
        <v>ASUMIR</v>
      </c>
      <c r="V154" s="223">
        <f>'01-Mapa de riesgo-UO'!AX155</f>
        <v>0</v>
      </c>
      <c r="W154" s="180">
        <f>IF(U154="COMPARTIR",'01-Mapa de riesgo-UO'!BA155, IF(U154=0, 0,$I$6))</f>
        <v>0</v>
      </c>
      <c r="X154" s="221"/>
      <c r="Y154" s="221"/>
      <c r="Z154" s="221"/>
      <c r="AA154" s="221"/>
      <c r="AB154" s="324" t="s">
        <v>2144</v>
      </c>
    </row>
    <row r="155" spans="1:28" ht="91.5" hidden="1" customHeight="1" x14ac:dyDescent="0.2">
      <c r="A155" s="324"/>
      <c r="B155" s="332"/>
      <c r="C155" s="402"/>
      <c r="D155" s="332"/>
      <c r="E155" s="332"/>
      <c r="F155" s="332"/>
      <c r="G155" s="52" t="str">
        <f>'01-Mapa de riesgo-UO'!I156</f>
        <v>Pocos  recursos para el proceso de investigación</v>
      </c>
      <c r="H155" s="332"/>
      <c r="I155" s="385"/>
      <c r="J155" s="332"/>
      <c r="K155" s="401"/>
      <c r="L155" s="400"/>
      <c r="M155" s="204">
        <f>IF('01-Mapa de riesgo-UO'!S156="No existen", "No existe control para el riesgo",'01-Mapa de riesgo-UO'!W156)</f>
        <v>0</v>
      </c>
      <c r="N155" s="204">
        <f>'01-Mapa de riesgo-UO'!AB156</f>
        <v>0</v>
      </c>
      <c r="O155" s="204">
        <f>'01-Mapa de riesgo-UO'!AG156</f>
        <v>0</v>
      </c>
      <c r="P155" s="218">
        <f>'01-Mapa de riesgo-UO'!AL156</f>
        <v>0</v>
      </c>
      <c r="Q155" s="218">
        <f>'01-Mapa de riesgo-UO'!AP156</f>
        <v>0</v>
      </c>
      <c r="R155" s="385"/>
      <c r="S155" s="399"/>
      <c r="T155" s="399"/>
      <c r="U155" s="223" t="str">
        <f>'01-Mapa de riesgo-UO'!AW156</f>
        <v>ASUMIR</v>
      </c>
      <c r="V155" s="223">
        <f>'01-Mapa de riesgo-UO'!AX156</f>
        <v>0</v>
      </c>
      <c r="W155" s="180">
        <f>IF(U155="COMPARTIR",'01-Mapa de riesgo-UO'!BA156, IF(U155=0, 0,$I$6))</f>
        <v>0</v>
      </c>
      <c r="X155" s="221"/>
      <c r="Y155" s="221"/>
      <c r="Z155" s="221"/>
      <c r="AA155" s="221"/>
      <c r="AB155" s="324"/>
    </row>
    <row r="156" spans="1:28" ht="91.5" hidden="1" customHeight="1" x14ac:dyDescent="0.2">
      <c r="A156" s="324"/>
      <c r="B156" s="332"/>
      <c r="C156" s="402"/>
      <c r="D156" s="332"/>
      <c r="E156" s="332"/>
      <c r="F156" s="332"/>
      <c r="G156" s="52" t="str">
        <f>'01-Mapa de riesgo-UO'!I157</f>
        <v xml:space="preserve"> No se tiene infraestructura adecuada en los laboratorios para la práctica investigativa</v>
      </c>
      <c r="H156" s="332"/>
      <c r="I156" s="385"/>
      <c r="J156" s="332"/>
      <c r="K156" s="401"/>
      <c r="L156" s="400"/>
      <c r="M156" s="204">
        <f>IF('01-Mapa de riesgo-UO'!S157="No existen", "No existe control para el riesgo",'01-Mapa de riesgo-UO'!W157)</f>
        <v>0</v>
      </c>
      <c r="N156" s="204">
        <f>'01-Mapa de riesgo-UO'!AB157</f>
        <v>0</v>
      </c>
      <c r="O156" s="204">
        <f>'01-Mapa de riesgo-UO'!AG157</f>
        <v>0</v>
      </c>
      <c r="P156" s="218">
        <f>'01-Mapa de riesgo-UO'!AL157</f>
        <v>0</v>
      </c>
      <c r="Q156" s="218">
        <f>'01-Mapa de riesgo-UO'!AP157</f>
        <v>0</v>
      </c>
      <c r="R156" s="385"/>
      <c r="S156" s="399"/>
      <c r="T156" s="399"/>
      <c r="U156" s="223" t="str">
        <f>'01-Mapa de riesgo-UO'!AW157</f>
        <v>ASUMIR</v>
      </c>
      <c r="V156" s="223">
        <f>'01-Mapa de riesgo-UO'!AX157</f>
        <v>0</v>
      </c>
      <c r="W156" s="180">
        <f>IF(U156="COMPARTIR",'01-Mapa de riesgo-UO'!BA157, IF(U156=0, 0,$I$6))</f>
        <v>0</v>
      </c>
      <c r="X156" s="221"/>
      <c r="Y156" s="221"/>
      <c r="Z156" s="221"/>
      <c r="AA156" s="221"/>
      <c r="AB156" s="324"/>
    </row>
    <row r="157" spans="1:28" ht="91.5" hidden="1" customHeight="1" x14ac:dyDescent="0.2">
      <c r="A157" s="324">
        <v>50</v>
      </c>
      <c r="B157" s="332" t="str">
        <f>'01-Mapa de riesgo-UO'!D158</f>
        <v>EXTENSIÓN_PROYECCIÓN_SOCIAL</v>
      </c>
      <c r="C157" s="402" t="str">
        <f>+'01-Mapa de riesgo-UO'!F158</f>
        <v>NO</v>
      </c>
      <c r="D157" s="332" t="str">
        <f>'01-Mapa de riesgo-UO'!J158</f>
        <v>Corrupción</v>
      </c>
      <c r="E157" s="332" t="str">
        <f>'01-Mapa de riesgo-UO'!K158</f>
        <v>Pérdida de la imparcialidad
(4.1.3)</v>
      </c>
      <c r="F157" s="332"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32" t="str">
        <f>'01-Mapa de riesgo-UO'!M158</f>
        <v>Pérdida de  credibilidad en el laboratorio, pérdida de la confianza en el funcionario y Iniciación de un proceso disciplinario</v>
      </c>
      <c r="I157" s="385" t="str">
        <f>'01-Mapa de riesgo-UO'!AT158</f>
        <v>LEVE</v>
      </c>
      <c r="J157" s="332" t="str">
        <f>'01-Mapa de riesgo-UO'!AU158</f>
        <v>No informes con pérdida de la imparcialidad/ No informes expedidos por el laboratorio</v>
      </c>
      <c r="K157" s="408"/>
      <c r="L157" s="399"/>
      <c r="M157" s="204" t="str">
        <f>IF('01-Mapa de riesgo-UO'!S158="No existen", "No existe control para el riesgo",'01-Mapa de riesgo-UO'!W158)</f>
        <v>Firma de cada funcionario del:
- Reporte de Conflicto de interés
- Acta de compromiso ético
- Declaración de impedimento</v>
      </c>
      <c r="N157" s="204">
        <f>'01-Mapa de riesgo-UO'!AB158</f>
        <v>0</v>
      </c>
      <c r="O157" s="204" t="str">
        <f>'01-Mapa de riesgo-UO'!AG158</f>
        <v>Director</v>
      </c>
      <c r="P157" s="218" t="str">
        <f>'01-Mapa de riesgo-UO'!AL158</f>
        <v>No definida</v>
      </c>
      <c r="Q157" s="218" t="str">
        <f>'01-Mapa de riesgo-UO'!AP158</f>
        <v>Preventivo</v>
      </c>
      <c r="R157" s="385" t="str">
        <f>'01-Mapa de riesgo-UO'!AR158</f>
        <v>ACEPTABLE</v>
      </c>
      <c r="S157" s="399"/>
      <c r="T157" s="399"/>
      <c r="U157" s="223" t="str">
        <f>'01-Mapa de riesgo-UO'!AW158</f>
        <v>ASUMIR</v>
      </c>
      <c r="V157" s="223">
        <f>'01-Mapa de riesgo-UO'!AX158</f>
        <v>0</v>
      </c>
      <c r="W157" s="180">
        <f>IF(U157="COMPARTIR",'01-Mapa de riesgo-UO'!BA158, IF(U157=0, 0,$I$6))</f>
        <v>0</v>
      </c>
      <c r="X157" s="221"/>
      <c r="Y157" s="221"/>
      <c r="Z157" s="221"/>
      <c r="AA157" s="221"/>
      <c r="AB157" s="324"/>
    </row>
    <row r="158" spans="1:28" ht="91.5" hidden="1" customHeight="1" x14ac:dyDescent="0.2">
      <c r="A158" s="324"/>
      <c r="B158" s="332"/>
      <c r="C158" s="402"/>
      <c r="D158" s="332"/>
      <c r="E158" s="332"/>
      <c r="F158" s="332"/>
      <c r="G158" s="52" t="str">
        <f>'01-Mapa de riesgo-UO'!I159</f>
        <v>Orden de un superior sobre el resultado del ensayo / calibración</v>
      </c>
      <c r="H158" s="332"/>
      <c r="I158" s="385"/>
      <c r="J158" s="332"/>
      <c r="K158" s="405"/>
      <c r="L158" s="399"/>
      <c r="M158" s="204">
        <f>IF('01-Mapa de riesgo-UO'!S159="No existen", "No existe control para el riesgo",'01-Mapa de riesgo-UO'!W159)</f>
        <v>0</v>
      </c>
      <c r="N158" s="204">
        <f>'01-Mapa de riesgo-UO'!AB159</f>
        <v>0</v>
      </c>
      <c r="O158" s="204">
        <f>'01-Mapa de riesgo-UO'!AG159</f>
        <v>0</v>
      </c>
      <c r="P158" s="218">
        <f>'01-Mapa de riesgo-UO'!AL159</f>
        <v>0</v>
      </c>
      <c r="Q158" s="218">
        <f>'01-Mapa de riesgo-UO'!AP159</f>
        <v>0</v>
      </c>
      <c r="R158" s="385"/>
      <c r="S158" s="399"/>
      <c r="T158" s="399"/>
      <c r="U158" s="223" t="str">
        <f>'01-Mapa de riesgo-UO'!AW159</f>
        <v>ASUMIR</v>
      </c>
      <c r="V158" s="223">
        <f>'01-Mapa de riesgo-UO'!AX159</f>
        <v>0</v>
      </c>
      <c r="W158" s="180">
        <f>IF(U158="COMPARTIR",'01-Mapa de riesgo-UO'!BA159, IF(U158=0, 0,$I$6))</f>
        <v>0</v>
      </c>
      <c r="X158" s="221"/>
      <c r="Y158" s="221"/>
      <c r="Z158" s="221"/>
      <c r="AA158" s="221"/>
      <c r="AB158" s="324"/>
    </row>
    <row r="159" spans="1:28" ht="91.5" hidden="1" customHeight="1" x14ac:dyDescent="0.2">
      <c r="A159" s="324"/>
      <c r="B159" s="332"/>
      <c r="C159" s="402"/>
      <c r="D159" s="332"/>
      <c r="E159" s="332"/>
      <c r="F159" s="332"/>
      <c r="G159" s="52">
        <f>'01-Mapa de riesgo-UO'!I160</f>
        <v>0</v>
      </c>
      <c r="H159" s="332"/>
      <c r="I159" s="385"/>
      <c r="J159" s="332"/>
      <c r="K159" s="405"/>
      <c r="L159" s="399"/>
      <c r="M159" s="204">
        <f>IF('01-Mapa de riesgo-UO'!S160="No existen", "No existe control para el riesgo",'01-Mapa de riesgo-UO'!W160)</f>
        <v>0</v>
      </c>
      <c r="N159" s="204">
        <f>'01-Mapa de riesgo-UO'!AB160</f>
        <v>0</v>
      </c>
      <c r="O159" s="204">
        <f>'01-Mapa de riesgo-UO'!AG160</f>
        <v>0</v>
      </c>
      <c r="P159" s="218">
        <f>'01-Mapa de riesgo-UO'!AL160</f>
        <v>0</v>
      </c>
      <c r="Q159" s="218">
        <f>'01-Mapa de riesgo-UO'!AP160</f>
        <v>0</v>
      </c>
      <c r="R159" s="385"/>
      <c r="S159" s="399"/>
      <c r="T159" s="399"/>
      <c r="U159" s="223" t="str">
        <f>'01-Mapa de riesgo-UO'!AW160</f>
        <v>ASUMIR</v>
      </c>
      <c r="V159" s="223">
        <f>'01-Mapa de riesgo-UO'!AX160</f>
        <v>0</v>
      </c>
      <c r="W159" s="180">
        <f>IF(U159="COMPARTIR",'01-Mapa de riesgo-UO'!BA160, IF(U159=0, 0,$I$6))</f>
        <v>0</v>
      </c>
      <c r="X159" s="221"/>
      <c r="Y159" s="221"/>
      <c r="Z159" s="221"/>
      <c r="AA159" s="221"/>
      <c r="AB159" s="324"/>
    </row>
    <row r="160" spans="1:28" ht="91.5" hidden="1" customHeight="1" x14ac:dyDescent="0.2">
      <c r="A160" s="324">
        <v>51</v>
      </c>
      <c r="B160" s="332" t="str">
        <f>'01-Mapa de riesgo-UO'!D161</f>
        <v>EXTENSIÓN_PROYECCIÓN_SOCIAL</v>
      </c>
      <c r="C160" s="402" t="str">
        <f>+'01-Mapa de riesgo-UO'!F161</f>
        <v>NO</v>
      </c>
      <c r="D160" s="332" t="str">
        <f>'01-Mapa de riesgo-UO'!J161</f>
        <v>Operacional</v>
      </c>
      <c r="E160" s="332" t="str">
        <f>'01-Mapa de riesgo-UO'!K161</f>
        <v>Pérdida de la validez de los resultados del laboratorio
(6,3)</v>
      </c>
      <c r="F160" s="332" t="str">
        <f>'01-Mapa de riesgo-UO'!L161</f>
        <v>Tener instalaciones inadecuadas que pueden ver afectada la validez de los resultados</v>
      </c>
      <c r="G160" s="52" t="str">
        <f>'01-Mapa de riesgo-UO'!I161</f>
        <v>Condiciones ambientales e instalaciones inadecuadas para los ensayos</v>
      </c>
      <c r="H160" s="332" t="str">
        <f>'01-Mapa de riesgo-UO'!M161</f>
        <v>Pérdida de  credibilidad en el laboratorio
Pérdida de la confianza en el laboratorio</v>
      </c>
      <c r="I160" s="385" t="str">
        <f>'01-Mapa de riesgo-UO'!AT161</f>
        <v>LEVE</v>
      </c>
      <c r="J160" s="332" t="str">
        <f>'01-Mapa de riesgo-UO'!AU161</f>
        <v xml:space="preserve">No veces en que las instalaciones fueron inadecuadas para la realización del ensayo </v>
      </c>
      <c r="K160" s="408"/>
      <c r="L160" s="399"/>
      <c r="M160" s="204" t="str">
        <f>IF('01-Mapa de riesgo-UO'!S161="No existen", "No existe control para el riesgo",'01-Mapa de riesgo-UO'!W161)</f>
        <v xml:space="preserve">Aplicar lo indicado en el instructivo de condiciones ambientales </v>
      </c>
      <c r="N160" s="204">
        <f>'01-Mapa de riesgo-UO'!AB161</f>
        <v>0</v>
      </c>
      <c r="O160" s="204">
        <f>'01-Mapa de riesgo-UO'!AG161</f>
        <v>0</v>
      </c>
      <c r="P160" s="218" t="str">
        <f>'01-Mapa de riesgo-UO'!AL161</f>
        <v>No definida</v>
      </c>
      <c r="Q160" s="218" t="str">
        <f>'01-Mapa de riesgo-UO'!AP161</f>
        <v>Preventivo</v>
      </c>
      <c r="R160" s="385" t="str">
        <f>'01-Mapa de riesgo-UO'!AR161</f>
        <v>ACEPTABLE</v>
      </c>
      <c r="S160" s="399"/>
      <c r="T160" s="399"/>
      <c r="U160" s="223" t="str">
        <f>'01-Mapa de riesgo-UO'!AW161</f>
        <v>ASUMIR</v>
      </c>
      <c r="V160" s="223">
        <f>'01-Mapa de riesgo-UO'!AX161</f>
        <v>0</v>
      </c>
      <c r="W160" s="180">
        <f>IF(U160="COMPARTIR",'01-Mapa de riesgo-UO'!BA161, IF(U160=0, 0,$I$6))</f>
        <v>0</v>
      </c>
      <c r="X160" s="221"/>
      <c r="Y160" s="221"/>
      <c r="Z160" s="221"/>
      <c r="AA160" s="221"/>
      <c r="AB160" s="324"/>
    </row>
    <row r="161" spans="1:28" ht="91.5" hidden="1" customHeight="1" x14ac:dyDescent="0.2">
      <c r="A161" s="324"/>
      <c r="B161" s="332"/>
      <c r="C161" s="402"/>
      <c r="D161" s="332"/>
      <c r="E161" s="332"/>
      <c r="F161" s="332"/>
      <c r="G161" s="52">
        <f>'01-Mapa de riesgo-UO'!I162</f>
        <v>0</v>
      </c>
      <c r="H161" s="332"/>
      <c r="I161" s="385"/>
      <c r="J161" s="332"/>
      <c r="K161" s="405"/>
      <c r="L161" s="399"/>
      <c r="M161" s="204">
        <f>IF('01-Mapa de riesgo-UO'!S162="No existen", "No existe control para el riesgo",'01-Mapa de riesgo-UO'!W162)</f>
        <v>0</v>
      </c>
      <c r="N161" s="204">
        <f>'01-Mapa de riesgo-UO'!AB162</f>
        <v>0</v>
      </c>
      <c r="O161" s="204">
        <f>'01-Mapa de riesgo-UO'!AG162</f>
        <v>0</v>
      </c>
      <c r="P161" s="218">
        <f>'01-Mapa de riesgo-UO'!AL162</f>
        <v>0</v>
      </c>
      <c r="Q161" s="218">
        <f>'01-Mapa de riesgo-UO'!AP162</f>
        <v>0</v>
      </c>
      <c r="R161" s="385"/>
      <c r="S161" s="399"/>
      <c r="T161" s="399"/>
      <c r="U161" s="223" t="str">
        <f>'01-Mapa de riesgo-UO'!AW162</f>
        <v>ASUMIR</v>
      </c>
      <c r="V161" s="223">
        <f>'01-Mapa de riesgo-UO'!AX162</f>
        <v>0</v>
      </c>
      <c r="W161" s="180">
        <f>IF(U161="COMPARTIR",'01-Mapa de riesgo-UO'!BA162, IF(U161=0, 0,$I$6))</f>
        <v>0</v>
      </c>
      <c r="X161" s="221"/>
      <c r="Y161" s="221"/>
      <c r="Z161" s="221"/>
      <c r="AA161" s="221"/>
      <c r="AB161" s="324"/>
    </row>
    <row r="162" spans="1:28" ht="91.5" hidden="1" customHeight="1" x14ac:dyDescent="0.2">
      <c r="A162" s="324"/>
      <c r="B162" s="332"/>
      <c r="C162" s="402"/>
      <c r="D162" s="332"/>
      <c r="E162" s="332"/>
      <c r="F162" s="332"/>
      <c r="G162" s="52">
        <f>'01-Mapa de riesgo-UO'!I163</f>
        <v>0</v>
      </c>
      <c r="H162" s="332"/>
      <c r="I162" s="385"/>
      <c r="J162" s="332"/>
      <c r="K162" s="405"/>
      <c r="L162" s="399"/>
      <c r="M162" s="204">
        <f>IF('01-Mapa de riesgo-UO'!S163="No existen", "No existe control para el riesgo",'01-Mapa de riesgo-UO'!W163)</f>
        <v>0</v>
      </c>
      <c r="N162" s="204">
        <f>'01-Mapa de riesgo-UO'!AB163</f>
        <v>0</v>
      </c>
      <c r="O162" s="204">
        <f>'01-Mapa de riesgo-UO'!AG163</f>
        <v>0</v>
      </c>
      <c r="P162" s="218">
        <f>'01-Mapa de riesgo-UO'!AL163</f>
        <v>0</v>
      </c>
      <c r="Q162" s="218">
        <f>'01-Mapa de riesgo-UO'!AP163</f>
        <v>0</v>
      </c>
      <c r="R162" s="385"/>
      <c r="S162" s="399"/>
      <c r="T162" s="399"/>
      <c r="U162" s="223" t="str">
        <f>'01-Mapa de riesgo-UO'!AW163</f>
        <v>ASUMIR</v>
      </c>
      <c r="V162" s="223">
        <f>'01-Mapa de riesgo-UO'!AX163</f>
        <v>0</v>
      </c>
      <c r="W162" s="180">
        <f>IF(U162="COMPARTIR",'01-Mapa de riesgo-UO'!BA163, IF(U162=0, 0,$I$6))</f>
        <v>0</v>
      </c>
      <c r="X162" s="221"/>
      <c r="Y162" s="221"/>
      <c r="Z162" s="221"/>
      <c r="AA162" s="221"/>
      <c r="AB162" s="324"/>
    </row>
    <row r="163" spans="1:28" ht="91.5" hidden="1" customHeight="1" x14ac:dyDescent="0.2">
      <c r="A163" s="324">
        <v>52</v>
      </c>
      <c r="B163" s="332" t="str">
        <f>'01-Mapa de riesgo-UO'!D164</f>
        <v>EXTENSIÓN_PROYECCIÓN_SOCIAL</v>
      </c>
      <c r="C163" s="402" t="str">
        <f>+'01-Mapa de riesgo-UO'!F164</f>
        <v>NO</v>
      </c>
      <c r="D163" s="332" t="str">
        <f>'01-Mapa de riesgo-UO'!J164</f>
        <v>Operacional</v>
      </c>
      <c r="E163" s="332" t="str">
        <f>'01-Mapa de riesgo-UO'!K164</f>
        <v>Pérdida de la validez de los resultados del laboratorio
(6,4.6)</v>
      </c>
      <c r="F163" s="332"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32" t="str">
        <f>'01-Mapa de riesgo-UO'!M164</f>
        <v>Pérdida de  credibilidad en el laboratorio
Pérdida de la confianza en el laboratorio</v>
      </c>
      <c r="I163" s="385" t="str">
        <f>'01-Mapa de riesgo-UO'!AT164</f>
        <v>MODERADO</v>
      </c>
      <c r="J163" s="332" t="str">
        <f>'01-Mapa de riesgo-UO'!AU164</f>
        <v>% de cumplimiento del plan de calibración, verificación y mantenimiento</v>
      </c>
      <c r="K163" s="408"/>
      <c r="L163" s="399"/>
      <c r="M163" s="204" t="str">
        <f>IF('01-Mapa de riesgo-UO'!S164="No existen", "No existe control para el riesgo",'01-Mapa de riesgo-UO'!W164)</f>
        <v>Cumplir con el plan de calibración, verificación y mantenimiento anual con fechas de cumplimiento.     Realizar la Revisión de los certificados de calibración, y realizar el 
Cálculo del intervalo de calibración</v>
      </c>
      <c r="N163" s="204">
        <f>'01-Mapa de riesgo-UO'!AB164</f>
        <v>0</v>
      </c>
      <c r="O163" s="204">
        <f>'01-Mapa de riesgo-UO'!AG164</f>
        <v>0</v>
      </c>
      <c r="P163" s="218" t="str">
        <f>'01-Mapa de riesgo-UO'!AL164</f>
        <v>Anual</v>
      </c>
      <c r="Q163" s="218" t="str">
        <f>'01-Mapa de riesgo-UO'!AP164</f>
        <v>Preventivo</v>
      </c>
      <c r="R163" s="385" t="str">
        <f>'01-Mapa de riesgo-UO'!AR164</f>
        <v>ACEPTABLE</v>
      </c>
      <c r="S163" s="399"/>
      <c r="T163" s="399"/>
      <c r="U163" s="223" t="str">
        <f>'01-Mapa de riesgo-UO'!AW164</f>
        <v>REDUCIR</v>
      </c>
      <c r="V163" s="223" t="str">
        <f>'01-Mapa de riesgo-UO'!AX164</f>
        <v>Enviar el equipo a calibración de manera inmediata</v>
      </c>
      <c r="W163" s="180">
        <f>IF(U163="COMPARTIR",'01-Mapa de riesgo-UO'!BA164, IF(U163=0, 0,$I$6))</f>
        <v>0</v>
      </c>
      <c r="X163" s="221"/>
      <c r="Y163" s="221"/>
      <c r="Z163" s="221"/>
      <c r="AA163" s="221"/>
      <c r="AB163" s="324"/>
    </row>
    <row r="164" spans="1:28" ht="91.5" hidden="1" customHeight="1" x14ac:dyDescent="0.2">
      <c r="A164" s="324"/>
      <c r="B164" s="332"/>
      <c r="C164" s="402"/>
      <c r="D164" s="332"/>
      <c r="E164" s="332"/>
      <c r="F164" s="332"/>
      <c r="G164" s="52">
        <f>'01-Mapa de riesgo-UO'!I165</f>
        <v>0</v>
      </c>
      <c r="H164" s="332"/>
      <c r="I164" s="385"/>
      <c r="J164" s="332"/>
      <c r="K164" s="405"/>
      <c r="L164" s="399"/>
      <c r="M164" s="204">
        <f>IF('01-Mapa de riesgo-UO'!S165="No existen", "No existe control para el riesgo",'01-Mapa de riesgo-UO'!W165)</f>
        <v>0</v>
      </c>
      <c r="N164" s="204">
        <f>'01-Mapa de riesgo-UO'!AB165</f>
        <v>0</v>
      </c>
      <c r="O164" s="204">
        <f>'01-Mapa de riesgo-UO'!AG165</f>
        <v>0</v>
      </c>
      <c r="P164" s="218">
        <f>'01-Mapa de riesgo-UO'!AL165</f>
        <v>0</v>
      </c>
      <c r="Q164" s="218">
        <f>'01-Mapa de riesgo-UO'!AP165</f>
        <v>0</v>
      </c>
      <c r="R164" s="385"/>
      <c r="S164" s="399"/>
      <c r="T164" s="399"/>
      <c r="U164" s="223">
        <f>'01-Mapa de riesgo-UO'!AW165</f>
        <v>0</v>
      </c>
      <c r="V164" s="223">
        <f>'01-Mapa de riesgo-UO'!AX165</f>
        <v>0</v>
      </c>
      <c r="W164" s="180">
        <f>IF(U164="COMPARTIR",'01-Mapa de riesgo-UO'!BA165, IF(U164=0, 0,$I$6))</f>
        <v>0</v>
      </c>
      <c r="X164" s="221"/>
      <c r="Y164" s="221"/>
      <c r="Z164" s="221"/>
      <c r="AA164" s="221"/>
      <c r="AB164" s="324"/>
    </row>
    <row r="165" spans="1:28" ht="91.5" hidden="1" customHeight="1" x14ac:dyDescent="0.2">
      <c r="A165" s="324"/>
      <c r="B165" s="332"/>
      <c r="C165" s="402"/>
      <c r="D165" s="332"/>
      <c r="E165" s="332"/>
      <c r="F165" s="332"/>
      <c r="G165" s="52">
        <f>'01-Mapa de riesgo-UO'!I166</f>
        <v>0</v>
      </c>
      <c r="H165" s="332"/>
      <c r="I165" s="385"/>
      <c r="J165" s="332"/>
      <c r="K165" s="405"/>
      <c r="L165" s="399"/>
      <c r="M165" s="204">
        <f>IF('01-Mapa de riesgo-UO'!S166="No existen", "No existe control para el riesgo",'01-Mapa de riesgo-UO'!W166)</f>
        <v>0</v>
      </c>
      <c r="N165" s="204">
        <f>'01-Mapa de riesgo-UO'!AB166</f>
        <v>0</v>
      </c>
      <c r="O165" s="204">
        <f>'01-Mapa de riesgo-UO'!AG166</f>
        <v>0</v>
      </c>
      <c r="P165" s="218">
        <f>'01-Mapa de riesgo-UO'!AL166</f>
        <v>0</v>
      </c>
      <c r="Q165" s="218">
        <f>'01-Mapa de riesgo-UO'!AP166</f>
        <v>0</v>
      </c>
      <c r="R165" s="385"/>
      <c r="S165" s="399"/>
      <c r="T165" s="399"/>
      <c r="U165" s="223">
        <f>'01-Mapa de riesgo-UO'!AW166</f>
        <v>0</v>
      </c>
      <c r="V165" s="223">
        <f>'01-Mapa de riesgo-UO'!AX166</f>
        <v>0</v>
      </c>
      <c r="W165" s="180">
        <f>IF(U165="COMPARTIR",'01-Mapa de riesgo-UO'!BA166, IF(U165=0, 0,$I$6))</f>
        <v>0</v>
      </c>
      <c r="X165" s="221"/>
      <c r="Y165" s="221"/>
      <c r="Z165" s="221"/>
      <c r="AA165" s="221"/>
      <c r="AB165" s="324"/>
    </row>
    <row r="166" spans="1:28" ht="91.5" hidden="1" customHeight="1" x14ac:dyDescent="0.2">
      <c r="A166" s="324">
        <v>53</v>
      </c>
      <c r="B166" s="332" t="str">
        <f>'01-Mapa de riesgo-UO'!D167</f>
        <v>EXTENSIÓN_PROYECCIÓN_SOCIAL</v>
      </c>
      <c r="C166" s="402" t="str">
        <f>+'01-Mapa de riesgo-UO'!F167</f>
        <v>NO</v>
      </c>
      <c r="D166" s="332" t="str">
        <f>'01-Mapa de riesgo-UO'!J167</f>
        <v>Operacional</v>
      </c>
      <c r="E166" s="332" t="str">
        <f>'01-Mapa de riesgo-UO'!K167</f>
        <v>Pérdida de la validez de los resultados del laboratorio
(6,4.9)</v>
      </c>
      <c r="F166" s="332" t="str">
        <f>'01-Mapa de riesgo-UO'!L167</f>
        <v xml:space="preserve">Utlizar  equipos de medición que este defectuoso que  afecte la validez de los resultados  por su  exactitud o la incertidumbre </v>
      </c>
      <c r="G166" s="52" t="str">
        <f>'01-Mapa de riesgo-UO'!I167</f>
        <v>Toma de datos con un equipo defectuoso</v>
      </c>
      <c r="H166" s="332" t="str">
        <f>'01-Mapa de riesgo-UO'!M167</f>
        <v>Pérdida de  credibilidad en el laboratorio
Pérdida de la confianza en el laboratorio</v>
      </c>
      <c r="I166" s="385" t="str">
        <f>'01-Mapa de riesgo-UO'!AT167</f>
        <v>LEVE</v>
      </c>
      <c r="J166" s="332" t="str">
        <f>'01-Mapa de riesgo-UO'!AU167</f>
        <v>No  de equipos defectuoss detectados en el laboratorio / Total de equipos</v>
      </c>
      <c r="K166" s="408"/>
      <c r="L166" s="399"/>
      <c r="M166" s="204" t="str">
        <f>IF('01-Mapa de riesgo-UO'!S167="No existen", "No existe control para el riesgo",'01-Mapa de riesgo-UO'!W167)</f>
        <v xml:space="preserve">Se realiza revisión de los equipos al ingresar y salir del laboratorio </v>
      </c>
      <c r="N166" s="204">
        <f>'01-Mapa de riesgo-UO'!AB167</f>
        <v>0</v>
      </c>
      <c r="O166" s="204">
        <f>'01-Mapa de riesgo-UO'!AG167</f>
        <v>0</v>
      </c>
      <c r="P166" s="218" t="str">
        <f>'01-Mapa de riesgo-UO'!AL167</f>
        <v>No definida</v>
      </c>
      <c r="Q166" s="218" t="str">
        <f>'01-Mapa de riesgo-UO'!AP167</f>
        <v>Preventivo</v>
      </c>
      <c r="R166" s="385" t="str">
        <f>'01-Mapa de riesgo-UO'!AR167</f>
        <v>ACEPTABLE</v>
      </c>
      <c r="S166" s="399"/>
      <c r="T166" s="399"/>
      <c r="U166" s="223" t="str">
        <f>'01-Mapa de riesgo-UO'!AW167</f>
        <v>ASUMIR</v>
      </c>
      <c r="V166" s="223">
        <f>'01-Mapa de riesgo-UO'!AX167</f>
        <v>0</v>
      </c>
      <c r="W166" s="180">
        <f>IF(U166="COMPARTIR",'01-Mapa de riesgo-UO'!BA167, IF(U166=0, 0,$I$6))</f>
        <v>0</v>
      </c>
      <c r="X166" s="221"/>
      <c r="Y166" s="221"/>
      <c r="Z166" s="221"/>
      <c r="AA166" s="221"/>
      <c r="AB166" s="324"/>
    </row>
    <row r="167" spans="1:28" ht="91.5" hidden="1" customHeight="1" x14ac:dyDescent="0.2">
      <c r="A167" s="324"/>
      <c r="B167" s="332"/>
      <c r="C167" s="402"/>
      <c r="D167" s="332"/>
      <c r="E167" s="332"/>
      <c r="F167" s="332"/>
      <c r="G167" s="52">
        <f>'01-Mapa de riesgo-UO'!I168</f>
        <v>0</v>
      </c>
      <c r="H167" s="332"/>
      <c r="I167" s="385"/>
      <c r="J167" s="332"/>
      <c r="K167" s="405"/>
      <c r="L167" s="399"/>
      <c r="M167" s="204">
        <f>IF('01-Mapa de riesgo-UO'!S168="No existen", "No existe control para el riesgo",'01-Mapa de riesgo-UO'!W168)</f>
        <v>0</v>
      </c>
      <c r="N167" s="204">
        <f>'01-Mapa de riesgo-UO'!AB168</f>
        <v>0</v>
      </c>
      <c r="O167" s="204">
        <f>'01-Mapa de riesgo-UO'!AG168</f>
        <v>0</v>
      </c>
      <c r="P167" s="218">
        <f>'01-Mapa de riesgo-UO'!AL168</f>
        <v>0</v>
      </c>
      <c r="Q167" s="218">
        <f>'01-Mapa de riesgo-UO'!AP168</f>
        <v>0</v>
      </c>
      <c r="R167" s="385"/>
      <c r="S167" s="399"/>
      <c r="T167" s="399"/>
      <c r="U167" s="223" t="str">
        <f>'01-Mapa de riesgo-UO'!AW168</f>
        <v>ASUMIR</v>
      </c>
      <c r="V167" s="223">
        <f>'01-Mapa de riesgo-UO'!AX168</f>
        <v>0</v>
      </c>
      <c r="W167" s="180">
        <f>IF(U167="COMPARTIR",'01-Mapa de riesgo-UO'!BA168, IF(U167=0, 0,$I$6))</f>
        <v>0</v>
      </c>
      <c r="X167" s="221"/>
      <c r="Y167" s="221"/>
      <c r="Z167" s="221"/>
      <c r="AA167" s="221"/>
      <c r="AB167" s="324"/>
    </row>
    <row r="168" spans="1:28" ht="91.5" hidden="1" customHeight="1" x14ac:dyDescent="0.2">
      <c r="A168" s="324"/>
      <c r="B168" s="332"/>
      <c r="C168" s="402"/>
      <c r="D168" s="332"/>
      <c r="E168" s="332"/>
      <c r="F168" s="332"/>
      <c r="G168" s="52">
        <f>'01-Mapa de riesgo-UO'!I169</f>
        <v>0</v>
      </c>
      <c r="H168" s="332"/>
      <c r="I168" s="385"/>
      <c r="J168" s="332"/>
      <c r="K168" s="405"/>
      <c r="L168" s="399"/>
      <c r="M168" s="204">
        <f>IF('01-Mapa de riesgo-UO'!S169="No existen", "No existe control para el riesgo",'01-Mapa de riesgo-UO'!W169)</f>
        <v>0</v>
      </c>
      <c r="N168" s="204">
        <f>'01-Mapa de riesgo-UO'!AB169</f>
        <v>0</v>
      </c>
      <c r="O168" s="204">
        <f>'01-Mapa de riesgo-UO'!AG169</f>
        <v>0</v>
      </c>
      <c r="P168" s="218">
        <f>'01-Mapa de riesgo-UO'!AL169</f>
        <v>0</v>
      </c>
      <c r="Q168" s="218">
        <f>'01-Mapa de riesgo-UO'!AP169</f>
        <v>0</v>
      </c>
      <c r="R168" s="385"/>
      <c r="S168" s="399"/>
      <c r="T168" s="399"/>
      <c r="U168" s="223" t="str">
        <f>'01-Mapa de riesgo-UO'!AW169</f>
        <v>ASUMIR</v>
      </c>
      <c r="V168" s="223">
        <f>'01-Mapa de riesgo-UO'!AX169</f>
        <v>0</v>
      </c>
      <c r="W168" s="180">
        <f>IF(U168="COMPARTIR",'01-Mapa de riesgo-UO'!BA169, IF(U168=0, 0,$I$6))</f>
        <v>0</v>
      </c>
      <c r="X168" s="221"/>
      <c r="Y168" s="221"/>
      <c r="Z168" s="221"/>
      <c r="AA168" s="221"/>
      <c r="AB168" s="324"/>
    </row>
    <row r="169" spans="1:28" ht="91.5" hidden="1" customHeight="1" x14ac:dyDescent="0.2">
      <c r="A169" s="324">
        <v>54</v>
      </c>
      <c r="B169" s="332" t="str">
        <f>'01-Mapa de riesgo-UO'!D170</f>
        <v>EXTENSIÓN_PROYECCIÓN_SOCIAL</v>
      </c>
      <c r="C169" s="402" t="str">
        <f>+'01-Mapa de riesgo-UO'!F170</f>
        <v>NO</v>
      </c>
      <c r="D169" s="332" t="str">
        <f>'01-Mapa de riesgo-UO'!J170</f>
        <v>Operacional</v>
      </c>
      <c r="E169" s="332" t="str">
        <f>'01-Mapa de riesgo-UO'!K170</f>
        <v>Utilización de un método de ensayo inadecuado
(7.2)</v>
      </c>
      <c r="F169" s="332" t="str">
        <f>'01-Mapa de riesgo-UO'!L170</f>
        <v>Verificación / validación del método no es adecuado para el laboratorio</v>
      </c>
      <c r="G169" s="52" t="str">
        <f>'01-Mapa de riesgo-UO'!I170</f>
        <v>En la verificacion/validación del método no se tienen en cuenta todos los factores</v>
      </c>
      <c r="H169" s="332" t="str">
        <f>'01-Mapa de riesgo-UO'!M170</f>
        <v>Pérdida de  credibilidad en el laboratorio
Pérdida de la confianza en el laboratorio</v>
      </c>
      <c r="I169" s="385" t="str">
        <f>'01-Mapa de riesgo-UO'!AT170</f>
        <v>MODERADO</v>
      </c>
      <c r="J169" s="332" t="str">
        <f>'01-Mapa de riesgo-UO'!AU170</f>
        <v>No de variables definidas por el laboratorio en la verificación/validación / No de variables establecidas en el método definido</v>
      </c>
      <c r="K169" s="408"/>
      <c r="L169" s="399"/>
      <c r="M169" s="204" t="str">
        <f>IF('01-Mapa de riesgo-UO'!S170="No existen", "No existe control para el riesgo",'01-Mapa de riesgo-UO'!W170)</f>
        <v>Se cuenta con Tabla cruzada requisitos de norma de ensayo con cumplimiento en el laboratorio
 Se realiza el Informe de verificación/validación del método</v>
      </c>
      <c r="N169" s="204">
        <f>'01-Mapa de riesgo-UO'!AB170</f>
        <v>0</v>
      </c>
      <c r="O169" s="204">
        <f>'01-Mapa de riesgo-UO'!AG170</f>
        <v>0</v>
      </c>
      <c r="P169" s="218" t="str">
        <f>'01-Mapa de riesgo-UO'!AL170</f>
        <v>Anual</v>
      </c>
      <c r="Q169" s="218" t="str">
        <f>'01-Mapa de riesgo-UO'!AP170</f>
        <v>Preventivo</v>
      </c>
      <c r="R169" s="385" t="str">
        <f>'01-Mapa de riesgo-UO'!AR170</f>
        <v>ACEPTABLE</v>
      </c>
      <c r="S169" s="399"/>
      <c r="T169" s="399"/>
      <c r="U169" s="223" t="str">
        <f>'01-Mapa de riesgo-UO'!AW170</f>
        <v>REDUCIR</v>
      </c>
      <c r="V169" s="223" t="str">
        <f>'01-Mapa de riesgo-UO'!AX170</f>
        <v>Enviar el equipo a calibración de manera inmediata</v>
      </c>
      <c r="W169" s="180">
        <f>IF(U169="COMPARTIR",'01-Mapa de riesgo-UO'!BA170, IF(U169=0, 0,$I$6))</f>
        <v>0</v>
      </c>
      <c r="X169" s="221"/>
      <c r="Y169" s="221"/>
      <c r="Z169" s="221"/>
      <c r="AA169" s="221"/>
      <c r="AB169" s="324"/>
    </row>
    <row r="170" spans="1:28" ht="91.5" hidden="1" customHeight="1" x14ac:dyDescent="0.2">
      <c r="A170" s="324"/>
      <c r="B170" s="332"/>
      <c r="C170" s="402"/>
      <c r="D170" s="332"/>
      <c r="E170" s="332"/>
      <c r="F170" s="332"/>
      <c r="G170" s="52">
        <f>'01-Mapa de riesgo-UO'!I171</f>
        <v>0</v>
      </c>
      <c r="H170" s="332"/>
      <c r="I170" s="385"/>
      <c r="J170" s="332"/>
      <c r="K170" s="405"/>
      <c r="L170" s="399"/>
      <c r="M170" s="204">
        <f>IF('01-Mapa de riesgo-UO'!S171="No existen", "No existe control para el riesgo",'01-Mapa de riesgo-UO'!W171)</f>
        <v>0</v>
      </c>
      <c r="N170" s="204">
        <f>'01-Mapa de riesgo-UO'!AB171</f>
        <v>0</v>
      </c>
      <c r="O170" s="204">
        <f>'01-Mapa de riesgo-UO'!AG171</f>
        <v>0</v>
      </c>
      <c r="P170" s="218">
        <f>'01-Mapa de riesgo-UO'!AL171</f>
        <v>0</v>
      </c>
      <c r="Q170" s="218">
        <f>'01-Mapa de riesgo-UO'!AP171</f>
        <v>0</v>
      </c>
      <c r="R170" s="385"/>
      <c r="S170" s="399"/>
      <c r="T170" s="399"/>
      <c r="U170" s="223">
        <f>'01-Mapa de riesgo-UO'!AW171</f>
        <v>0</v>
      </c>
      <c r="V170" s="223">
        <f>'01-Mapa de riesgo-UO'!AX171</f>
        <v>0</v>
      </c>
      <c r="W170" s="180">
        <f>IF(U170="COMPARTIR",'01-Mapa de riesgo-UO'!BA171, IF(U170=0, 0,$I$6))</f>
        <v>0</v>
      </c>
      <c r="X170" s="221"/>
      <c r="Y170" s="221"/>
      <c r="Z170" s="221"/>
      <c r="AA170" s="221"/>
      <c r="AB170" s="324"/>
    </row>
    <row r="171" spans="1:28" ht="91.5" hidden="1" customHeight="1" x14ac:dyDescent="0.2">
      <c r="A171" s="324"/>
      <c r="B171" s="332"/>
      <c r="C171" s="402"/>
      <c r="D171" s="332"/>
      <c r="E171" s="332"/>
      <c r="F171" s="332"/>
      <c r="G171" s="52">
        <f>'01-Mapa de riesgo-UO'!I172</f>
        <v>0</v>
      </c>
      <c r="H171" s="332"/>
      <c r="I171" s="385"/>
      <c r="J171" s="332"/>
      <c r="K171" s="405"/>
      <c r="L171" s="399"/>
      <c r="M171" s="204">
        <f>IF('01-Mapa de riesgo-UO'!S172="No existen", "No existe control para el riesgo",'01-Mapa de riesgo-UO'!W172)</f>
        <v>0</v>
      </c>
      <c r="N171" s="204">
        <f>'01-Mapa de riesgo-UO'!AB172</f>
        <v>0</v>
      </c>
      <c r="O171" s="204">
        <f>'01-Mapa de riesgo-UO'!AG172</f>
        <v>0</v>
      </c>
      <c r="P171" s="218">
        <f>'01-Mapa de riesgo-UO'!AL172</f>
        <v>0</v>
      </c>
      <c r="Q171" s="218">
        <f>'01-Mapa de riesgo-UO'!AP172</f>
        <v>0</v>
      </c>
      <c r="R171" s="385"/>
      <c r="S171" s="399"/>
      <c r="T171" s="399"/>
      <c r="U171" s="223">
        <f>'01-Mapa de riesgo-UO'!AW172</f>
        <v>0</v>
      </c>
      <c r="V171" s="223">
        <f>'01-Mapa de riesgo-UO'!AX172</f>
        <v>0</v>
      </c>
      <c r="W171" s="180">
        <f>IF(U171="COMPARTIR",'01-Mapa de riesgo-UO'!BA172, IF(U171=0, 0,$I$6))</f>
        <v>0</v>
      </c>
      <c r="X171" s="221"/>
      <c r="Y171" s="221"/>
      <c r="Z171" s="221"/>
      <c r="AA171" s="221"/>
      <c r="AB171" s="324"/>
    </row>
    <row r="172" spans="1:28" ht="91.5" hidden="1" customHeight="1" x14ac:dyDescent="0.2">
      <c r="A172" s="324">
        <v>55</v>
      </c>
      <c r="B172" s="332" t="str">
        <f>'01-Mapa de riesgo-UO'!D173</f>
        <v>EXTENSIÓN_PROYECCIÓN_SOCIAL</v>
      </c>
      <c r="C172" s="402" t="str">
        <f>+'01-Mapa de riesgo-UO'!F173</f>
        <v>NO</v>
      </c>
      <c r="D172" s="332" t="str">
        <f>'01-Mapa de riesgo-UO'!J173</f>
        <v>Operacional</v>
      </c>
      <c r="E172" s="332" t="str">
        <f>'01-Mapa de riesgo-UO'!K173</f>
        <v>Pérdida de la validez de los resultados
(7.6)</v>
      </c>
      <c r="F172" s="332"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32" t="str">
        <f>'01-Mapa de riesgo-UO'!M173</f>
        <v>Pérdida de  credibilidad en el laboratorio
Pérdida de la confianza en el laboratorio
No conformidades en audiorías internas y externas</v>
      </c>
      <c r="I172" s="385" t="str">
        <f>'01-Mapa de riesgo-UO'!AT173</f>
        <v>LEVE</v>
      </c>
      <c r="J172" s="332" t="str">
        <f>'01-Mapa de riesgo-UO'!AU173</f>
        <v>No de no conformidades por verificación/validación de métodos / Total de no conformidades</v>
      </c>
      <c r="K172" s="408"/>
      <c r="L172" s="399"/>
      <c r="M172" s="204" t="str">
        <f>IF('01-Mapa de riesgo-UO'!S173="No existen", "No existe control para el riesgo",'01-Mapa de riesgo-UO'!W173)</f>
        <v>Se hace la verificación del calculo de incertidumbre</v>
      </c>
      <c r="N172" s="204">
        <f>'01-Mapa de riesgo-UO'!AB173</f>
        <v>0</v>
      </c>
      <c r="O172" s="204">
        <f>'01-Mapa de riesgo-UO'!AG173</f>
        <v>0</v>
      </c>
      <c r="P172" s="218" t="str">
        <f>'01-Mapa de riesgo-UO'!AL173</f>
        <v>Anual</v>
      </c>
      <c r="Q172" s="218" t="str">
        <f>'01-Mapa de riesgo-UO'!AP173</f>
        <v>Preventivo</v>
      </c>
      <c r="R172" s="385" t="str">
        <f>'01-Mapa de riesgo-UO'!AR173</f>
        <v>ACEPTABLE</v>
      </c>
      <c r="S172" s="399"/>
      <c r="T172" s="399"/>
      <c r="U172" s="223" t="str">
        <f>'01-Mapa de riesgo-UO'!AW173</f>
        <v>ASUMIR</v>
      </c>
      <c r="V172" s="223">
        <f>'01-Mapa de riesgo-UO'!AX173</f>
        <v>0</v>
      </c>
      <c r="W172" s="180">
        <f>IF(U172="COMPARTIR",'01-Mapa de riesgo-UO'!BA173, IF(U172=0, 0,$I$6))</f>
        <v>0</v>
      </c>
      <c r="X172" s="221"/>
      <c r="Y172" s="221"/>
      <c r="Z172" s="221"/>
      <c r="AA172" s="221"/>
      <c r="AB172" s="324"/>
    </row>
    <row r="173" spans="1:28" ht="91.5" hidden="1" customHeight="1" x14ac:dyDescent="0.2">
      <c r="A173" s="324"/>
      <c r="B173" s="332"/>
      <c r="C173" s="402"/>
      <c r="D173" s="332"/>
      <c r="E173" s="332"/>
      <c r="F173" s="332"/>
      <c r="G173" s="52">
        <f>'01-Mapa de riesgo-UO'!I174</f>
        <v>0</v>
      </c>
      <c r="H173" s="332"/>
      <c r="I173" s="385"/>
      <c r="J173" s="332"/>
      <c r="K173" s="405"/>
      <c r="L173" s="399"/>
      <c r="M173" s="204">
        <f>IF('01-Mapa de riesgo-UO'!S174="No existen", "No existe control para el riesgo",'01-Mapa de riesgo-UO'!W174)</f>
        <v>0</v>
      </c>
      <c r="N173" s="204">
        <f>'01-Mapa de riesgo-UO'!AB174</f>
        <v>0</v>
      </c>
      <c r="O173" s="204">
        <f>'01-Mapa de riesgo-UO'!AG174</f>
        <v>0</v>
      </c>
      <c r="P173" s="218">
        <f>'01-Mapa de riesgo-UO'!AL174</f>
        <v>0</v>
      </c>
      <c r="Q173" s="218">
        <f>'01-Mapa de riesgo-UO'!AP174</f>
        <v>0</v>
      </c>
      <c r="R173" s="385"/>
      <c r="S173" s="399"/>
      <c r="T173" s="399"/>
      <c r="U173" s="223" t="str">
        <f>'01-Mapa de riesgo-UO'!AW174</f>
        <v>ASUMIR</v>
      </c>
      <c r="V173" s="223">
        <f>'01-Mapa de riesgo-UO'!AX174</f>
        <v>0</v>
      </c>
      <c r="W173" s="180">
        <f>IF(U173="COMPARTIR",'01-Mapa de riesgo-UO'!BA174, IF(U173=0, 0,$I$6))</f>
        <v>0</v>
      </c>
      <c r="X173" s="221"/>
      <c r="Y173" s="221"/>
      <c r="Z173" s="221"/>
      <c r="AA173" s="221"/>
      <c r="AB173" s="324"/>
    </row>
    <row r="174" spans="1:28" ht="91.5" hidden="1" customHeight="1" x14ac:dyDescent="0.2">
      <c r="A174" s="324"/>
      <c r="B174" s="332"/>
      <c r="C174" s="402"/>
      <c r="D174" s="332"/>
      <c r="E174" s="332"/>
      <c r="F174" s="332"/>
      <c r="G174" s="52">
        <f>'01-Mapa de riesgo-UO'!I175</f>
        <v>0</v>
      </c>
      <c r="H174" s="332"/>
      <c r="I174" s="385"/>
      <c r="J174" s="332"/>
      <c r="K174" s="405"/>
      <c r="L174" s="399"/>
      <c r="M174" s="204">
        <f>IF('01-Mapa de riesgo-UO'!S175="No existen", "No existe control para el riesgo",'01-Mapa de riesgo-UO'!W175)</f>
        <v>0</v>
      </c>
      <c r="N174" s="204">
        <f>'01-Mapa de riesgo-UO'!AB175</f>
        <v>0</v>
      </c>
      <c r="O174" s="204">
        <f>'01-Mapa de riesgo-UO'!AG175</f>
        <v>0</v>
      </c>
      <c r="P174" s="218">
        <f>'01-Mapa de riesgo-UO'!AL175</f>
        <v>0</v>
      </c>
      <c r="Q174" s="218">
        <f>'01-Mapa de riesgo-UO'!AP175</f>
        <v>0</v>
      </c>
      <c r="R174" s="385"/>
      <c r="S174" s="399"/>
      <c r="T174" s="399"/>
      <c r="U174" s="223" t="str">
        <f>'01-Mapa de riesgo-UO'!AW175</f>
        <v>ASUMIR</v>
      </c>
      <c r="V174" s="223">
        <f>'01-Mapa de riesgo-UO'!AX175</f>
        <v>0</v>
      </c>
      <c r="W174" s="180">
        <f>IF(U174="COMPARTIR",'01-Mapa de riesgo-UO'!BA175, IF(U174=0, 0,$I$6))</f>
        <v>0</v>
      </c>
      <c r="X174" s="221"/>
      <c r="Y174" s="221"/>
      <c r="Z174" s="221"/>
      <c r="AA174" s="221"/>
      <c r="AB174" s="324"/>
    </row>
    <row r="175" spans="1:28" ht="91.5" hidden="1" customHeight="1" x14ac:dyDescent="0.2">
      <c r="A175" s="324">
        <v>56</v>
      </c>
      <c r="B175" s="332" t="str">
        <f>'01-Mapa de riesgo-UO'!D176</f>
        <v>EXTENSIÓN_PROYECCIÓN_SOCIAL</v>
      </c>
      <c r="C175" s="402" t="str">
        <f>+'01-Mapa de riesgo-UO'!F176</f>
        <v>NO</v>
      </c>
      <c r="D175" s="332" t="str">
        <f>'01-Mapa de riesgo-UO'!J176</f>
        <v>Cumplimiento</v>
      </c>
      <c r="E175" s="332" t="str">
        <f>'01-Mapa de riesgo-UO'!K176</f>
        <v>Pérdida de la  acreditación
(7.7)</v>
      </c>
      <c r="F175" s="332" t="str">
        <f>'01-Mapa de riesgo-UO'!L176</f>
        <v>Los resultados de los ensayos de aptitud en los que participa el laboratorio sea insatisfactorio</v>
      </c>
      <c r="G175" s="52" t="str">
        <f>'01-Mapa de riesgo-UO'!I176</f>
        <v>Utilización de una norma inadecuada para los ensayos</v>
      </c>
      <c r="H175" s="332" t="str">
        <f>'01-Mapa de riesgo-UO'!M176</f>
        <v>Pérdida de  credibilidad en el laboratorio
Cierre del laboratorio</v>
      </c>
      <c r="I175" s="385" t="str">
        <f>'01-Mapa de riesgo-UO'!AT176</f>
        <v>LEVE</v>
      </c>
      <c r="J175" s="332" t="str">
        <f>'01-Mapa de riesgo-UO'!AU176</f>
        <v>No ensayos de aptitud con resultados insatisfactorios/ Total de ensayos de aptitud</v>
      </c>
      <c r="K175" s="408"/>
      <c r="L175" s="399"/>
      <c r="M175" s="204" t="str">
        <f>IF('01-Mapa de riesgo-UO'!S176="No existen", "No existe control para el riesgo",'01-Mapa de riesgo-UO'!W176)</f>
        <v>Participación en ensayos de aptitud
Cimplir con el plan de aseguramiento de la validez de los resultados</v>
      </c>
      <c r="N175" s="204">
        <f>'01-Mapa de riesgo-UO'!AB176</f>
        <v>0</v>
      </c>
      <c r="O175" s="204">
        <f>'01-Mapa de riesgo-UO'!AG176</f>
        <v>0</v>
      </c>
      <c r="P175" s="218" t="str">
        <f>'01-Mapa de riesgo-UO'!AL176</f>
        <v>Anual</v>
      </c>
      <c r="Q175" s="218" t="str">
        <f>'01-Mapa de riesgo-UO'!AP176</f>
        <v>Preventivo</v>
      </c>
      <c r="R175" s="385" t="str">
        <f>'01-Mapa de riesgo-UO'!AR176</f>
        <v>ACEPTABLE</v>
      </c>
      <c r="S175" s="399"/>
      <c r="T175" s="399"/>
      <c r="U175" s="223" t="str">
        <f>'01-Mapa de riesgo-UO'!AW176</f>
        <v>ASUMIR</v>
      </c>
      <c r="V175" s="223">
        <f>'01-Mapa de riesgo-UO'!AX176</f>
        <v>0</v>
      </c>
      <c r="W175" s="180">
        <f>IF(U175="COMPARTIR",'01-Mapa de riesgo-UO'!BA176, IF(U175=0, 0,$I$6))</f>
        <v>0</v>
      </c>
      <c r="X175" s="221"/>
      <c r="Y175" s="221"/>
      <c r="Z175" s="221"/>
      <c r="AA175" s="221"/>
      <c r="AB175" s="324"/>
    </row>
    <row r="176" spans="1:28" ht="91.5" hidden="1" customHeight="1" x14ac:dyDescent="0.2">
      <c r="A176" s="324"/>
      <c r="B176" s="332"/>
      <c r="C176" s="402"/>
      <c r="D176" s="332"/>
      <c r="E176" s="332"/>
      <c r="F176" s="332"/>
      <c r="G176" s="52">
        <f>'01-Mapa de riesgo-UO'!I177</f>
        <v>0</v>
      </c>
      <c r="H176" s="332"/>
      <c r="I176" s="385"/>
      <c r="J176" s="332"/>
      <c r="K176" s="405"/>
      <c r="L176" s="399"/>
      <c r="M176" s="204">
        <f>IF('01-Mapa de riesgo-UO'!S177="No existen", "No existe control para el riesgo",'01-Mapa de riesgo-UO'!W177)</f>
        <v>0</v>
      </c>
      <c r="N176" s="204">
        <f>'01-Mapa de riesgo-UO'!AB177</f>
        <v>0</v>
      </c>
      <c r="O176" s="204">
        <f>'01-Mapa de riesgo-UO'!AG177</f>
        <v>0</v>
      </c>
      <c r="P176" s="218">
        <f>'01-Mapa de riesgo-UO'!AL177</f>
        <v>0</v>
      </c>
      <c r="Q176" s="218">
        <f>'01-Mapa de riesgo-UO'!AP177</f>
        <v>0</v>
      </c>
      <c r="R176" s="385"/>
      <c r="S176" s="399"/>
      <c r="T176" s="399"/>
      <c r="U176" s="223" t="str">
        <f>'01-Mapa de riesgo-UO'!AW177</f>
        <v>ASUMIR</v>
      </c>
      <c r="V176" s="223">
        <f>'01-Mapa de riesgo-UO'!AX177</f>
        <v>0</v>
      </c>
      <c r="W176" s="180">
        <f>IF(U176="COMPARTIR",'01-Mapa de riesgo-UO'!BA177, IF(U176=0, 0,$I$6))</f>
        <v>0</v>
      </c>
      <c r="X176" s="221"/>
      <c r="Y176" s="221"/>
      <c r="Z176" s="221"/>
      <c r="AA176" s="221"/>
      <c r="AB176" s="324"/>
    </row>
    <row r="177" spans="1:28" ht="91.5" hidden="1" customHeight="1" x14ac:dyDescent="0.2">
      <c r="A177" s="324"/>
      <c r="B177" s="332"/>
      <c r="C177" s="402"/>
      <c r="D177" s="332"/>
      <c r="E177" s="332"/>
      <c r="F177" s="332"/>
      <c r="G177" s="52">
        <f>'01-Mapa de riesgo-UO'!I178</f>
        <v>0</v>
      </c>
      <c r="H177" s="332"/>
      <c r="I177" s="385"/>
      <c r="J177" s="332"/>
      <c r="K177" s="405"/>
      <c r="L177" s="399"/>
      <c r="M177" s="204">
        <f>IF('01-Mapa de riesgo-UO'!S178="No existen", "No existe control para el riesgo",'01-Mapa de riesgo-UO'!W178)</f>
        <v>0</v>
      </c>
      <c r="N177" s="204">
        <f>'01-Mapa de riesgo-UO'!AB178</f>
        <v>0</v>
      </c>
      <c r="O177" s="204">
        <f>'01-Mapa de riesgo-UO'!AG178</f>
        <v>0</v>
      </c>
      <c r="P177" s="218">
        <f>'01-Mapa de riesgo-UO'!AL178</f>
        <v>0</v>
      </c>
      <c r="Q177" s="218">
        <f>'01-Mapa de riesgo-UO'!AP178</f>
        <v>0</v>
      </c>
      <c r="R177" s="385"/>
      <c r="S177" s="399"/>
      <c r="T177" s="399"/>
      <c r="U177" s="223" t="str">
        <f>'01-Mapa de riesgo-UO'!AW178</f>
        <v>ASUMIR</v>
      </c>
      <c r="V177" s="223">
        <f>'01-Mapa de riesgo-UO'!AX178</f>
        <v>0</v>
      </c>
      <c r="W177" s="180">
        <f>IF(U177="COMPARTIR",'01-Mapa de riesgo-UO'!BA178, IF(U177=0, 0,$I$6))</f>
        <v>0</v>
      </c>
      <c r="X177" s="221"/>
      <c r="Y177" s="221"/>
      <c r="Z177" s="221"/>
      <c r="AA177" s="221"/>
      <c r="AB177" s="324"/>
    </row>
    <row r="178" spans="1:28" ht="91.5" hidden="1" customHeight="1" x14ac:dyDescent="0.2">
      <c r="A178" s="324">
        <v>57</v>
      </c>
      <c r="B178" s="332" t="str">
        <f>'01-Mapa de riesgo-UO'!D179</f>
        <v>EXTENSIÓN_PROYECCIÓN_SOCIAL</v>
      </c>
      <c r="C178" s="402" t="str">
        <f>+'01-Mapa de riesgo-UO'!F179</f>
        <v>NO</v>
      </c>
      <c r="D178" s="332" t="str">
        <f>'01-Mapa de riesgo-UO'!J179</f>
        <v>Corrupción</v>
      </c>
      <c r="E178" s="332" t="str">
        <f>'01-Mapa de riesgo-UO'!K179</f>
        <v>Pérdida de la imparcialidad (4.1.3)</v>
      </c>
      <c r="F178" s="332"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32" t="str">
        <f>'01-Mapa de riesgo-UO'!M179</f>
        <v>Pérdida de  credibilidad en el laboratorio
Pérdida de la confianza en el funcionario.
Iniciación de un proceso disciplinario</v>
      </c>
      <c r="I178" s="385" t="str">
        <f>'01-Mapa de riesgo-UO'!AT179</f>
        <v>LEVE</v>
      </c>
      <c r="J178" s="332" t="str">
        <f>'01-Mapa de riesgo-UO'!AU179</f>
        <v>No informes con pérdida de la imparcialidad / No informes expedidos por el laboratorio</v>
      </c>
      <c r="K178" s="408"/>
      <c r="L178" s="399"/>
      <c r="M178" s="204" t="str">
        <f>IF('01-Mapa de riesgo-UO'!S179="No existen", "No existe control para el riesgo",'01-Mapa de riesgo-UO'!W179)</f>
        <v>El informe de ensayo/certificado de calibración es aprobado por el Director del laboratorio.</v>
      </c>
      <c r="N178" s="204">
        <f>'01-Mapa de riesgo-UO'!AB179</f>
        <v>0</v>
      </c>
      <c r="O178" s="204" t="str">
        <f>'01-Mapa de riesgo-UO'!AG179</f>
        <v>Director</v>
      </c>
      <c r="P178" s="218" t="str">
        <f>'01-Mapa de riesgo-UO'!AL179</f>
        <v>No definida</v>
      </c>
      <c r="Q178" s="218" t="str">
        <f>'01-Mapa de riesgo-UO'!AP179</f>
        <v>Preventivo</v>
      </c>
      <c r="R178" s="385" t="str">
        <f>'01-Mapa de riesgo-UO'!AR179</f>
        <v>ACEPTABLE</v>
      </c>
      <c r="S178" s="399"/>
      <c r="T178" s="399"/>
      <c r="U178" s="223" t="str">
        <f>'01-Mapa de riesgo-UO'!AW179</f>
        <v>ASUMIR</v>
      </c>
      <c r="V178" s="223">
        <f>'01-Mapa de riesgo-UO'!AX179</f>
        <v>0</v>
      </c>
      <c r="W178" s="180">
        <f>IF(U178="COMPARTIR",'01-Mapa de riesgo-UO'!BA179, IF(U178=0, 0,$I$6))</f>
        <v>0</v>
      </c>
      <c r="X178" s="221"/>
      <c r="Y178" s="221"/>
      <c r="Z178" s="221"/>
      <c r="AA178" s="221"/>
      <c r="AB178" s="324"/>
    </row>
    <row r="179" spans="1:28" ht="91.5" hidden="1" customHeight="1" x14ac:dyDescent="0.2">
      <c r="A179" s="324"/>
      <c r="B179" s="332"/>
      <c r="C179" s="402"/>
      <c r="D179" s="332"/>
      <c r="E179" s="332"/>
      <c r="F179" s="332"/>
      <c r="G179" s="52">
        <f>'01-Mapa de riesgo-UO'!I180</f>
        <v>0</v>
      </c>
      <c r="H179" s="332"/>
      <c r="I179" s="385"/>
      <c r="J179" s="332"/>
      <c r="K179" s="405"/>
      <c r="L179" s="399"/>
      <c r="M179" s="204" t="str">
        <f>IF('01-Mapa de riesgo-UO'!S180="No existen", "No existe control para el riesgo",'01-Mapa de riesgo-UO'!W180)</f>
        <v>Firma de cada funcionario del:
- Conflicto de interés
- Acta de compromiso ético
-Autorizaciones</v>
      </c>
      <c r="N179" s="204">
        <f>'01-Mapa de riesgo-UO'!AB180</f>
        <v>0</v>
      </c>
      <c r="O179" s="204" t="str">
        <f>'01-Mapa de riesgo-UO'!AG180</f>
        <v>Director</v>
      </c>
      <c r="P179" s="218" t="str">
        <f>'01-Mapa de riesgo-UO'!AL180</f>
        <v>No definida</v>
      </c>
      <c r="Q179" s="218" t="str">
        <f>'01-Mapa de riesgo-UO'!AP180</f>
        <v>Preventivo</v>
      </c>
      <c r="R179" s="385"/>
      <c r="S179" s="399"/>
      <c r="T179" s="399"/>
      <c r="U179" s="223" t="str">
        <f>'01-Mapa de riesgo-UO'!AW180</f>
        <v>ASUMIR</v>
      </c>
      <c r="V179" s="223">
        <f>'01-Mapa de riesgo-UO'!AX180</f>
        <v>0</v>
      </c>
      <c r="W179" s="180">
        <f>IF(U179="COMPARTIR",'01-Mapa de riesgo-UO'!BA180, IF(U179=0, 0,$I$6))</f>
        <v>0</v>
      </c>
      <c r="X179" s="221"/>
      <c r="Y179" s="221"/>
      <c r="Z179" s="221"/>
      <c r="AA179" s="221"/>
      <c r="AB179" s="324"/>
    </row>
    <row r="180" spans="1:28" ht="91.5" hidden="1" customHeight="1" x14ac:dyDescent="0.2">
      <c r="A180" s="324"/>
      <c r="B180" s="332"/>
      <c r="C180" s="402"/>
      <c r="D180" s="332"/>
      <c r="E180" s="332"/>
      <c r="F180" s="332"/>
      <c r="G180" s="52">
        <f>'01-Mapa de riesgo-UO'!I181</f>
        <v>0</v>
      </c>
      <c r="H180" s="332"/>
      <c r="I180" s="385"/>
      <c r="J180" s="332"/>
      <c r="K180" s="405"/>
      <c r="L180" s="399"/>
      <c r="M180" s="204">
        <f>IF('01-Mapa de riesgo-UO'!S181="No existen", "No existe control para el riesgo",'01-Mapa de riesgo-UO'!W181)</f>
        <v>0</v>
      </c>
      <c r="N180" s="204">
        <f>'01-Mapa de riesgo-UO'!AB181</f>
        <v>0</v>
      </c>
      <c r="O180" s="204">
        <f>'01-Mapa de riesgo-UO'!AG181</f>
        <v>0</v>
      </c>
      <c r="P180" s="218">
        <f>'01-Mapa de riesgo-UO'!AL181</f>
        <v>0</v>
      </c>
      <c r="Q180" s="218">
        <f>'01-Mapa de riesgo-UO'!AP181</f>
        <v>0</v>
      </c>
      <c r="R180" s="385"/>
      <c r="S180" s="399"/>
      <c r="T180" s="399"/>
      <c r="U180" s="223" t="str">
        <f>'01-Mapa de riesgo-UO'!AW181</f>
        <v>ASUMIR</v>
      </c>
      <c r="V180" s="223">
        <f>'01-Mapa de riesgo-UO'!AX181</f>
        <v>0</v>
      </c>
      <c r="W180" s="180">
        <f>IF(U180="COMPARTIR",'01-Mapa de riesgo-UO'!BA181, IF(U180=0, 0,$I$6))</f>
        <v>0</v>
      </c>
      <c r="X180" s="221"/>
      <c r="Y180" s="221"/>
      <c r="Z180" s="221"/>
      <c r="AA180" s="221"/>
      <c r="AB180" s="324"/>
    </row>
    <row r="181" spans="1:28" ht="91.5" hidden="1" customHeight="1" x14ac:dyDescent="0.2">
      <c r="A181" s="324">
        <v>58</v>
      </c>
      <c r="B181" s="332" t="str">
        <f>'01-Mapa de riesgo-UO'!D182</f>
        <v>EXTENSIÓN_PROYECCIÓN_SOCIAL</v>
      </c>
      <c r="C181" s="402" t="str">
        <f>+'01-Mapa de riesgo-UO'!F182</f>
        <v>NO</v>
      </c>
      <c r="D181" s="332" t="str">
        <f>'01-Mapa de riesgo-UO'!J182</f>
        <v>Corrupción</v>
      </c>
      <c r="E181" s="332" t="str">
        <f>'01-Mapa de riesgo-UO'!K182</f>
        <v>Pérdida de la imparcialidad (4.1.3)</v>
      </c>
      <c r="F181" s="332"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32" t="str">
        <f>'01-Mapa de riesgo-UO'!M182</f>
        <v>Pérdida de  credibilidad en el laboratorio
Pérdida de la confianza en el funcionario.
Iniciación de un proceso disciplinario</v>
      </c>
      <c r="I181" s="385" t="str">
        <f>'01-Mapa de riesgo-UO'!AT182</f>
        <v>LEVE</v>
      </c>
      <c r="J181" s="332" t="str">
        <f>'01-Mapa de riesgo-UO'!AU182</f>
        <v>N° Informes con pérdida de la imparcialidad / N° informes expedidos por el grupo de investigación</v>
      </c>
      <c r="K181" s="424">
        <v>0</v>
      </c>
      <c r="L181" s="399" t="s">
        <v>2315</v>
      </c>
      <c r="M181" s="204" t="str">
        <f>IF('01-Mapa de riesgo-UO'!S182="No existen", "No existe control para el riesgo",'01-Mapa de riesgo-UO'!W182)</f>
        <v>Firma de cada funcionario del:
- Conflicto de interés
- Acta de compromiso ético
- Declaración de impedimento</v>
      </c>
      <c r="N181" s="204">
        <f>'01-Mapa de riesgo-UO'!AB182</f>
        <v>0</v>
      </c>
      <c r="O181" s="204" t="str">
        <f>'01-Mapa de riesgo-UO'!AG182</f>
        <v>Director</v>
      </c>
      <c r="P181" s="218" t="str">
        <f>'01-Mapa de riesgo-UO'!AL182</f>
        <v>Anual</v>
      </c>
      <c r="Q181" s="218" t="str">
        <f>'01-Mapa de riesgo-UO'!AP182</f>
        <v>Preventivo</v>
      </c>
      <c r="R181" s="385" t="str">
        <f>'01-Mapa de riesgo-UO'!AR182</f>
        <v>ACEPTABLE</v>
      </c>
      <c r="S181" s="399" t="s">
        <v>2325</v>
      </c>
      <c r="T181" s="399"/>
      <c r="U181" s="223" t="str">
        <f>'01-Mapa de riesgo-UO'!AW182</f>
        <v>ASUMIR</v>
      </c>
      <c r="V181" s="223">
        <f>'01-Mapa de riesgo-UO'!AX182</f>
        <v>0</v>
      </c>
      <c r="W181" s="180">
        <f>IF(U181="COMPARTIR",'01-Mapa de riesgo-UO'!BA182, IF(U181=0, 0,$I$6))</f>
        <v>0</v>
      </c>
      <c r="X181" s="221"/>
      <c r="Y181" s="221"/>
      <c r="Z181" s="221"/>
      <c r="AA181" s="221"/>
      <c r="AB181" s="324" t="s">
        <v>2144</v>
      </c>
    </row>
    <row r="182" spans="1:28" ht="91.5" hidden="1" customHeight="1" x14ac:dyDescent="0.2">
      <c r="A182" s="324"/>
      <c r="B182" s="332"/>
      <c r="C182" s="402"/>
      <c r="D182" s="332"/>
      <c r="E182" s="332"/>
      <c r="F182" s="332"/>
      <c r="G182" s="52" t="str">
        <f>'01-Mapa de riesgo-UO'!I183</f>
        <v>Conflicto de intereses, al prestar servicios de caracterización entre los que hacen parte  del  centro de laboratorios.</v>
      </c>
      <c r="H182" s="332"/>
      <c r="I182" s="385"/>
      <c r="J182" s="332"/>
      <c r="K182" s="401"/>
      <c r="L182" s="399"/>
      <c r="M182" s="204" t="str">
        <f>IF('01-Mapa de riesgo-UO'!S183="No existen", "No existe control para el riesgo",'01-Mapa de riesgo-UO'!W183)</f>
        <v>Cada laboratorio es un preyecto de extensión independiente en cuanto a recursos de personal, financieros y administrativos.</v>
      </c>
      <c r="N182" s="204">
        <f>'01-Mapa de riesgo-UO'!AB183</f>
        <v>0</v>
      </c>
      <c r="O182" s="204" t="str">
        <f>'01-Mapa de riesgo-UO'!AG183</f>
        <v>Director</v>
      </c>
      <c r="P182" s="218" t="str">
        <f>'01-Mapa de riesgo-UO'!AL183</f>
        <v>No definida</v>
      </c>
      <c r="Q182" s="218" t="str">
        <f>'01-Mapa de riesgo-UO'!AP183</f>
        <v>Preventivo</v>
      </c>
      <c r="R182" s="385"/>
      <c r="S182" s="399" t="s">
        <v>129</v>
      </c>
      <c r="T182" s="399"/>
      <c r="U182" s="223" t="str">
        <f>'01-Mapa de riesgo-UO'!AW183</f>
        <v>ASUMIR</v>
      </c>
      <c r="V182" s="223">
        <f>'01-Mapa de riesgo-UO'!AX183</f>
        <v>0</v>
      </c>
      <c r="W182" s="180">
        <f>IF(U182="COMPARTIR",'01-Mapa de riesgo-UO'!BA183, IF(U182=0, 0,$I$6))</f>
        <v>0</v>
      </c>
      <c r="X182" s="221"/>
      <c r="Y182" s="221"/>
      <c r="Z182" s="221"/>
      <c r="AA182" s="221"/>
      <c r="AB182" s="324"/>
    </row>
    <row r="183" spans="1:28" ht="91.5" hidden="1" customHeight="1" x14ac:dyDescent="0.2">
      <c r="A183" s="324"/>
      <c r="B183" s="332"/>
      <c r="C183" s="402"/>
      <c r="D183" s="332"/>
      <c r="E183" s="332"/>
      <c r="F183" s="332"/>
      <c r="G183" s="52">
        <f>'01-Mapa de riesgo-UO'!I184</f>
        <v>0</v>
      </c>
      <c r="H183" s="332"/>
      <c r="I183" s="385"/>
      <c r="J183" s="332"/>
      <c r="K183" s="401"/>
      <c r="L183" s="399"/>
      <c r="M183" s="204">
        <f>IF('01-Mapa de riesgo-UO'!S184="No existen", "No existe control para el riesgo",'01-Mapa de riesgo-UO'!W184)</f>
        <v>0</v>
      </c>
      <c r="N183" s="204">
        <f>'01-Mapa de riesgo-UO'!AB184</f>
        <v>0</v>
      </c>
      <c r="O183" s="204">
        <f>'01-Mapa de riesgo-UO'!AG184</f>
        <v>0</v>
      </c>
      <c r="P183" s="218">
        <f>'01-Mapa de riesgo-UO'!AL184</f>
        <v>0</v>
      </c>
      <c r="Q183" s="218">
        <f>'01-Mapa de riesgo-UO'!AP184</f>
        <v>0</v>
      </c>
      <c r="R183" s="385"/>
      <c r="S183" s="399"/>
      <c r="T183" s="399"/>
      <c r="U183" s="223" t="str">
        <f>'01-Mapa de riesgo-UO'!AW184</f>
        <v>ASUMIR</v>
      </c>
      <c r="V183" s="223">
        <f>'01-Mapa de riesgo-UO'!AX184</f>
        <v>0</v>
      </c>
      <c r="W183" s="180">
        <f>IF(U183="COMPARTIR",'01-Mapa de riesgo-UO'!BA184, IF(U183=0, 0,$I$6))</f>
        <v>0</v>
      </c>
      <c r="X183" s="221"/>
      <c r="Y183" s="221"/>
      <c r="Z183" s="221"/>
      <c r="AA183" s="221"/>
      <c r="AB183" s="324"/>
    </row>
    <row r="184" spans="1:28" ht="91.5" hidden="1" customHeight="1" x14ac:dyDescent="0.2">
      <c r="A184" s="324">
        <v>59</v>
      </c>
      <c r="B184" s="332" t="str">
        <f>'01-Mapa de riesgo-UO'!D185</f>
        <v>EXTENSIÓN_PROYECCIÓN_SOCIAL</v>
      </c>
      <c r="C184" s="402" t="str">
        <f>+'01-Mapa de riesgo-UO'!F185</f>
        <v>NO</v>
      </c>
      <c r="D184" s="332" t="str">
        <f>'01-Mapa de riesgo-UO'!J185</f>
        <v>Operacional</v>
      </c>
      <c r="E184" s="332" t="str">
        <f>'01-Mapa de riesgo-UO'!K185</f>
        <v>Pérdida de la validez de los resultados del laboratorio
(6.3)</v>
      </c>
      <c r="F184" s="332"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32" t="str">
        <f>'01-Mapa de riesgo-UO'!M185</f>
        <v>Pérdida de  credibilidad en el laboratorio
Generación de mala imagen del alboratorio por no prestar servicios confiables</v>
      </c>
      <c r="I184" s="385" t="str">
        <f>'01-Mapa de riesgo-UO'!AT185</f>
        <v>LEVE</v>
      </c>
      <c r="J184" s="332" t="str">
        <f>'01-Mapa de riesgo-UO'!AU185</f>
        <v>No. veces en que las condiciones ambientales se salieron de los límites / No. Veces que se midieron las condiciones ambientales</v>
      </c>
      <c r="K184" s="424">
        <v>0</v>
      </c>
      <c r="L184" s="399" t="s">
        <v>2316</v>
      </c>
      <c r="M184" s="204" t="str">
        <f>IF('01-Mapa de riesgo-UO'!S185="No existen", "No existe control para el riesgo",'01-Mapa de riesgo-UO'!W185)</f>
        <v>Control de condiciones ambientales en el área de almacenamiento de materiales de referencia y equipos de campo</v>
      </c>
      <c r="N184" s="204">
        <f>'01-Mapa de riesgo-UO'!AB185</f>
        <v>0</v>
      </c>
      <c r="O184" s="204" t="str">
        <f>'01-Mapa de riesgo-UO'!AG185</f>
        <v>Contratista: Profesional de laboratorio</v>
      </c>
      <c r="P184" s="218" t="str">
        <f>'01-Mapa de riesgo-UO'!AL185</f>
        <v>Diaria</v>
      </c>
      <c r="Q184" s="218" t="str">
        <f>'01-Mapa de riesgo-UO'!AP185</f>
        <v>Preventivo</v>
      </c>
      <c r="R184" s="385" t="str">
        <f>'01-Mapa de riesgo-UO'!AR185</f>
        <v>FUERTE</v>
      </c>
      <c r="S184" s="399" t="s">
        <v>2325</v>
      </c>
      <c r="T184" s="399"/>
      <c r="U184" s="223" t="str">
        <f>'01-Mapa de riesgo-UO'!AW185</f>
        <v>ASUMIR</v>
      </c>
      <c r="V184" s="223">
        <f>'01-Mapa de riesgo-UO'!AX185</f>
        <v>0</v>
      </c>
      <c r="W184" s="180">
        <f>IF(U184="COMPARTIR",'01-Mapa de riesgo-UO'!BA185, IF(U184=0, 0,$I$6))</f>
        <v>0</v>
      </c>
      <c r="X184" s="221"/>
      <c r="Y184" s="221"/>
      <c r="Z184" s="221"/>
      <c r="AA184" s="221"/>
      <c r="AB184" s="324" t="s">
        <v>2144</v>
      </c>
    </row>
    <row r="185" spans="1:28" ht="91.5" hidden="1" customHeight="1" x14ac:dyDescent="0.2">
      <c r="A185" s="324"/>
      <c r="B185" s="332"/>
      <c r="C185" s="402"/>
      <c r="D185" s="332"/>
      <c r="E185" s="332"/>
      <c r="F185" s="332"/>
      <c r="G185" s="52">
        <f>'01-Mapa de riesgo-UO'!I186</f>
        <v>0</v>
      </c>
      <c r="H185" s="332"/>
      <c r="I185" s="385"/>
      <c r="J185" s="332"/>
      <c r="K185" s="401"/>
      <c r="L185" s="399"/>
      <c r="M185" s="204" t="str">
        <f>IF('01-Mapa de riesgo-UO'!S186="No existen", "No existe control para el riesgo",'01-Mapa de riesgo-UO'!W186)</f>
        <v>Registro de las condiciones ambientales en las cuales se da la ejecución de los ensayos  en campo (temperatura y humedad relativa)</v>
      </c>
      <c r="N185" s="204">
        <f>'01-Mapa de riesgo-UO'!AB186</f>
        <v>0</v>
      </c>
      <c r="O185" s="204" t="str">
        <f>'01-Mapa de riesgo-UO'!AG186</f>
        <v>Contratista: Técnico de campo</v>
      </c>
      <c r="P185" s="218" t="str">
        <f>'01-Mapa de riesgo-UO'!AL186</f>
        <v>No definida</v>
      </c>
      <c r="Q185" s="218" t="str">
        <f>'01-Mapa de riesgo-UO'!AP186</f>
        <v>Preventivo</v>
      </c>
      <c r="R185" s="385"/>
      <c r="S185" s="399" t="s">
        <v>2325</v>
      </c>
      <c r="T185" s="399"/>
      <c r="U185" s="223" t="str">
        <f>'01-Mapa de riesgo-UO'!AW186</f>
        <v>ASUMIR</v>
      </c>
      <c r="V185" s="223">
        <f>'01-Mapa de riesgo-UO'!AX186</f>
        <v>0</v>
      </c>
      <c r="W185" s="180">
        <f>IF(U185="COMPARTIR",'01-Mapa de riesgo-UO'!BA186, IF(U185=0, 0,$I$6))</f>
        <v>0</v>
      </c>
      <c r="X185" s="221"/>
      <c r="Y185" s="221"/>
      <c r="Z185" s="221"/>
      <c r="AA185" s="221"/>
      <c r="AB185" s="324"/>
    </row>
    <row r="186" spans="1:28" ht="91.5" hidden="1" customHeight="1" x14ac:dyDescent="0.2">
      <c r="A186" s="324"/>
      <c r="B186" s="332"/>
      <c r="C186" s="402"/>
      <c r="D186" s="332"/>
      <c r="E186" s="332"/>
      <c r="F186" s="332"/>
      <c r="G186" s="52">
        <f>'01-Mapa de riesgo-UO'!I187</f>
        <v>0</v>
      </c>
      <c r="H186" s="332"/>
      <c r="I186" s="385"/>
      <c r="J186" s="332"/>
      <c r="K186" s="401"/>
      <c r="L186" s="399"/>
      <c r="M186" s="204">
        <f>IF('01-Mapa de riesgo-UO'!S187="No existen", "No existe control para el riesgo",'01-Mapa de riesgo-UO'!W187)</f>
        <v>0</v>
      </c>
      <c r="N186" s="204">
        <f>'01-Mapa de riesgo-UO'!AB187</f>
        <v>0</v>
      </c>
      <c r="O186" s="204">
        <f>'01-Mapa de riesgo-UO'!AG187</f>
        <v>0</v>
      </c>
      <c r="P186" s="218">
        <f>'01-Mapa de riesgo-UO'!AL187</f>
        <v>0</v>
      </c>
      <c r="Q186" s="218">
        <f>'01-Mapa de riesgo-UO'!AP187</f>
        <v>0</v>
      </c>
      <c r="R186" s="385"/>
      <c r="S186" s="399"/>
      <c r="T186" s="399"/>
      <c r="U186" s="223" t="str">
        <f>'01-Mapa de riesgo-UO'!AW187</f>
        <v>ASUMIR</v>
      </c>
      <c r="V186" s="223">
        <f>'01-Mapa de riesgo-UO'!AX187</f>
        <v>0</v>
      </c>
      <c r="W186" s="180">
        <f>IF(U186="COMPARTIR",'01-Mapa de riesgo-UO'!BA187, IF(U186=0, 0,$I$6))</f>
        <v>0</v>
      </c>
      <c r="X186" s="221"/>
      <c r="Y186" s="221"/>
      <c r="Z186" s="221"/>
      <c r="AA186" s="221"/>
      <c r="AB186" s="324"/>
    </row>
    <row r="187" spans="1:28" ht="91.5" hidden="1" customHeight="1" x14ac:dyDescent="0.2">
      <c r="A187" s="324">
        <v>60</v>
      </c>
      <c r="B187" s="332" t="str">
        <f>'01-Mapa de riesgo-UO'!D188</f>
        <v>EXTENSIÓN_PROYECCIÓN_SOCIAL</v>
      </c>
      <c r="C187" s="402" t="str">
        <f>+'01-Mapa de riesgo-UO'!F188</f>
        <v>NO</v>
      </c>
      <c r="D187" s="332" t="str">
        <f>'01-Mapa de riesgo-UO'!J188</f>
        <v>Operacional</v>
      </c>
      <c r="E187" s="332" t="str">
        <f>'01-Mapa de riesgo-UO'!K188</f>
        <v>Pérdida de la validez de los resultados del laboratorio
(6.4.6)</v>
      </c>
      <c r="F187" s="332"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32" t="str">
        <f>'01-Mapa de riesgo-UO'!M188</f>
        <v>Resultado inválido
Reproceso de muestra
Trabajo No Conforme</v>
      </c>
      <c r="I187" s="385" t="str">
        <f>'01-Mapa de riesgo-UO'!AT188</f>
        <v>LEVE</v>
      </c>
      <c r="J187" s="332" t="str">
        <f>'01-Mapa de riesgo-UO'!AU188</f>
        <v>No. de equipos calibrados de acuerdo al Plan de calibración /No. Total de equipos que se planean calibrar de acuerdo al Plan de calibración</v>
      </c>
      <c r="K187" s="424">
        <v>0</v>
      </c>
      <c r="L187" s="399" t="s">
        <v>2317</v>
      </c>
      <c r="M187" s="204" t="str">
        <f>IF('01-Mapa de riesgo-UO'!S188="No existen", "No existe control para el riesgo",'01-Mapa de riesgo-UO'!W188)</f>
        <v>Seguimiento al plan de calibración, verificación y mantenimiento anual con fechas de cumplimiento.
Cálculo del intervalo de calibración</v>
      </c>
      <c r="N187" s="204">
        <f>'01-Mapa de riesgo-UO'!AB188</f>
        <v>0</v>
      </c>
      <c r="O187" s="204" t="str">
        <f>'01-Mapa de riesgo-UO'!AG188</f>
        <v>Contratistas:
Profesional de Laboratorio.
Profesional Administrativo</v>
      </c>
      <c r="P187" s="218" t="str">
        <f>'01-Mapa de riesgo-UO'!AL188</f>
        <v>Semestral</v>
      </c>
      <c r="Q187" s="218" t="str">
        <f>'01-Mapa de riesgo-UO'!AP188</f>
        <v>Preventivo</v>
      </c>
      <c r="R187" s="385" t="str">
        <f>'01-Mapa de riesgo-UO'!AR188</f>
        <v>FUERTE</v>
      </c>
      <c r="S187" s="399" t="s">
        <v>2325</v>
      </c>
      <c r="T187" s="399"/>
      <c r="U187" s="223" t="str">
        <f>'01-Mapa de riesgo-UO'!AW188</f>
        <v>ASUMIR</v>
      </c>
      <c r="V187" s="223">
        <f>'01-Mapa de riesgo-UO'!AX188</f>
        <v>0</v>
      </c>
      <c r="W187" s="180">
        <f>IF(U187="COMPARTIR",'01-Mapa de riesgo-UO'!BA188, IF(U187=0, 0,$I$6))</f>
        <v>0</v>
      </c>
      <c r="X187" s="221"/>
      <c r="Y187" s="221"/>
      <c r="Z187" s="221"/>
      <c r="AA187" s="221"/>
      <c r="AB187" s="324" t="s">
        <v>2144</v>
      </c>
    </row>
    <row r="188" spans="1:28" ht="91.5" hidden="1" customHeight="1" x14ac:dyDescent="0.2">
      <c r="A188" s="324"/>
      <c r="B188" s="332"/>
      <c r="C188" s="402"/>
      <c r="D188" s="332"/>
      <c r="E188" s="332"/>
      <c r="F188" s="332"/>
      <c r="G188" s="52">
        <f>'01-Mapa de riesgo-UO'!I189</f>
        <v>0</v>
      </c>
      <c r="H188" s="332"/>
      <c r="I188" s="385"/>
      <c r="J188" s="332"/>
      <c r="K188" s="401"/>
      <c r="L188" s="399"/>
      <c r="M188" s="204">
        <f>IF('01-Mapa de riesgo-UO'!S189="No existen", "No existe control para el riesgo",'01-Mapa de riesgo-UO'!W189)</f>
        <v>0</v>
      </c>
      <c r="N188" s="204">
        <f>'01-Mapa de riesgo-UO'!AB189</f>
        <v>0</v>
      </c>
      <c r="O188" s="204">
        <f>'01-Mapa de riesgo-UO'!AG189</f>
        <v>0</v>
      </c>
      <c r="P188" s="218">
        <f>'01-Mapa de riesgo-UO'!AL189</f>
        <v>0</v>
      </c>
      <c r="Q188" s="218">
        <f>'01-Mapa de riesgo-UO'!AP189</f>
        <v>0</v>
      </c>
      <c r="R188" s="385"/>
      <c r="S188" s="399"/>
      <c r="T188" s="399"/>
      <c r="U188" s="223" t="str">
        <f>'01-Mapa de riesgo-UO'!AW189</f>
        <v>ASUMIR</v>
      </c>
      <c r="V188" s="223">
        <f>'01-Mapa de riesgo-UO'!AX189</f>
        <v>0</v>
      </c>
      <c r="W188" s="180">
        <f>IF(U188="COMPARTIR",'01-Mapa de riesgo-UO'!BA189, IF(U188=0, 0,$I$6))</f>
        <v>0</v>
      </c>
      <c r="X188" s="221"/>
      <c r="Y188" s="221"/>
      <c r="Z188" s="221"/>
      <c r="AA188" s="221"/>
      <c r="AB188" s="324"/>
    </row>
    <row r="189" spans="1:28" ht="91.5" hidden="1" customHeight="1" x14ac:dyDescent="0.2">
      <c r="A189" s="324"/>
      <c r="B189" s="332"/>
      <c r="C189" s="402"/>
      <c r="D189" s="332"/>
      <c r="E189" s="332"/>
      <c r="F189" s="332"/>
      <c r="G189" s="52">
        <f>'01-Mapa de riesgo-UO'!I190</f>
        <v>0</v>
      </c>
      <c r="H189" s="332"/>
      <c r="I189" s="385"/>
      <c r="J189" s="332"/>
      <c r="K189" s="401"/>
      <c r="L189" s="399"/>
      <c r="M189" s="204">
        <f>IF('01-Mapa de riesgo-UO'!S190="No existen", "No existe control para el riesgo",'01-Mapa de riesgo-UO'!W190)</f>
        <v>0</v>
      </c>
      <c r="N189" s="204">
        <f>'01-Mapa de riesgo-UO'!AB190</f>
        <v>0</v>
      </c>
      <c r="O189" s="204">
        <f>'01-Mapa de riesgo-UO'!AG190</f>
        <v>0</v>
      </c>
      <c r="P189" s="218">
        <f>'01-Mapa de riesgo-UO'!AL190</f>
        <v>0</v>
      </c>
      <c r="Q189" s="218">
        <f>'01-Mapa de riesgo-UO'!AP190</f>
        <v>0</v>
      </c>
      <c r="R189" s="385"/>
      <c r="S189" s="399"/>
      <c r="T189" s="399"/>
      <c r="U189" s="223" t="str">
        <f>'01-Mapa de riesgo-UO'!AW190</f>
        <v>ASUMIR</v>
      </c>
      <c r="V189" s="223">
        <f>'01-Mapa de riesgo-UO'!AX190</f>
        <v>0</v>
      </c>
      <c r="W189" s="180">
        <f>IF(U189="COMPARTIR",'01-Mapa de riesgo-UO'!BA190, IF(U189=0, 0,$I$6))</f>
        <v>0</v>
      </c>
      <c r="X189" s="221"/>
      <c r="Y189" s="221"/>
      <c r="Z189" s="221"/>
      <c r="AA189" s="221"/>
      <c r="AB189" s="324"/>
    </row>
    <row r="190" spans="1:28" ht="91.5" hidden="1" customHeight="1" x14ac:dyDescent="0.2">
      <c r="A190" s="324">
        <v>61</v>
      </c>
      <c r="B190" s="332" t="str">
        <f>'01-Mapa de riesgo-UO'!D191</f>
        <v>EXTENSIÓN_PROYECCIÓN_SOCIAL</v>
      </c>
      <c r="C190" s="402" t="str">
        <f>+'01-Mapa de riesgo-UO'!F191</f>
        <v>NO</v>
      </c>
      <c r="D190" s="332" t="str">
        <f>'01-Mapa de riesgo-UO'!J191</f>
        <v>Operacional</v>
      </c>
      <c r="E190" s="332" t="str">
        <f>'01-Mapa de riesgo-UO'!K191</f>
        <v>Pérdida de la validez de los resultados del laboratorio
(6.4.9)</v>
      </c>
      <c r="F190" s="332"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32" t="str">
        <f>'01-Mapa de riesgo-UO'!M191</f>
        <v>Resultado inválido
Reproceso de muestras
Trabajo No Conforme</v>
      </c>
      <c r="I190" s="385" t="str">
        <f>'01-Mapa de riesgo-UO'!AT191</f>
        <v>LEVE</v>
      </c>
      <c r="J190" s="332" t="str">
        <f>'01-Mapa de riesgo-UO'!AU191</f>
        <v>No.  de equipos defectuosos detectados en el laboratorio antes de la jornada de campo / No. Total de equipos que salen para campo</v>
      </c>
      <c r="K190" s="424">
        <v>0</v>
      </c>
      <c r="L190" s="399" t="s">
        <v>2318</v>
      </c>
      <c r="M190" s="204" t="str">
        <f>IF('01-Mapa de riesgo-UO'!S191="No existen", "No existe control para el riesgo",'01-Mapa de riesgo-UO'!W191)</f>
        <v xml:space="preserve">Revisión de los equipos antes de salir del laboratorio y al ingresar al mismo. </v>
      </c>
      <c r="N190" s="204">
        <f>'01-Mapa de riesgo-UO'!AB191</f>
        <v>0</v>
      </c>
      <c r="O190" s="204" t="str">
        <f>'01-Mapa de riesgo-UO'!AG191</f>
        <v>Contratistas:
Técnicos de Monitoreo Ambiental</v>
      </c>
      <c r="P190" s="218" t="str">
        <f>'01-Mapa de riesgo-UO'!AL191</f>
        <v>No definida</v>
      </c>
      <c r="Q190" s="218" t="str">
        <f>'01-Mapa de riesgo-UO'!AP191</f>
        <v>Preventivo</v>
      </c>
      <c r="R190" s="385" t="str">
        <f>'01-Mapa de riesgo-UO'!AR191</f>
        <v>ACEPTABLE</v>
      </c>
      <c r="S190" s="399" t="s">
        <v>2325</v>
      </c>
      <c r="T190" s="399"/>
      <c r="U190" s="223" t="str">
        <f>'01-Mapa de riesgo-UO'!AW191</f>
        <v>ASUMIR</v>
      </c>
      <c r="V190" s="223">
        <f>'01-Mapa de riesgo-UO'!AX191</f>
        <v>0</v>
      </c>
      <c r="W190" s="180">
        <f>IF(U190="COMPARTIR",'01-Mapa de riesgo-UO'!BA191, IF(U190=0, 0,$I$6))</f>
        <v>0</v>
      </c>
      <c r="X190" s="221"/>
      <c r="Y190" s="221"/>
      <c r="Z190" s="221"/>
      <c r="AA190" s="221"/>
      <c r="AB190" s="324" t="s">
        <v>2144</v>
      </c>
    </row>
    <row r="191" spans="1:28" ht="91.5" hidden="1" customHeight="1" x14ac:dyDescent="0.2">
      <c r="A191" s="324"/>
      <c r="B191" s="332"/>
      <c r="C191" s="402"/>
      <c r="D191" s="332"/>
      <c r="E191" s="332"/>
      <c r="F191" s="332"/>
      <c r="G191" s="52">
        <f>'01-Mapa de riesgo-UO'!I192</f>
        <v>0</v>
      </c>
      <c r="H191" s="332"/>
      <c r="I191" s="385"/>
      <c r="J191" s="332"/>
      <c r="K191" s="401"/>
      <c r="L191" s="399"/>
      <c r="M191" s="204">
        <f>IF('01-Mapa de riesgo-UO'!S192="No existen", "No existe control para el riesgo",'01-Mapa de riesgo-UO'!W192)</f>
        <v>0</v>
      </c>
      <c r="N191" s="204">
        <f>'01-Mapa de riesgo-UO'!AB192</f>
        <v>0</v>
      </c>
      <c r="O191" s="204">
        <f>'01-Mapa de riesgo-UO'!AG192</f>
        <v>0</v>
      </c>
      <c r="P191" s="218">
        <f>'01-Mapa de riesgo-UO'!AL192</f>
        <v>0</v>
      </c>
      <c r="Q191" s="218">
        <f>'01-Mapa de riesgo-UO'!AP192</f>
        <v>0</v>
      </c>
      <c r="R191" s="385"/>
      <c r="S191" s="399"/>
      <c r="T191" s="399"/>
      <c r="U191" s="223" t="str">
        <f>'01-Mapa de riesgo-UO'!AW192</f>
        <v>ASUMIR</v>
      </c>
      <c r="V191" s="223">
        <f>'01-Mapa de riesgo-UO'!AX192</f>
        <v>0</v>
      </c>
      <c r="W191" s="180">
        <f>IF(U191="COMPARTIR",'01-Mapa de riesgo-UO'!BA192, IF(U191=0, 0,$I$6))</f>
        <v>0</v>
      </c>
      <c r="X191" s="221"/>
      <c r="Y191" s="221"/>
      <c r="Z191" s="221"/>
      <c r="AA191" s="221"/>
      <c r="AB191" s="324"/>
    </row>
    <row r="192" spans="1:28" ht="91.5" hidden="1" customHeight="1" x14ac:dyDescent="0.2">
      <c r="A192" s="324"/>
      <c r="B192" s="332"/>
      <c r="C192" s="402"/>
      <c r="D192" s="332"/>
      <c r="E192" s="332"/>
      <c r="F192" s="332"/>
      <c r="G192" s="52">
        <f>'01-Mapa de riesgo-UO'!I193</f>
        <v>0</v>
      </c>
      <c r="H192" s="332"/>
      <c r="I192" s="385"/>
      <c r="J192" s="332"/>
      <c r="K192" s="401"/>
      <c r="L192" s="399"/>
      <c r="M192" s="204">
        <f>IF('01-Mapa de riesgo-UO'!S193="No existen", "No existe control para el riesgo",'01-Mapa de riesgo-UO'!W193)</f>
        <v>0</v>
      </c>
      <c r="N192" s="204">
        <f>'01-Mapa de riesgo-UO'!AB193</f>
        <v>0</v>
      </c>
      <c r="O192" s="204">
        <f>'01-Mapa de riesgo-UO'!AG193</f>
        <v>0</v>
      </c>
      <c r="P192" s="218">
        <f>'01-Mapa de riesgo-UO'!AL193</f>
        <v>0</v>
      </c>
      <c r="Q192" s="218">
        <f>'01-Mapa de riesgo-UO'!AP193</f>
        <v>0</v>
      </c>
      <c r="R192" s="385"/>
      <c r="S192" s="399"/>
      <c r="T192" s="399"/>
      <c r="U192" s="223" t="str">
        <f>'01-Mapa de riesgo-UO'!AW193</f>
        <v>ASUMIR</v>
      </c>
      <c r="V192" s="223">
        <f>'01-Mapa de riesgo-UO'!AX193</f>
        <v>0</v>
      </c>
      <c r="W192" s="180">
        <f>IF(U192="COMPARTIR",'01-Mapa de riesgo-UO'!BA193, IF(U192=0, 0,$I$6))</f>
        <v>0</v>
      </c>
      <c r="X192" s="221"/>
      <c r="Y192" s="221"/>
      <c r="Z192" s="221"/>
      <c r="AA192" s="221"/>
      <c r="AB192" s="324"/>
    </row>
    <row r="193" spans="1:28" ht="91.5" hidden="1" customHeight="1" x14ac:dyDescent="0.2">
      <c r="A193" s="324">
        <v>62</v>
      </c>
      <c r="B193" s="332" t="str">
        <f>'01-Mapa de riesgo-UO'!D194</f>
        <v>EXTENSIÓN_PROYECCIÓN_SOCIAL</v>
      </c>
      <c r="C193" s="402" t="str">
        <f>+'01-Mapa de riesgo-UO'!F194</f>
        <v>NO</v>
      </c>
      <c r="D193" s="332" t="str">
        <f>'01-Mapa de riesgo-UO'!J194</f>
        <v>Operacional</v>
      </c>
      <c r="E193" s="332" t="str">
        <f>'01-Mapa de riesgo-UO'!K194</f>
        <v>Tomar una decisión de conformidad errada 
(7.8.6)</v>
      </c>
      <c r="F193" s="332" t="str">
        <f>'01-Mapa de riesgo-UO'!L194</f>
        <v xml:space="preserve">Declaración de la  conformidad errada. </v>
      </c>
      <c r="G193" s="52" t="str">
        <f>'01-Mapa de riesgo-UO'!I194</f>
        <v>Usar una regla de decisión del laboratorio inadecuada</v>
      </c>
      <c r="H193" s="332" t="str">
        <f>'01-Mapa de riesgo-UO'!M194</f>
        <v xml:space="preserve"> Pérdida de credibilidad en el laboratorio
Pérdida de la confianza en el laboratorio</v>
      </c>
      <c r="I193" s="385" t="str">
        <f>'01-Mapa de riesgo-UO'!AT194</f>
        <v>LEVE</v>
      </c>
      <c r="J193" s="332" t="str">
        <f>'01-Mapa de riesgo-UO'!AU194</f>
        <v>No. de informes con regla decisión equivocada / No. de informes emitidos con regla de decisión aplicada</v>
      </c>
      <c r="K193" s="424">
        <v>0</v>
      </c>
      <c r="L193" s="399" t="s">
        <v>2319</v>
      </c>
      <c r="M193" s="204" t="str">
        <f>IF('01-Mapa de riesgo-UO'!S194="No existen", "No existe control para el riesgo",'01-Mapa de riesgo-UO'!W194)</f>
        <v>El cliente mediante la cotización acepta la regla de decisión del laboratorio.
Regla de decisión basada en normatividad reglamentaria aplicable y cálculos estadísticos</v>
      </c>
      <c r="N193" s="204">
        <f>'01-Mapa de riesgo-UO'!AB194</f>
        <v>0</v>
      </c>
      <c r="O193" s="204" t="str">
        <f>'01-Mapa de riesgo-UO'!AG194</f>
        <v>Director</v>
      </c>
      <c r="P193" s="218" t="str">
        <f>'01-Mapa de riesgo-UO'!AL194</f>
        <v>No definida</v>
      </c>
      <c r="Q193" s="218" t="str">
        <f>'01-Mapa de riesgo-UO'!AP194</f>
        <v>Preventivo</v>
      </c>
      <c r="R193" s="385" t="str">
        <f>'01-Mapa de riesgo-UO'!AR194</f>
        <v>ACEPTABLE</v>
      </c>
      <c r="S193" s="399" t="s">
        <v>2325</v>
      </c>
      <c r="T193" s="399"/>
      <c r="U193" s="223" t="str">
        <f>'01-Mapa de riesgo-UO'!AW194</f>
        <v>ASUMIR</v>
      </c>
      <c r="V193" s="223">
        <f>'01-Mapa de riesgo-UO'!AX194</f>
        <v>0</v>
      </c>
      <c r="W193" s="180">
        <f>IF(U193="COMPARTIR",'01-Mapa de riesgo-UO'!BA194, IF(U193=0, 0,$I$6))</f>
        <v>0</v>
      </c>
      <c r="X193" s="221"/>
      <c r="Y193" s="221"/>
      <c r="Z193" s="221"/>
      <c r="AA193" s="221"/>
      <c r="AB193" s="324" t="s">
        <v>2144</v>
      </c>
    </row>
    <row r="194" spans="1:28" ht="91.5" hidden="1" customHeight="1" x14ac:dyDescent="0.2">
      <c r="A194" s="324"/>
      <c r="B194" s="332"/>
      <c r="C194" s="402"/>
      <c r="D194" s="332"/>
      <c r="E194" s="332"/>
      <c r="F194" s="332"/>
      <c r="G194" s="52">
        <f>'01-Mapa de riesgo-UO'!I195</f>
        <v>0</v>
      </c>
      <c r="H194" s="332"/>
      <c r="I194" s="385"/>
      <c r="J194" s="332"/>
      <c r="K194" s="401"/>
      <c r="L194" s="399"/>
      <c r="M194" s="204">
        <f>IF('01-Mapa de riesgo-UO'!S195="No existen", "No existe control para el riesgo",'01-Mapa de riesgo-UO'!W195)</f>
        <v>0</v>
      </c>
      <c r="N194" s="204">
        <f>'01-Mapa de riesgo-UO'!AB195</f>
        <v>0</v>
      </c>
      <c r="O194" s="204">
        <f>'01-Mapa de riesgo-UO'!AG195</f>
        <v>0</v>
      </c>
      <c r="P194" s="218">
        <f>'01-Mapa de riesgo-UO'!AL195</f>
        <v>0</v>
      </c>
      <c r="Q194" s="218">
        <f>'01-Mapa de riesgo-UO'!AP195</f>
        <v>0</v>
      </c>
      <c r="R194" s="385"/>
      <c r="S194" s="399"/>
      <c r="T194" s="399"/>
      <c r="U194" s="223" t="str">
        <f>'01-Mapa de riesgo-UO'!AW195</f>
        <v>ASUMIR</v>
      </c>
      <c r="V194" s="223">
        <f>'01-Mapa de riesgo-UO'!AX195</f>
        <v>0</v>
      </c>
      <c r="W194" s="180">
        <f>IF(U194="COMPARTIR",'01-Mapa de riesgo-UO'!BA195, IF(U194=0, 0,$I$6))</f>
        <v>0</v>
      </c>
      <c r="X194" s="221"/>
      <c r="Y194" s="221"/>
      <c r="Z194" s="221"/>
      <c r="AA194" s="221"/>
      <c r="AB194" s="324"/>
    </row>
    <row r="195" spans="1:28" ht="91.5" hidden="1" customHeight="1" x14ac:dyDescent="0.2">
      <c r="A195" s="324"/>
      <c r="B195" s="332"/>
      <c r="C195" s="402"/>
      <c r="D195" s="332"/>
      <c r="E195" s="332"/>
      <c r="F195" s="332"/>
      <c r="G195" s="52">
        <f>'01-Mapa de riesgo-UO'!I196</f>
        <v>0</v>
      </c>
      <c r="H195" s="332"/>
      <c r="I195" s="385"/>
      <c r="J195" s="332"/>
      <c r="K195" s="401"/>
      <c r="L195" s="399"/>
      <c r="M195" s="204">
        <f>IF('01-Mapa de riesgo-UO'!S196="No existen", "No existe control para el riesgo",'01-Mapa de riesgo-UO'!W196)</f>
        <v>0</v>
      </c>
      <c r="N195" s="204">
        <f>'01-Mapa de riesgo-UO'!AB196</f>
        <v>0</v>
      </c>
      <c r="O195" s="204">
        <f>'01-Mapa de riesgo-UO'!AG196</f>
        <v>0</v>
      </c>
      <c r="P195" s="218">
        <f>'01-Mapa de riesgo-UO'!AL196</f>
        <v>0</v>
      </c>
      <c r="Q195" s="218">
        <f>'01-Mapa de riesgo-UO'!AP196</f>
        <v>0</v>
      </c>
      <c r="R195" s="385"/>
      <c r="S195" s="399"/>
      <c r="T195" s="399"/>
      <c r="U195" s="223" t="str">
        <f>'01-Mapa de riesgo-UO'!AW196</f>
        <v>ASUMIR</v>
      </c>
      <c r="V195" s="223">
        <f>'01-Mapa de riesgo-UO'!AX196</f>
        <v>0</v>
      </c>
      <c r="W195" s="180">
        <f>IF(U195="COMPARTIR",'01-Mapa de riesgo-UO'!BA196, IF(U195=0, 0,$I$6))</f>
        <v>0</v>
      </c>
      <c r="X195" s="221"/>
      <c r="Y195" s="221"/>
      <c r="Z195" s="221"/>
      <c r="AA195" s="221"/>
      <c r="AB195" s="324"/>
    </row>
    <row r="196" spans="1:28" ht="91.5" hidden="1" customHeight="1" x14ac:dyDescent="0.2">
      <c r="A196" s="324">
        <v>63</v>
      </c>
      <c r="B196" s="332" t="str">
        <f>'01-Mapa de riesgo-UO'!D197</f>
        <v>EXTENSIÓN_PROYECCIÓN_SOCIAL</v>
      </c>
      <c r="C196" s="402" t="str">
        <f>+'01-Mapa de riesgo-UO'!F197</f>
        <v>NO</v>
      </c>
      <c r="D196" s="332" t="str">
        <f>'01-Mapa de riesgo-UO'!J197</f>
        <v>Operacional</v>
      </c>
      <c r="E196" s="332" t="str">
        <f>'01-Mapa de riesgo-UO'!K197</f>
        <v>Utilización de un método de ensayo inadecuado
(7.2)</v>
      </c>
      <c r="F196" s="332" t="str">
        <f>'01-Mapa de riesgo-UO'!L197</f>
        <v>Verificación/validación del método no es adecuada para declarar la aptitud del laboratorio</v>
      </c>
      <c r="G196" s="52" t="str">
        <f>'01-Mapa de riesgo-UO'!I197</f>
        <v>En la verificacion del método no se tienen en cuenta todos los factores</v>
      </c>
      <c r="H196" s="332" t="str">
        <f>'01-Mapa de riesgo-UO'!M197</f>
        <v xml:space="preserve">Resultado inválido.
No conformidades en audiorías internas y externas.
Pérdida de  credibilidad en el laboratorio
</v>
      </c>
      <c r="I196" s="385" t="str">
        <f>'01-Mapa de riesgo-UO'!AT197</f>
        <v>LEVE</v>
      </c>
      <c r="J196" s="332" t="str">
        <f>'01-Mapa de riesgo-UO'!AU197</f>
        <v>No. de variables definidas por el OEC en la verificación / No. de variables establecidas en el método definido</v>
      </c>
      <c r="K196" s="424">
        <v>1</v>
      </c>
      <c r="L196" s="399" t="s">
        <v>2320</v>
      </c>
      <c r="M196" s="204" t="str">
        <f>IF('01-Mapa de riesgo-UO'!S197="No existen", "No existe control para el riesgo",'01-Mapa de riesgo-UO'!W197)</f>
        <v>Regla de decisión basada en normatividad reglamentaria vigente.
Tabla cruzada de requisitos de normas y de ensayo con cumplimiento en el laboratorio.
Informe de verificación del método.</v>
      </c>
      <c r="N196" s="204">
        <f>'01-Mapa de riesgo-UO'!AB197</f>
        <v>0</v>
      </c>
      <c r="O196" s="204" t="str">
        <f>'01-Mapa de riesgo-UO'!AG197</f>
        <v xml:space="preserve">Director
Contratistas:
Profesional Administrativo.
Técnicos de Monitoreo Ambiental.
</v>
      </c>
      <c r="P196" s="218" t="str">
        <f>'01-Mapa de riesgo-UO'!AL197</f>
        <v>Anual</v>
      </c>
      <c r="Q196" s="218" t="str">
        <f>'01-Mapa de riesgo-UO'!AP197</f>
        <v>Preventivo</v>
      </c>
      <c r="R196" s="385" t="str">
        <f>'01-Mapa de riesgo-UO'!AR197</f>
        <v>FUERTE</v>
      </c>
      <c r="S196" s="399" t="s">
        <v>2325</v>
      </c>
      <c r="T196" s="399"/>
      <c r="U196" s="223" t="str">
        <f>'01-Mapa de riesgo-UO'!AW197</f>
        <v>ASUMIR</v>
      </c>
      <c r="V196" s="223">
        <f>'01-Mapa de riesgo-UO'!AX197</f>
        <v>0</v>
      </c>
      <c r="W196" s="180">
        <f>IF(U196="COMPARTIR",'01-Mapa de riesgo-UO'!BA197, IF(U196=0, 0,$I$6))</f>
        <v>0</v>
      </c>
      <c r="X196" s="221"/>
      <c r="Y196" s="221"/>
      <c r="Z196" s="221"/>
      <c r="AA196" s="221"/>
      <c r="AB196" s="324" t="s">
        <v>2144</v>
      </c>
    </row>
    <row r="197" spans="1:28" ht="91.5" hidden="1" customHeight="1" x14ac:dyDescent="0.2">
      <c r="A197" s="324"/>
      <c r="B197" s="332"/>
      <c r="C197" s="402"/>
      <c r="D197" s="332"/>
      <c r="E197" s="332"/>
      <c r="F197" s="332"/>
      <c r="G197" s="52">
        <f>'01-Mapa de riesgo-UO'!I198</f>
        <v>0</v>
      </c>
      <c r="H197" s="332"/>
      <c r="I197" s="385"/>
      <c r="J197" s="332"/>
      <c r="K197" s="401"/>
      <c r="L197" s="399"/>
      <c r="M197" s="204">
        <f>IF('01-Mapa de riesgo-UO'!S198="No existen", "No existe control para el riesgo",'01-Mapa de riesgo-UO'!W198)</f>
        <v>0</v>
      </c>
      <c r="N197" s="204">
        <f>'01-Mapa de riesgo-UO'!AB198</f>
        <v>0</v>
      </c>
      <c r="O197" s="204">
        <f>'01-Mapa de riesgo-UO'!AG198</f>
        <v>0</v>
      </c>
      <c r="P197" s="218">
        <f>'01-Mapa de riesgo-UO'!AL198</f>
        <v>0</v>
      </c>
      <c r="Q197" s="218">
        <f>'01-Mapa de riesgo-UO'!AP198</f>
        <v>0</v>
      </c>
      <c r="R197" s="385"/>
      <c r="S197" s="399"/>
      <c r="T197" s="399"/>
      <c r="U197" s="223" t="str">
        <f>'01-Mapa de riesgo-UO'!AW198</f>
        <v>ASUMIR</v>
      </c>
      <c r="V197" s="223">
        <f>'01-Mapa de riesgo-UO'!AX198</f>
        <v>0</v>
      </c>
      <c r="W197" s="180">
        <f>IF(U197="COMPARTIR",'01-Mapa de riesgo-UO'!BA198, IF(U197=0, 0,$I$6))</f>
        <v>0</v>
      </c>
      <c r="X197" s="221"/>
      <c r="Y197" s="221"/>
      <c r="Z197" s="221"/>
      <c r="AA197" s="221"/>
      <c r="AB197" s="324"/>
    </row>
    <row r="198" spans="1:28" ht="91.5" hidden="1" customHeight="1" x14ac:dyDescent="0.2">
      <c r="A198" s="324"/>
      <c r="B198" s="332"/>
      <c r="C198" s="402"/>
      <c r="D198" s="332"/>
      <c r="E198" s="332"/>
      <c r="F198" s="332"/>
      <c r="G198" s="52">
        <f>'01-Mapa de riesgo-UO'!I199</f>
        <v>0</v>
      </c>
      <c r="H198" s="332"/>
      <c r="I198" s="385"/>
      <c r="J198" s="332"/>
      <c r="K198" s="401"/>
      <c r="L198" s="399"/>
      <c r="M198" s="204">
        <f>IF('01-Mapa de riesgo-UO'!S199="No existen", "No existe control para el riesgo",'01-Mapa de riesgo-UO'!W199)</f>
        <v>0</v>
      </c>
      <c r="N198" s="204">
        <f>'01-Mapa de riesgo-UO'!AB199</f>
        <v>0</v>
      </c>
      <c r="O198" s="204">
        <f>'01-Mapa de riesgo-UO'!AG199</f>
        <v>0</v>
      </c>
      <c r="P198" s="218">
        <f>'01-Mapa de riesgo-UO'!AL199</f>
        <v>0</v>
      </c>
      <c r="Q198" s="218">
        <f>'01-Mapa de riesgo-UO'!AP199</f>
        <v>0</v>
      </c>
      <c r="R198" s="385"/>
      <c r="S198" s="399"/>
      <c r="T198" s="399"/>
      <c r="U198" s="223" t="str">
        <f>'01-Mapa de riesgo-UO'!AW199</f>
        <v>ASUMIR</v>
      </c>
      <c r="V198" s="223">
        <f>'01-Mapa de riesgo-UO'!AX199</f>
        <v>0</v>
      </c>
      <c r="W198" s="180">
        <f>IF(U198="COMPARTIR",'01-Mapa de riesgo-UO'!BA199, IF(U198=0, 0,$I$6))</f>
        <v>0</v>
      </c>
      <c r="X198" s="221"/>
      <c r="Y198" s="221"/>
      <c r="Z198" s="221"/>
      <c r="AA198" s="221"/>
      <c r="AB198" s="324"/>
    </row>
    <row r="199" spans="1:28" ht="91.5" hidden="1" customHeight="1" x14ac:dyDescent="0.2">
      <c r="A199" s="324">
        <v>64</v>
      </c>
      <c r="B199" s="332" t="str">
        <f>'01-Mapa de riesgo-UO'!D200</f>
        <v>EXTENSIÓN_PROYECCIÓN_SOCIAL</v>
      </c>
      <c r="C199" s="402" t="str">
        <f>+'01-Mapa de riesgo-UO'!F200</f>
        <v>NO</v>
      </c>
      <c r="D199" s="332" t="str">
        <f>'01-Mapa de riesgo-UO'!J200</f>
        <v>Operacional</v>
      </c>
      <c r="E199" s="332" t="str">
        <f>'01-Mapa de riesgo-UO'!K200</f>
        <v>Pérdida de la validez de los resultados (Evaluación de la incertidumbre)
(7.6)</v>
      </c>
      <c r="F199" s="332"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32" t="str">
        <f>'01-Mapa de riesgo-UO'!M200</f>
        <v>Resultado inválido
No conformidades en audiorías internas y externas.
Pérdida de la confianza en el laboratorio</v>
      </c>
      <c r="I199" s="385" t="str">
        <f>'01-Mapa de riesgo-UO'!AT200</f>
        <v>LEVE</v>
      </c>
      <c r="J199" s="332" t="str">
        <f>'01-Mapa de riesgo-UO'!AU200</f>
        <v>No. de informes de ensayo con resultados inválidos por estimación de la incertidumbre / No. total de informes de resultados</v>
      </c>
      <c r="K199" s="424">
        <v>0</v>
      </c>
      <c r="L199" s="399" t="s">
        <v>2321</v>
      </c>
      <c r="M199" s="204" t="str">
        <f>IF('01-Mapa de riesgo-UO'!S200="No existen", "No existe control para el riesgo",'01-Mapa de riesgo-UO'!W200)</f>
        <v>Verificación de la estimación de  la incertidumbre</v>
      </c>
      <c r="N199" s="204">
        <f>'01-Mapa de riesgo-UO'!AB200</f>
        <v>0</v>
      </c>
      <c r="O199" s="204" t="str">
        <f>'01-Mapa de riesgo-UO'!AG200</f>
        <v>Contratistas:
Profesional Administrativo.
Profesional de Laboratorio.</v>
      </c>
      <c r="P199" s="218" t="str">
        <f>'01-Mapa de riesgo-UO'!AL200</f>
        <v>No definida</v>
      </c>
      <c r="Q199" s="218" t="str">
        <f>'01-Mapa de riesgo-UO'!AP200</f>
        <v>Preventivo</v>
      </c>
      <c r="R199" s="385" t="str">
        <f>'01-Mapa de riesgo-UO'!AR200</f>
        <v>FUERTE</v>
      </c>
      <c r="S199" s="399" t="s">
        <v>2325</v>
      </c>
      <c r="T199" s="399"/>
      <c r="U199" s="223" t="str">
        <f>'01-Mapa de riesgo-UO'!AW200</f>
        <v>ASUMIR</v>
      </c>
      <c r="V199" s="223">
        <f>'01-Mapa de riesgo-UO'!AX200</f>
        <v>0</v>
      </c>
      <c r="W199" s="180">
        <f>IF(U199="COMPARTIR",'01-Mapa de riesgo-UO'!BA200, IF(U199=0, 0,$I$6))</f>
        <v>0</v>
      </c>
      <c r="X199" s="221"/>
      <c r="Y199" s="221"/>
      <c r="Z199" s="221"/>
      <c r="AA199" s="221"/>
      <c r="AB199" s="324" t="s">
        <v>2144</v>
      </c>
    </row>
    <row r="200" spans="1:28" ht="91.5" hidden="1" customHeight="1" x14ac:dyDescent="0.2">
      <c r="A200" s="324"/>
      <c r="B200" s="332"/>
      <c r="C200" s="402"/>
      <c r="D200" s="332"/>
      <c r="E200" s="332"/>
      <c r="F200" s="332"/>
      <c r="G200" s="52">
        <f>'01-Mapa de riesgo-UO'!I201</f>
        <v>0</v>
      </c>
      <c r="H200" s="332"/>
      <c r="I200" s="385"/>
      <c r="J200" s="332"/>
      <c r="K200" s="401"/>
      <c r="L200" s="399"/>
      <c r="M200" s="204">
        <f>IF('01-Mapa de riesgo-UO'!S201="No existen", "No existe control para el riesgo",'01-Mapa de riesgo-UO'!W201)</f>
        <v>0</v>
      </c>
      <c r="N200" s="204">
        <f>'01-Mapa de riesgo-UO'!AB201</f>
        <v>0</v>
      </c>
      <c r="O200" s="204">
        <f>'01-Mapa de riesgo-UO'!AG201</f>
        <v>0</v>
      </c>
      <c r="P200" s="218">
        <f>'01-Mapa de riesgo-UO'!AL201</f>
        <v>0</v>
      </c>
      <c r="Q200" s="218">
        <f>'01-Mapa de riesgo-UO'!AP201</f>
        <v>0</v>
      </c>
      <c r="R200" s="385"/>
      <c r="S200" s="399"/>
      <c r="T200" s="399"/>
      <c r="U200" s="223" t="str">
        <f>'01-Mapa de riesgo-UO'!AW201</f>
        <v>ASUMIR</v>
      </c>
      <c r="V200" s="223">
        <f>'01-Mapa de riesgo-UO'!AX201</f>
        <v>0</v>
      </c>
      <c r="W200" s="180">
        <f>IF(U200="COMPARTIR",'01-Mapa de riesgo-UO'!BA201, IF(U200=0, 0,$I$6))</f>
        <v>0</v>
      </c>
      <c r="X200" s="221"/>
      <c r="Y200" s="221"/>
      <c r="Z200" s="221"/>
      <c r="AA200" s="221"/>
      <c r="AB200" s="324"/>
    </row>
    <row r="201" spans="1:28" ht="91.5" hidden="1" customHeight="1" x14ac:dyDescent="0.2">
      <c r="A201" s="324"/>
      <c r="B201" s="332"/>
      <c r="C201" s="402"/>
      <c r="D201" s="332"/>
      <c r="E201" s="332"/>
      <c r="F201" s="332"/>
      <c r="G201" s="52">
        <f>'01-Mapa de riesgo-UO'!I202</f>
        <v>0</v>
      </c>
      <c r="H201" s="332"/>
      <c r="I201" s="385"/>
      <c r="J201" s="332"/>
      <c r="K201" s="401"/>
      <c r="L201" s="399"/>
      <c r="M201" s="204">
        <f>IF('01-Mapa de riesgo-UO'!S202="No existen", "No existe control para el riesgo",'01-Mapa de riesgo-UO'!W202)</f>
        <v>0</v>
      </c>
      <c r="N201" s="204">
        <f>'01-Mapa de riesgo-UO'!AB202</f>
        <v>0</v>
      </c>
      <c r="O201" s="204">
        <f>'01-Mapa de riesgo-UO'!AG202</f>
        <v>0</v>
      </c>
      <c r="P201" s="218">
        <f>'01-Mapa de riesgo-UO'!AL202</f>
        <v>0</v>
      </c>
      <c r="Q201" s="218">
        <f>'01-Mapa de riesgo-UO'!AP202</f>
        <v>0</v>
      </c>
      <c r="R201" s="385"/>
      <c r="S201" s="399"/>
      <c r="T201" s="399"/>
      <c r="U201" s="223" t="str">
        <f>'01-Mapa de riesgo-UO'!AW202</f>
        <v>ASUMIR</v>
      </c>
      <c r="V201" s="223">
        <f>'01-Mapa de riesgo-UO'!AX202</f>
        <v>0</v>
      </c>
      <c r="W201" s="180">
        <f>IF(U201="COMPARTIR",'01-Mapa de riesgo-UO'!BA202, IF(U201=0, 0,$I$6))</f>
        <v>0</v>
      </c>
      <c r="X201" s="221"/>
      <c r="Y201" s="221"/>
      <c r="Z201" s="221"/>
      <c r="AA201" s="221"/>
      <c r="AB201" s="324"/>
    </row>
    <row r="202" spans="1:28" ht="91.5" hidden="1" customHeight="1" x14ac:dyDescent="0.2">
      <c r="A202" s="324">
        <v>65</v>
      </c>
      <c r="B202" s="332" t="str">
        <f>'01-Mapa de riesgo-UO'!D203</f>
        <v>EXTENSIÓN_PROYECCIÓN_SOCIAL</v>
      </c>
      <c r="C202" s="402" t="str">
        <f>+'01-Mapa de riesgo-UO'!F203</f>
        <v>NO</v>
      </c>
      <c r="D202" s="332" t="str">
        <f>'01-Mapa de riesgo-UO'!J203</f>
        <v>Cumplimiento</v>
      </c>
      <c r="E202" s="332" t="str">
        <f>'01-Mapa de riesgo-UO'!K203</f>
        <v>Pérdida de la validez de los resultados
(7.7)</v>
      </c>
      <c r="F202" s="332" t="str">
        <f>'01-Mapa de riesgo-UO'!L203</f>
        <v>No aprobar los ensayos de aptitud o pruebas interlaboratorio</v>
      </c>
      <c r="G202" s="52" t="str">
        <f>'01-Mapa de riesgo-UO'!I203</f>
        <v>No se han tenido en cuenta procedimientos para hacer seguimiento a la validez de los resultados</v>
      </c>
      <c r="H202" s="332" t="str">
        <f>'01-Mapa de riesgo-UO'!M203</f>
        <v>Resultados inválidos
Incumplimiento de los controles de calidad/aseguramiento de la calidad de los métodos de ensayo.
Suspensión de la acreditación de IDEAM.</v>
      </c>
      <c r="I202" s="385" t="str">
        <f>'01-Mapa de riesgo-UO'!AT203</f>
        <v>LEVE</v>
      </c>
      <c r="J202" s="332" t="str">
        <f>'01-Mapa de riesgo-UO'!AU203</f>
        <v>No ensayos de aptitud con resultados satisfactorios / Total de ensayos de aptitud</v>
      </c>
      <c r="K202" s="424">
        <v>0</v>
      </c>
      <c r="L202" s="399" t="s">
        <v>2322</v>
      </c>
      <c r="M202" s="204" t="str">
        <f>IF('01-Mapa de riesgo-UO'!S203="No existen", "No existe control para el riesgo",'01-Mapa de riesgo-UO'!W203)</f>
        <v xml:space="preserve">Participación en ensayos de aptitud
Comprobaciones intermedias que permiten confiar en el resultado reportado </v>
      </c>
      <c r="N202" s="204">
        <f>'01-Mapa de riesgo-UO'!AB203</f>
        <v>0</v>
      </c>
      <c r="O202" s="204" t="str">
        <f>'01-Mapa de riesgo-UO'!AG203</f>
        <v>Director
Contratistas: 
Profesional de Laboratorio.
Profesional Adminsitrativo.</v>
      </c>
      <c r="P202" s="218" t="str">
        <f>'01-Mapa de riesgo-UO'!AL203</f>
        <v>Anual</v>
      </c>
      <c r="Q202" s="218" t="str">
        <f>'01-Mapa de riesgo-UO'!AP203</f>
        <v>Preventivo</v>
      </c>
      <c r="R202" s="385" t="str">
        <f>'01-Mapa de riesgo-UO'!AR203</f>
        <v>ACEPTABLE</v>
      </c>
      <c r="S202" s="399" t="s">
        <v>2325</v>
      </c>
      <c r="T202" s="399"/>
      <c r="U202" s="223" t="str">
        <f>'01-Mapa de riesgo-UO'!AW203</f>
        <v>ASUMIR</v>
      </c>
      <c r="V202" s="223">
        <f>'01-Mapa de riesgo-UO'!AX203</f>
        <v>0</v>
      </c>
      <c r="W202" s="180">
        <f>IF(U202="COMPARTIR",'01-Mapa de riesgo-UO'!BA203, IF(U202=0, 0,$I$6))</f>
        <v>0</v>
      </c>
      <c r="X202" s="221"/>
      <c r="Y202" s="221"/>
      <c r="Z202" s="221"/>
      <c r="AA202" s="221"/>
      <c r="AB202" s="324" t="s">
        <v>2144</v>
      </c>
    </row>
    <row r="203" spans="1:28" ht="91.5" hidden="1" customHeight="1" x14ac:dyDescent="0.2">
      <c r="A203" s="324"/>
      <c r="B203" s="332"/>
      <c r="C203" s="402"/>
      <c r="D203" s="332"/>
      <c r="E203" s="332"/>
      <c r="F203" s="332"/>
      <c r="G203" s="52">
        <f>'01-Mapa de riesgo-UO'!I204</f>
        <v>0</v>
      </c>
      <c r="H203" s="332"/>
      <c r="I203" s="385"/>
      <c r="J203" s="332"/>
      <c r="K203" s="401"/>
      <c r="L203" s="399"/>
      <c r="M203" s="204">
        <f>IF('01-Mapa de riesgo-UO'!S204="No existen", "No existe control para el riesgo",'01-Mapa de riesgo-UO'!W204)</f>
        <v>0</v>
      </c>
      <c r="N203" s="204">
        <f>'01-Mapa de riesgo-UO'!AB204</f>
        <v>0</v>
      </c>
      <c r="O203" s="204">
        <f>'01-Mapa de riesgo-UO'!AG204</f>
        <v>0</v>
      </c>
      <c r="P203" s="218">
        <f>'01-Mapa de riesgo-UO'!AL204</f>
        <v>0</v>
      </c>
      <c r="Q203" s="218">
        <f>'01-Mapa de riesgo-UO'!AP204</f>
        <v>0</v>
      </c>
      <c r="R203" s="385"/>
      <c r="S203" s="399"/>
      <c r="T203" s="399"/>
      <c r="U203" s="223" t="str">
        <f>'01-Mapa de riesgo-UO'!AW204</f>
        <v>ASUMIR</v>
      </c>
      <c r="V203" s="223">
        <f>'01-Mapa de riesgo-UO'!AX204</f>
        <v>0</v>
      </c>
      <c r="W203" s="180">
        <f>IF(U203="COMPARTIR",'01-Mapa de riesgo-UO'!BA204, IF(U203=0, 0,$I$6))</f>
        <v>0</v>
      </c>
      <c r="X203" s="221"/>
      <c r="Y203" s="221"/>
      <c r="Z203" s="221"/>
      <c r="AA203" s="221"/>
      <c r="AB203" s="324"/>
    </row>
    <row r="204" spans="1:28" ht="91.5" hidden="1" customHeight="1" x14ac:dyDescent="0.2">
      <c r="A204" s="324"/>
      <c r="B204" s="332"/>
      <c r="C204" s="402"/>
      <c r="D204" s="332"/>
      <c r="E204" s="332"/>
      <c r="F204" s="332"/>
      <c r="G204" s="52">
        <f>'01-Mapa de riesgo-UO'!I205</f>
        <v>0</v>
      </c>
      <c r="H204" s="332"/>
      <c r="I204" s="385"/>
      <c r="J204" s="332"/>
      <c r="K204" s="401"/>
      <c r="L204" s="399"/>
      <c r="M204" s="204">
        <f>IF('01-Mapa de riesgo-UO'!S205="No existen", "No existe control para el riesgo",'01-Mapa de riesgo-UO'!W205)</f>
        <v>0</v>
      </c>
      <c r="N204" s="204">
        <f>'01-Mapa de riesgo-UO'!AB205</f>
        <v>0</v>
      </c>
      <c r="O204" s="204">
        <f>'01-Mapa de riesgo-UO'!AG205</f>
        <v>0</v>
      </c>
      <c r="P204" s="218">
        <f>'01-Mapa de riesgo-UO'!AL205</f>
        <v>0</v>
      </c>
      <c r="Q204" s="218">
        <f>'01-Mapa de riesgo-UO'!AP205</f>
        <v>0</v>
      </c>
      <c r="R204" s="385"/>
      <c r="S204" s="399"/>
      <c r="T204" s="399"/>
      <c r="U204" s="223" t="str">
        <f>'01-Mapa de riesgo-UO'!AW205</f>
        <v>ASUMIR</v>
      </c>
      <c r="V204" s="223">
        <f>'01-Mapa de riesgo-UO'!AX205</f>
        <v>0</v>
      </c>
      <c r="W204" s="180">
        <f>IF(U204="COMPARTIR",'01-Mapa de riesgo-UO'!BA205, IF(U204=0, 0,$I$6))</f>
        <v>0</v>
      </c>
      <c r="X204" s="221"/>
      <c r="Y204" s="221"/>
      <c r="Z204" s="221"/>
      <c r="AA204" s="221"/>
      <c r="AB204" s="324"/>
    </row>
    <row r="205" spans="1:28" ht="91.5" hidden="1" customHeight="1" x14ac:dyDescent="0.2">
      <c r="A205" s="324">
        <v>66</v>
      </c>
      <c r="B205" s="332" t="str">
        <f>'01-Mapa de riesgo-UO'!D206</f>
        <v>EXTENSIÓN_PROYECCIÓN_SOCIAL</v>
      </c>
      <c r="C205" s="402" t="str">
        <f>+'01-Mapa de riesgo-UO'!F206</f>
        <v>NO</v>
      </c>
      <c r="D205" s="332" t="str">
        <f>'01-Mapa de riesgo-UO'!J206</f>
        <v>Corrupción</v>
      </c>
      <c r="E205" s="332" t="str">
        <f>'01-Mapa de riesgo-UO'!K206</f>
        <v>Pérdida de la imparcialidad (4.1.3)</v>
      </c>
      <c r="F205" s="332"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32" t="str">
        <f>'01-Mapa de riesgo-UO'!M206</f>
        <v>Pérdida de  credibilidad en el laboratorio
Pérdida de la confianza en el funcionario.
Iniciación de un proceso disciplinario</v>
      </c>
      <c r="I205" s="385" t="str">
        <f>'01-Mapa de riesgo-UO'!AT206</f>
        <v>LEVE</v>
      </c>
      <c r="J205" s="332" t="str">
        <f>'01-Mapa de riesgo-UO'!AU206</f>
        <v>No informes con pérdida de la imparcialidad / No informes expedidos por el laboratorio</v>
      </c>
      <c r="K205" s="424">
        <v>0</v>
      </c>
      <c r="L205" s="399" t="s">
        <v>2323</v>
      </c>
      <c r="M205" s="204" t="str">
        <f>IF('01-Mapa de riesgo-UO'!S206="No existen", "No existe control para el riesgo",'01-Mapa de riesgo-UO'!W206)</f>
        <v>El informe de caracterización es revisado por alguien diferente a quien lo elabora y aprobado por el Director del laboratorio.</v>
      </c>
      <c r="N205" s="204">
        <f>'01-Mapa de riesgo-UO'!AB206</f>
        <v>0</v>
      </c>
      <c r="O205" s="204" t="str">
        <f>'01-Mapa de riesgo-UO'!AG206</f>
        <v>Director
Contratistas:
Profesional administrativo, profesional de apoyo</v>
      </c>
      <c r="P205" s="218" t="str">
        <f>'01-Mapa de riesgo-UO'!AL206</f>
        <v>No definida</v>
      </c>
      <c r="Q205" s="218" t="str">
        <f>'01-Mapa de riesgo-UO'!AP206</f>
        <v>Preventivo</v>
      </c>
      <c r="R205" s="385" t="str">
        <f>'01-Mapa de riesgo-UO'!AR206</f>
        <v>ACEPTABLE</v>
      </c>
      <c r="S205" s="399" t="s">
        <v>2325</v>
      </c>
      <c r="T205" s="399"/>
      <c r="U205" s="223" t="str">
        <f>'01-Mapa de riesgo-UO'!AW206</f>
        <v>ASUMIR</v>
      </c>
      <c r="V205" s="223">
        <f>'01-Mapa de riesgo-UO'!AX206</f>
        <v>0</v>
      </c>
      <c r="W205" s="180">
        <f>IF(U205="COMPARTIR",'01-Mapa de riesgo-UO'!BA206, IF(U205=0, 0,$I$6))</f>
        <v>0</v>
      </c>
      <c r="X205" s="221"/>
      <c r="Y205" s="221"/>
      <c r="Z205" s="221"/>
      <c r="AA205" s="221"/>
      <c r="AB205" s="324" t="s">
        <v>2144</v>
      </c>
    </row>
    <row r="206" spans="1:28" ht="91.5" hidden="1" customHeight="1" x14ac:dyDescent="0.2">
      <c r="A206" s="324"/>
      <c r="B206" s="332"/>
      <c r="C206" s="402"/>
      <c r="D206" s="332"/>
      <c r="E206" s="332"/>
      <c r="F206" s="332"/>
      <c r="G206" s="52">
        <f>'01-Mapa de riesgo-UO'!I207</f>
        <v>0</v>
      </c>
      <c r="H206" s="332"/>
      <c r="I206" s="385"/>
      <c r="J206" s="332"/>
      <c r="K206" s="401"/>
      <c r="L206" s="399"/>
      <c r="M206" s="204">
        <f>IF('01-Mapa de riesgo-UO'!S207="No existen", "No existe control para el riesgo",'01-Mapa de riesgo-UO'!W207)</f>
        <v>0</v>
      </c>
      <c r="N206" s="204">
        <f>'01-Mapa de riesgo-UO'!AB207</f>
        <v>0</v>
      </c>
      <c r="O206" s="204">
        <f>'01-Mapa de riesgo-UO'!AG207</f>
        <v>0</v>
      </c>
      <c r="P206" s="218">
        <f>'01-Mapa de riesgo-UO'!AL207</f>
        <v>0</v>
      </c>
      <c r="Q206" s="218">
        <f>'01-Mapa de riesgo-UO'!AP207</f>
        <v>0</v>
      </c>
      <c r="R206" s="385"/>
      <c r="S206" s="399"/>
      <c r="T206" s="399"/>
      <c r="U206" s="223" t="str">
        <f>'01-Mapa de riesgo-UO'!AW207</f>
        <v>ASUMIR</v>
      </c>
      <c r="V206" s="223">
        <f>'01-Mapa de riesgo-UO'!AX207</f>
        <v>0</v>
      </c>
      <c r="W206" s="180">
        <f>IF(U206="COMPARTIR",'01-Mapa de riesgo-UO'!BA207, IF(U206=0, 0,$I$6))</f>
        <v>0</v>
      </c>
      <c r="X206" s="221"/>
      <c r="Y206" s="221"/>
      <c r="Z206" s="221"/>
      <c r="AA206" s="221"/>
      <c r="AB206" s="324"/>
    </row>
    <row r="207" spans="1:28" ht="91.5" hidden="1" customHeight="1" x14ac:dyDescent="0.2">
      <c r="A207" s="324"/>
      <c r="B207" s="332"/>
      <c r="C207" s="402"/>
      <c r="D207" s="332"/>
      <c r="E207" s="332"/>
      <c r="F207" s="332"/>
      <c r="G207" s="52">
        <f>'01-Mapa de riesgo-UO'!I208</f>
        <v>0</v>
      </c>
      <c r="H207" s="332"/>
      <c r="I207" s="385"/>
      <c r="J207" s="332"/>
      <c r="K207" s="401"/>
      <c r="L207" s="399"/>
      <c r="M207" s="204">
        <f>IF('01-Mapa de riesgo-UO'!S208="No existen", "No existe control para el riesgo",'01-Mapa de riesgo-UO'!W208)</f>
        <v>0</v>
      </c>
      <c r="N207" s="204">
        <f>'01-Mapa de riesgo-UO'!AB208</f>
        <v>0</v>
      </c>
      <c r="O207" s="204">
        <f>'01-Mapa de riesgo-UO'!AG208</f>
        <v>0</v>
      </c>
      <c r="P207" s="218">
        <f>'01-Mapa de riesgo-UO'!AL208</f>
        <v>0</v>
      </c>
      <c r="Q207" s="218">
        <f>'01-Mapa de riesgo-UO'!AP208</f>
        <v>0</v>
      </c>
      <c r="R207" s="385"/>
      <c r="S207" s="399"/>
      <c r="T207" s="399"/>
      <c r="U207" s="223" t="str">
        <f>'01-Mapa de riesgo-UO'!AW208</f>
        <v>ASUMIR</v>
      </c>
      <c r="V207" s="223">
        <f>'01-Mapa de riesgo-UO'!AX208</f>
        <v>0</v>
      </c>
      <c r="W207" s="180">
        <f>IF(U207="COMPARTIR",'01-Mapa de riesgo-UO'!BA208, IF(U207=0, 0,$I$6))</f>
        <v>0</v>
      </c>
      <c r="X207" s="221"/>
      <c r="Y207" s="221"/>
      <c r="Z207" s="221"/>
      <c r="AA207" s="221"/>
      <c r="AB207" s="324"/>
    </row>
    <row r="208" spans="1:28" ht="91.5" hidden="1" customHeight="1" x14ac:dyDescent="0.2">
      <c r="A208" s="324">
        <v>67</v>
      </c>
      <c r="B208" s="332" t="str">
        <f>'01-Mapa de riesgo-UO'!D209</f>
        <v>EXTENSIÓN_PROYECCIÓN_SOCIAL</v>
      </c>
      <c r="C208" s="402" t="str">
        <f>+'01-Mapa de riesgo-UO'!F209</f>
        <v>NO</v>
      </c>
      <c r="D208" s="332" t="str">
        <f>'01-Mapa de riesgo-UO'!J209</f>
        <v>Corrupción</v>
      </c>
      <c r="E208" s="332" t="str">
        <f>'01-Mapa de riesgo-UO'!K209</f>
        <v>Pérdida de la imparcialidad (4.1.3)</v>
      </c>
      <c r="F208" s="332"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32" t="str">
        <f>'01-Mapa de riesgo-UO'!M209</f>
        <v>Pérdida de la confianza en el funcionario.
Iniciación de un proceso disciplinario</v>
      </c>
      <c r="I208" s="385" t="str">
        <f>'01-Mapa de riesgo-UO'!AT209</f>
        <v>LEVE</v>
      </c>
      <c r="J208" s="332" t="str">
        <f>'01-Mapa de riesgo-UO'!AU209</f>
        <v>No. Informes con pérdida de la imparcialidad / No informes expedidos por el laboratorio</v>
      </c>
      <c r="K208" s="424">
        <v>0</v>
      </c>
      <c r="L208" s="399" t="s">
        <v>2324</v>
      </c>
      <c r="M208" s="204" t="str">
        <f>IF('01-Mapa de riesgo-UO'!S209="No existen", "No existe control para el riesgo",'01-Mapa de riesgo-UO'!W209)</f>
        <v>Firma de cada funcionario del:
- Autorización
- Acta de compromiso ético
- Declaración de impedimento</v>
      </c>
      <c r="N208" s="204">
        <f>'01-Mapa de riesgo-UO'!AB209</f>
        <v>0</v>
      </c>
      <c r="O208" s="204" t="str">
        <f>'01-Mapa de riesgo-UO'!AG209</f>
        <v>Director</v>
      </c>
      <c r="P208" s="218" t="str">
        <f>'01-Mapa de riesgo-UO'!AL209</f>
        <v>Anual</v>
      </c>
      <c r="Q208" s="218" t="str">
        <f>'01-Mapa de riesgo-UO'!AP209</f>
        <v>Preventivo</v>
      </c>
      <c r="R208" s="385" t="str">
        <f>'01-Mapa de riesgo-UO'!AR209</f>
        <v>ACEPTABLE</v>
      </c>
      <c r="S208" s="399" t="s">
        <v>2325</v>
      </c>
      <c r="T208" s="399"/>
      <c r="U208" s="223" t="str">
        <f>'01-Mapa de riesgo-UO'!AW209</f>
        <v>ASUMIR</v>
      </c>
      <c r="V208" s="223">
        <f>'01-Mapa de riesgo-UO'!AX209</f>
        <v>0</v>
      </c>
      <c r="W208" s="180">
        <f>IF(U208="COMPARTIR",'01-Mapa de riesgo-UO'!BA209, IF(U208=0, 0,$I$6))</f>
        <v>0</v>
      </c>
      <c r="X208" s="221"/>
      <c r="Y208" s="221"/>
      <c r="Z208" s="221"/>
      <c r="AA208" s="221"/>
      <c r="AB208" s="324" t="s">
        <v>2144</v>
      </c>
    </row>
    <row r="209" spans="1:28" ht="91.5" hidden="1" customHeight="1" x14ac:dyDescent="0.2">
      <c r="A209" s="324"/>
      <c r="B209" s="332"/>
      <c r="C209" s="402"/>
      <c r="D209" s="332"/>
      <c r="E209" s="332"/>
      <c r="F209" s="332"/>
      <c r="G209" s="52">
        <f>'01-Mapa de riesgo-UO'!I210</f>
        <v>0</v>
      </c>
      <c r="H209" s="332"/>
      <c r="I209" s="385"/>
      <c r="J209" s="332"/>
      <c r="K209" s="401"/>
      <c r="L209" s="399"/>
      <c r="M209" s="204">
        <f>IF('01-Mapa de riesgo-UO'!S210="No existen", "No existe control para el riesgo",'01-Mapa de riesgo-UO'!W210)</f>
        <v>0</v>
      </c>
      <c r="N209" s="204">
        <f>'01-Mapa de riesgo-UO'!AB210</f>
        <v>0</v>
      </c>
      <c r="O209" s="204">
        <f>'01-Mapa de riesgo-UO'!AG210</f>
        <v>0</v>
      </c>
      <c r="P209" s="218">
        <f>'01-Mapa de riesgo-UO'!AL210</f>
        <v>0</v>
      </c>
      <c r="Q209" s="218">
        <f>'01-Mapa de riesgo-UO'!AP210</f>
        <v>0</v>
      </c>
      <c r="R209" s="385"/>
      <c r="S209" s="399"/>
      <c r="T209" s="399"/>
      <c r="U209" s="223" t="str">
        <f>'01-Mapa de riesgo-UO'!AW210</f>
        <v>ASUMIR</v>
      </c>
      <c r="V209" s="223">
        <f>'01-Mapa de riesgo-UO'!AX210</f>
        <v>0</v>
      </c>
      <c r="W209" s="180">
        <f>IF(U209="COMPARTIR",'01-Mapa de riesgo-UO'!BA210, IF(U209=0, 0,$I$6))</f>
        <v>0</v>
      </c>
      <c r="X209" s="221"/>
      <c r="Y209" s="221"/>
      <c r="Z209" s="221"/>
      <c r="AA209" s="221"/>
      <c r="AB209" s="324"/>
    </row>
    <row r="210" spans="1:28" ht="91.5" hidden="1" customHeight="1" x14ac:dyDescent="0.2">
      <c r="A210" s="324"/>
      <c r="B210" s="332"/>
      <c r="C210" s="402"/>
      <c r="D210" s="332"/>
      <c r="E210" s="332"/>
      <c r="F210" s="332"/>
      <c r="G210" s="52">
        <f>'01-Mapa de riesgo-UO'!I211</f>
        <v>0</v>
      </c>
      <c r="H210" s="332"/>
      <c r="I210" s="385"/>
      <c r="J210" s="332"/>
      <c r="K210" s="401"/>
      <c r="L210" s="399"/>
      <c r="M210" s="204">
        <f>IF('01-Mapa de riesgo-UO'!S211="No existen", "No existe control para el riesgo",'01-Mapa de riesgo-UO'!W211)</f>
        <v>0</v>
      </c>
      <c r="N210" s="204">
        <f>'01-Mapa de riesgo-UO'!AB211</f>
        <v>0</v>
      </c>
      <c r="O210" s="204">
        <f>'01-Mapa de riesgo-UO'!AG211</f>
        <v>0</v>
      </c>
      <c r="P210" s="218">
        <f>'01-Mapa de riesgo-UO'!AL211</f>
        <v>0</v>
      </c>
      <c r="Q210" s="218">
        <f>'01-Mapa de riesgo-UO'!AP211</f>
        <v>0</v>
      </c>
      <c r="R210" s="385"/>
      <c r="S210" s="399"/>
      <c r="T210" s="399"/>
      <c r="U210" s="223" t="str">
        <f>'01-Mapa de riesgo-UO'!AW211</f>
        <v>ASUMIR</v>
      </c>
      <c r="V210" s="223">
        <f>'01-Mapa de riesgo-UO'!AX211</f>
        <v>0</v>
      </c>
      <c r="W210" s="180">
        <f>IF(U210="COMPARTIR",'01-Mapa de riesgo-UO'!BA211, IF(U210=0, 0,$I$6))</f>
        <v>0</v>
      </c>
      <c r="X210" s="221"/>
      <c r="Y210" s="221"/>
      <c r="Z210" s="221"/>
      <c r="AA210" s="221"/>
      <c r="AB210" s="324"/>
    </row>
    <row r="211" spans="1:28" ht="91.5" hidden="1" customHeight="1" x14ac:dyDescent="0.2">
      <c r="A211" s="324">
        <v>68</v>
      </c>
      <c r="B211" s="332" t="str">
        <f>'01-Mapa de riesgo-UO'!D212</f>
        <v>EXTENSIÓN_PROYECCIÓN_SOCIAL</v>
      </c>
      <c r="C211" s="402" t="str">
        <f>+'01-Mapa de riesgo-UO'!F212</f>
        <v>NO</v>
      </c>
      <c r="D211" s="332" t="str">
        <f>'01-Mapa de riesgo-UO'!J212</f>
        <v>Operacional</v>
      </c>
      <c r="E211" s="332" t="str">
        <f>'01-Mapa de riesgo-UO'!K212</f>
        <v>Pérdida de la validez de los resultados
(7.7)</v>
      </c>
      <c r="F211" s="332"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32" t="str">
        <f>'01-Mapa de riesgo-UO'!M212</f>
        <v>Resultados inválidos
Incumplimiento de los controles de calidad/aseguramiento de la calidad de los métodos de ensayo.</v>
      </c>
      <c r="I211" s="385" t="str">
        <f>'01-Mapa de riesgo-UO'!AT212</f>
        <v>LEVE</v>
      </c>
      <c r="J211" s="332" t="str">
        <f>'01-Mapa de riesgo-UO'!AU212</f>
        <v>N° de certificados de calibración con declaración no conforme/N° de certificados de calibración de equipos</v>
      </c>
      <c r="K211" s="424">
        <v>0</v>
      </c>
      <c r="L211" s="399" t="s">
        <v>2317</v>
      </c>
      <c r="M211" s="204" t="str">
        <f>IF('01-Mapa de riesgo-UO'!S212="No existen", "No existe control para el riesgo",'01-Mapa de riesgo-UO'!W212)</f>
        <v>Revisión de requisitos para la contratación de servicios de calibración.
Contratación de servicios de calibración con OEC acreditados en ISO 17025, por ONAC en la versión vigente.
Aseguramiento de la validez de los resultados.</v>
      </c>
      <c r="N211" s="204">
        <f>'01-Mapa de riesgo-UO'!AB212</f>
        <v>0</v>
      </c>
      <c r="O211" s="204" t="str">
        <f>'01-Mapa de riesgo-UO'!AG212</f>
        <v>Director</v>
      </c>
      <c r="P211" s="218" t="str">
        <f>'01-Mapa de riesgo-UO'!AL212</f>
        <v>No definida</v>
      </c>
      <c r="Q211" s="218" t="str">
        <f>'01-Mapa de riesgo-UO'!AP212</f>
        <v>Preventivo</v>
      </c>
      <c r="R211" s="385" t="str">
        <f>'01-Mapa de riesgo-UO'!AR212</f>
        <v>ACEPTABLE</v>
      </c>
      <c r="S211" s="399" t="s">
        <v>2325</v>
      </c>
      <c r="T211" s="399"/>
      <c r="U211" s="223" t="str">
        <f>'01-Mapa de riesgo-UO'!AW212</f>
        <v>ASUMIR</v>
      </c>
      <c r="V211" s="223">
        <f>'01-Mapa de riesgo-UO'!AX212</f>
        <v>0</v>
      </c>
      <c r="W211" s="180">
        <f>IF(U211="COMPARTIR",'01-Mapa de riesgo-UO'!BA212, IF(U211=0, 0,$I$6))</f>
        <v>0</v>
      </c>
      <c r="X211" s="221"/>
      <c r="Y211" s="221"/>
      <c r="Z211" s="221"/>
      <c r="AA211" s="221"/>
      <c r="AB211" s="324" t="s">
        <v>2144</v>
      </c>
    </row>
    <row r="212" spans="1:28" ht="91.5" hidden="1" customHeight="1" x14ac:dyDescent="0.2">
      <c r="A212" s="324"/>
      <c r="B212" s="332"/>
      <c r="C212" s="402"/>
      <c r="D212" s="332"/>
      <c r="E212" s="332"/>
      <c r="F212" s="332"/>
      <c r="G212" s="52">
        <f>'01-Mapa de riesgo-UO'!I213</f>
        <v>0</v>
      </c>
      <c r="H212" s="332"/>
      <c r="I212" s="385"/>
      <c r="J212" s="332"/>
      <c r="K212" s="401"/>
      <c r="L212" s="399"/>
      <c r="M212" s="204">
        <f>IF('01-Mapa de riesgo-UO'!S213="No existen", "No existe control para el riesgo",'01-Mapa de riesgo-UO'!W213)</f>
        <v>0</v>
      </c>
      <c r="N212" s="204">
        <f>'01-Mapa de riesgo-UO'!AB213</f>
        <v>0</v>
      </c>
      <c r="O212" s="204">
        <f>'01-Mapa de riesgo-UO'!AG213</f>
        <v>0</v>
      </c>
      <c r="P212" s="218">
        <f>'01-Mapa de riesgo-UO'!AL213</f>
        <v>0</v>
      </c>
      <c r="Q212" s="218">
        <f>'01-Mapa de riesgo-UO'!AP213</f>
        <v>0</v>
      </c>
      <c r="R212" s="385"/>
      <c r="S212" s="399"/>
      <c r="T212" s="399"/>
      <c r="U212" s="223" t="str">
        <f>'01-Mapa de riesgo-UO'!AW213</f>
        <v>ASUMIR</v>
      </c>
      <c r="V212" s="223">
        <f>'01-Mapa de riesgo-UO'!AX213</f>
        <v>0</v>
      </c>
      <c r="W212" s="180">
        <f>IF(U212="COMPARTIR",'01-Mapa de riesgo-UO'!BA213, IF(U212=0, 0,$I$6))</f>
        <v>0</v>
      </c>
      <c r="X212" s="221"/>
      <c r="Y212" s="221"/>
      <c r="Z212" s="221"/>
      <c r="AA212" s="221"/>
      <c r="AB212" s="324"/>
    </row>
    <row r="213" spans="1:28" ht="91.5" hidden="1" customHeight="1" x14ac:dyDescent="0.2">
      <c r="A213" s="324"/>
      <c r="B213" s="332"/>
      <c r="C213" s="402"/>
      <c r="D213" s="332"/>
      <c r="E213" s="332"/>
      <c r="F213" s="332"/>
      <c r="G213" s="52">
        <f>'01-Mapa de riesgo-UO'!I214</f>
        <v>0</v>
      </c>
      <c r="H213" s="332"/>
      <c r="I213" s="385"/>
      <c r="J213" s="332"/>
      <c r="K213" s="401"/>
      <c r="L213" s="399"/>
      <c r="M213" s="204">
        <f>IF('01-Mapa de riesgo-UO'!S214="No existen", "No existe control para el riesgo",'01-Mapa de riesgo-UO'!W214)</f>
        <v>0</v>
      </c>
      <c r="N213" s="204">
        <f>'01-Mapa de riesgo-UO'!AB214</f>
        <v>0</v>
      </c>
      <c r="O213" s="204">
        <f>'01-Mapa de riesgo-UO'!AG214</f>
        <v>0</v>
      </c>
      <c r="P213" s="218">
        <f>'01-Mapa de riesgo-UO'!AL214</f>
        <v>0</v>
      </c>
      <c r="Q213" s="218">
        <f>'01-Mapa de riesgo-UO'!AP214</f>
        <v>0</v>
      </c>
      <c r="R213" s="385"/>
      <c r="S213" s="399"/>
      <c r="T213" s="399"/>
      <c r="U213" s="223" t="str">
        <f>'01-Mapa de riesgo-UO'!AW214</f>
        <v>ASUMIR</v>
      </c>
      <c r="V213" s="223">
        <f>'01-Mapa de riesgo-UO'!AX214</f>
        <v>0</v>
      </c>
      <c r="W213" s="180">
        <f>IF(U213="COMPARTIR",'01-Mapa de riesgo-UO'!BA214, IF(U213=0, 0,$I$6))</f>
        <v>0</v>
      </c>
      <c r="X213" s="221"/>
      <c r="Y213" s="221"/>
      <c r="Z213" s="221"/>
      <c r="AA213" s="221"/>
      <c r="AB213" s="324"/>
    </row>
    <row r="214" spans="1:28" ht="91.5" hidden="1" customHeight="1" x14ac:dyDescent="0.2">
      <c r="A214" s="324">
        <v>69</v>
      </c>
      <c r="B214" s="332" t="str">
        <f>'01-Mapa de riesgo-UO'!D215</f>
        <v>EXTENSIÓN_PROYECCIÓN_SOCIAL</v>
      </c>
      <c r="C214" s="402" t="str">
        <f>+'01-Mapa de riesgo-UO'!F215</f>
        <v>NO</v>
      </c>
      <c r="D214" s="332" t="str">
        <f>'01-Mapa de riesgo-UO'!J215</f>
        <v>Corrupción</v>
      </c>
      <c r="E214" s="332" t="str">
        <f>'01-Mapa de riesgo-UO'!K215</f>
        <v>Pérdida de la imparcialidad
(4.1.3)</v>
      </c>
      <c r="F214" s="332"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32" t="str">
        <f>'01-Mapa de riesgo-UO'!M215</f>
        <v>Pérdida de credibilidad en el laboratorio
Pérdida de la confianza en el funcionario.
Iniciación de un proceso disciplinario</v>
      </c>
      <c r="I214" s="385" t="str">
        <f>'01-Mapa de riesgo-UO'!AT215</f>
        <v>LEVE</v>
      </c>
      <c r="J214" s="332" t="str">
        <f>'01-Mapa de riesgo-UO'!AU215</f>
        <v>No. de informes de ensayos con pérdida de la imparcialidad / No. informes de ensayos expedidos por el laboratorio</v>
      </c>
      <c r="K214" s="408"/>
      <c r="L214" s="399"/>
      <c r="M214" s="204" t="str">
        <f>IF('01-Mapa de riesgo-UO'!S215="No existen", "No existe control para el riesgo",'01-Mapa de riesgo-UO'!W215)</f>
        <v>Firma de cada funcionario del:
- Reporte de conflicto de ínteres
- Acta de compromiso ético
- Declaración de impedimento
- Contrato laboral</v>
      </c>
      <c r="N214" s="204">
        <f>'01-Mapa de riesgo-UO'!AB215</f>
        <v>0</v>
      </c>
      <c r="O214" s="204" t="str">
        <f>'01-Mapa de riesgo-UO'!AG215</f>
        <v>Director (Transitorio)</v>
      </c>
      <c r="P214" s="218" t="str">
        <f>'01-Mapa de riesgo-UO'!AL215</f>
        <v>Anual</v>
      </c>
      <c r="Q214" s="218" t="str">
        <f>'01-Mapa de riesgo-UO'!AP215</f>
        <v>Preventivo</v>
      </c>
      <c r="R214" s="385" t="str">
        <f>'01-Mapa de riesgo-UO'!AR215</f>
        <v>ACEPTABLE</v>
      </c>
      <c r="S214" s="399"/>
      <c r="T214" s="399"/>
      <c r="U214" s="223" t="str">
        <f>'01-Mapa de riesgo-UO'!AW215</f>
        <v>ASUMIR</v>
      </c>
      <c r="V214" s="223">
        <f>'01-Mapa de riesgo-UO'!AX215</f>
        <v>0</v>
      </c>
      <c r="W214" s="180">
        <f>IF(U214="COMPARTIR",'01-Mapa de riesgo-UO'!BA215, IF(U214=0, 0,$I$6))</f>
        <v>0</v>
      </c>
      <c r="X214" s="221"/>
      <c r="Y214" s="221"/>
      <c r="Z214" s="221"/>
      <c r="AA214" s="221"/>
      <c r="AB214" s="324"/>
    </row>
    <row r="215" spans="1:28" ht="91.5" hidden="1" customHeight="1" x14ac:dyDescent="0.2">
      <c r="A215" s="324"/>
      <c r="B215" s="332"/>
      <c r="C215" s="402"/>
      <c r="D215" s="332"/>
      <c r="E215" s="332"/>
      <c r="F215" s="332"/>
      <c r="G215" s="52" t="str">
        <f>'01-Mapa de riesgo-UO'!I216</f>
        <v xml:space="preserve">Orden de un superior sobre el resultado del ensayo </v>
      </c>
      <c r="H215" s="332"/>
      <c r="I215" s="385"/>
      <c r="J215" s="332"/>
      <c r="K215" s="405"/>
      <c r="L215" s="399"/>
      <c r="M215" s="204" t="str">
        <f>IF('01-Mapa de riesgo-UO'!S216="No existen", "No existe control para el riesgo",'01-Mapa de riesgo-UO'!W216)</f>
        <v>Con la trazabilidad  del registro de datos primarios en fisico y en medio magnético, los cuales son revisados por el responsable técnico.</v>
      </c>
      <c r="N215" s="204">
        <f>'01-Mapa de riesgo-UO'!AB216</f>
        <v>0</v>
      </c>
      <c r="O215" s="204" t="str">
        <f>'01-Mapa de riesgo-UO'!AG216</f>
        <v>Profesional I (Transitorio Ocasional de Proyecto</v>
      </c>
      <c r="P215" s="218" t="str">
        <f>'01-Mapa de riesgo-UO'!AL216</f>
        <v>Diaria</v>
      </c>
      <c r="Q215" s="218" t="str">
        <f>'01-Mapa de riesgo-UO'!AP216</f>
        <v>Preventivo</v>
      </c>
      <c r="R215" s="385"/>
      <c r="S215" s="399"/>
      <c r="T215" s="399"/>
      <c r="U215" s="223" t="str">
        <f>'01-Mapa de riesgo-UO'!AW216</f>
        <v>ASUMIR</v>
      </c>
      <c r="V215" s="223">
        <f>'01-Mapa de riesgo-UO'!AX216</f>
        <v>0</v>
      </c>
      <c r="W215" s="180">
        <f>IF(U215="COMPARTIR",'01-Mapa de riesgo-UO'!BA216, IF(U215=0, 0,$I$6))</f>
        <v>0</v>
      </c>
      <c r="X215" s="221"/>
      <c r="Y215" s="221"/>
      <c r="Z215" s="221"/>
      <c r="AA215" s="221"/>
      <c r="AB215" s="324"/>
    </row>
    <row r="216" spans="1:28" ht="91.5" hidden="1" customHeight="1" x14ac:dyDescent="0.2">
      <c r="A216" s="324"/>
      <c r="B216" s="332"/>
      <c r="C216" s="402"/>
      <c r="D216" s="332"/>
      <c r="E216" s="332"/>
      <c r="F216" s="332"/>
      <c r="G216" s="52" t="str">
        <f>'01-Mapa de riesgo-UO'!I217</f>
        <v>Interés economico de otra dependencia de la universidad .</v>
      </c>
      <c r="H216" s="332"/>
      <c r="I216" s="385"/>
      <c r="J216" s="332"/>
      <c r="K216" s="405"/>
      <c r="L216" s="399"/>
      <c r="M216" s="204" t="str">
        <f>IF('01-Mapa de riesgo-UO'!S217="No existen", "No existe control para el riesgo",'01-Mapa de riesgo-UO'!W217)</f>
        <v>Firma de cada funcionario del:
- Reporte de conflicto de ínteres</v>
      </c>
      <c r="N216" s="204">
        <f>'01-Mapa de riesgo-UO'!AB217</f>
        <v>0</v>
      </c>
      <c r="O216" s="204" t="str">
        <f>'01-Mapa de riesgo-UO'!AG217</f>
        <v>Profesional I (Transitorio Ocasional de Proyecto</v>
      </c>
      <c r="P216" s="218" t="str">
        <f>'01-Mapa de riesgo-UO'!AL217</f>
        <v>Anual</v>
      </c>
      <c r="Q216" s="218" t="str">
        <f>'01-Mapa de riesgo-UO'!AP217</f>
        <v>Preventivo</v>
      </c>
      <c r="R216" s="385"/>
      <c r="S216" s="399"/>
      <c r="T216" s="399"/>
      <c r="U216" s="223" t="str">
        <f>'01-Mapa de riesgo-UO'!AW217</f>
        <v>ASUMIR</v>
      </c>
      <c r="V216" s="223">
        <f>'01-Mapa de riesgo-UO'!AX217</f>
        <v>0</v>
      </c>
      <c r="W216" s="180">
        <f>IF(U216="COMPARTIR",'01-Mapa de riesgo-UO'!BA217, IF(U216=0, 0,$I$6))</f>
        <v>0</v>
      </c>
      <c r="X216" s="221"/>
      <c r="Y216" s="221"/>
      <c r="Z216" s="221"/>
      <c r="AA216" s="221"/>
      <c r="AB216" s="324"/>
    </row>
    <row r="217" spans="1:28" ht="91.5" hidden="1" customHeight="1" x14ac:dyDescent="0.2">
      <c r="A217" s="324">
        <v>70</v>
      </c>
      <c r="B217" s="332" t="str">
        <f>'01-Mapa de riesgo-UO'!D218</f>
        <v>EXTENSIÓN_PROYECCIÓN_SOCIAL</v>
      </c>
      <c r="C217" s="402" t="str">
        <f>+'01-Mapa de riesgo-UO'!F218</f>
        <v>NO</v>
      </c>
      <c r="D217" s="332" t="str">
        <f>'01-Mapa de riesgo-UO'!J218</f>
        <v>Operacional</v>
      </c>
      <c r="E217" s="332" t="str">
        <f>'01-Mapa de riesgo-UO'!K218</f>
        <v>Pérdida de la validez de los resultados del laboratorio debido a instalaciones y condiciones ambientales
(6.3)</v>
      </c>
      <c r="F217" s="332" t="str">
        <f>'01-Mapa de riesgo-UO'!L218</f>
        <v>Tener condiciones ambientales e instalaciones inadecuadas, puede afectar la validez de los resultados</v>
      </c>
      <c r="G217" s="52" t="str">
        <f>'01-Mapa de riesgo-UO'!I218</f>
        <v>Condiciones ambientales e instalaciones inadecuadas para los ensayos</v>
      </c>
      <c r="H217" s="332" t="str">
        <f>'01-Mapa de riesgo-UO'!M218</f>
        <v>Afectación del equipamiento del laboratorio
Obtención de resultados con variabilidad debido a las condiciones ambientales</v>
      </c>
      <c r="I217" s="385" t="str">
        <f>'01-Mapa de riesgo-UO'!AT218</f>
        <v>LEVE</v>
      </c>
      <c r="J217" s="332" t="str">
        <f>'01-Mapa de riesgo-UO'!AU218</f>
        <v>No. veces en que las condiciones ambientales se salen de los límites / Días Laborales anuales</v>
      </c>
      <c r="K217" s="408"/>
      <c r="L217" s="399"/>
      <c r="M217" s="204" t="str">
        <f>IF('01-Mapa de riesgo-UO'!S218="No existen", "No existe control para el riesgo",'01-Mapa de riesgo-UO'!W218)</f>
        <v>- Registro y seguimiento de las condiciones ambientales en el área de análisis de ensayos.
- Registro y seguimiento de la temperatura de refrigeración de las muestras.
- Separación de áreas para la realización de los ensayos.</v>
      </c>
      <c r="N217" s="204">
        <f>'01-Mapa de riesgo-UO'!AB218</f>
        <v>0</v>
      </c>
      <c r="O217" s="204" t="str">
        <f>'01-Mapa de riesgo-UO'!AG218</f>
        <v>Técnico I - Auxiliar Laboratorio (Transitorio Ocasional de Proyecto)</v>
      </c>
      <c r="P217" s="218" t="str">
        <f>'01-Mapa de riesgo-UO'!AL218</f>
        <v>Diaria</v>
      </c>
      <c r="Q217" s="218" t="str">
        <f>'01-Mapa de riesgo-UO'!AP218</f>
        <v>Preventivo</v>
      </c>
      <c r="R217" s="385" t="str">
        <f>'01-Mapa de riesgo-UO'!AR218</f>
        <v>ACEPTABLE</v>
      </c>
      <c r="S217" s="399"/>
      <c r="T217" s="399"/>
      <c r="U217" s="223" t="str">
        <f>'01-Mapa de riesgo-UO'!AW218</f>
        <v>ASUMIR</v>
      </c>
      <c r="V217" s="223">
        <f>'01-Mapa de riesgo-UO'!AX218</f>
        <v>0</v>
      </c>
      <c r="W217" s="180">
        <f>IF(U217="COMPARTIR",'01-Mapa de riesgo-UO'!BA218, IF(U217=0, 0,$I$6))</f>
        <v>0</v>
      </c>
      <c r="X217" s="221"/>
      <c r="Y217" s="221"/>
      <c r="Z217" s="221"/>
      <c r="AA217" s="221"/>
      <c r="AB217" s="324"/>
    </row>
    <row r="218" spans="1:28" ht="91.5" hidden="1" customHeight="1" x14ac:dyDescent="0.2">
      <c r="A218" s="324"/>
      <c r="B218" s="332"/>
      <c r="C218" s="402"/>
      <c r="D218" s="332"/>
      <c r="E218" s="332"/>
      <c r="F218" s="332"/>
      <c r="G218" s="52">
        <f>'01-Mapa de riesgo-UO'!I219</f>
        <v>0</v>
      </c>
      <c r="H218" s="332"/>
      <c r="I218" s="385"/>
      <c r="J218" s="332"/>
      <c r="K218" s="405"/>
      <c r="L218" s="399"/>
      <c r="M218" s="204">
        <f>IF('01-Mapa de riesgo-UO'!S219="No existen", "No existe control para el riesgo",'01-Mapa de riesgo-UO'!W219)</f>
        <v>0</v>
      </c>
      <c r="N218" s="204">
        <f>'01-Mapa de riesgo-UO'!AB219</f>
        <v>0</v>
      </c>
      <c r="O218" s="204">
        <f>'01-Mapa de riesgo-UO'!AG219</f>
        <v>0</v>
      </c>
      <c r="P218" s="218">
        <f>'01-Mapa de riesgo-UO'!AL219</f>
        <v>0</v>
      </c>
      <c r="Q218" s="218">
        <f>'01-Mapa de riesgo-UO'!AP219</f>
        <v>0</v>
      </c>
      <c r="R218" s="385"/>
      <c r="S218" s="399"/>
      <c r="T218" s="399"/>
      <c r="U218" s="223" t="str">
        <f>'01-Mapa de riesgo-UO'!AW219</f>
        <v>ASUMIR</v>
      </c>
      <c r="V218" s="223">
        <f>'01-Mapa de riesgo-UO'!AX219</f>
        <v>0</v>
      </c>
      <c r="W218" s="180">
        <f>IF(U218="COMPARTIR",'01-Mapa de riesgo-UO'!BA219, IF(U218=0, 0,$I$6))</f>
        <v>0</v>
      </c>
      <c r="X218" s="221"/>
      <c r="Y218" s="221"/>
      <c r="Z218" s="221"/>
      <c r="AA218" s="221"/>
      <c r="AB218" s="324"/>
    </row>
    <row r="219" spans="1:28" ht="91.5" hidden="1" customHeight="1" x14ac:dyDescent="0.2">
      <c r="A219" s="324"/>
      <c r="B219" s="332"/>
      <c r="C219" s="402"/>
      <c r="D219" s="332"/>
      <c r="E219" s="332"/>
      <c r="F219" s="332"/>
      <c r="G219" s="52">
        <f>'01-Mapa de riesgo-UO'!I220</f>
        <v>0</v>
      </c>
      <c r="H219" s="332"/>
      <c r="I219" s="385"/>
      <c r="J219" s="332"/>
      <c r="K219" s="405"/>
      <c r="L219" s="399"/>
      <c r="M219" s="204">
        <f>IF('01-Mapa de riesgo-UO'!S220="No existen", "No existe control para el riesgo",'01-Mapa de riesgo-UO'!W220)</f>
        <v>0</v>
      </c>
      <c r="N219" s="204">
        <f>'01-Mapa de riesgo-UO'!AB220</f>
        <v>0</v>
      </c>
      <c r="O219" s="204">
        <f>'01-Mapa de riesgo-UO'!AG220</f>
        <v>0</v>
      </c>
      <c r="P219" s="218">
        <f>'01-Mapa de riesgo-UO'!AL220</f>
        <v>0</v>
      </c>
      <c r="Q219" s="218">
        <f>'01-Mapa de riesgo-UO'!AP220</f>
        <v>0</v>
      </c>
      <c r="R219" s="385"/>
      <c r="S219" s="399"/>
      <c r="T219" s="399"/>
      <c r="U219" s="223" t="str">
        <f>'01-Mapa de riesgo-UO'!AW220</f>
        <v>ASUMIR</v>
      </c>
      <c r="V219" s="223">
        <f>'01-Mapa de riesgo-UO'!AX220</f>
        <v>0</v>
      </c>
      <c r="W219" s="180">
        <f>IF(U219="COMPARTIR",'01-Mapa de riesgo-UO'!BA220, IF(U219=0, 0,$I$6))</f>
        <v>0</v>
      </c>
      <c r="X219" s="221"/>
      <c r="Y219" s="221"/>
      <c r="Z219" s="221"/>
      <c r="AA219" s="221"/>
      <c r="AB219" s="324"/>
    </row>
    <row r="220" spans="1:28" ht="91.5" hidden="1" customHeight="1" x14ac:dyDescent="0.2">
      <c r="A220" s="324">
        <v>71</v>
      </c>
      <c r="B220" s="332" t="str">
        <f>'01-Mapa de riesgo-UO'!D221</f>
        <v>EXTENSIÓN_PROYECCIÓN_SOCIAL</v>
      </c>
      <c r="C220" s="402" t="str">
        <f>+'01-Mapa de riesgo-UO'!F221</f>
        <v>NO</v>
      </c>
      <c r="D220" s="332" t="str">
        <f>'01-Mapa de riesgo-UO'!J221</f>
        <v>Operacional</v>
      </c>
      <c r="E220" s="332" t="str">
        <f>'01-Mapa de riesgo-UO'!K221</f>
        <v>Pérdida de la validez de los resultados del laboratorio Equipamiento
(6.4.6)</v>
      </c>
      <c r="F220" s="332"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32" t="str">
        <f>'01-Mapa de riesgo-UO'!M221</f>
        <v>Obtenicón de resultados inválidos</v>
      </c>
      <c r="I220" s="385" t="str">
        <f>'01-Mapa de riesgo-UO'!AT221</f>
        <v>LEVE</v>
      </c>
      <c r="J220" s="332" t="str">
        <f>'01-Mapa de riesgo-UO'!AU221</f>
        <v>No. de equipos calibrados de acuerdo al plan / Total equipos a calibrar</v>
      </c>
      <c r="K220" s="408"/>
      <c r="L220" s="399"/>
      <c r="M220" s="204" t="str">
        <f>IF('01-Mapa de riesgo-UO'!S221="No existen", "No existe control para el riesgo",'01-Mapa de riesgo-UO'!W221)</f>
        <v>Ejecución del plan de mantenimiento, verificación y calibración de equipos; para cada vigencia</v>
      </c>
      <c r="N220" s="204">
        <f>'01-Mapa de riesgo-UO'!AB221</f>
        <v>0</v>
      </c>
      <c r="O220" s="204" t="str">
        <f>'01-Mapa de riesgo-UO'!AG221</f>
        <v>Profesional I (Transitorio Ocasional de Proyecto</v>
      </c>
      <c r="P220" s="218" t="str">
        <f>'01-Mapa de riesgo-UO'!AL221</f>
        <v>Anual</v>
      </c>
      <c r="Q220" s="218" t="str">
        <f>'01-Mapa de riesgo-UO'!AP221</f>
        <v>Preventivo</v>
      </c>
      <c r="R220" s="385" t="str">
        <f>'01-Mapa de riesgo-UO'!AR221</f>
        <v>ACEPTABLE</v>
      </c>
      <c r="S220" s="399"/>
      <c r="T220" s="399"/>
      <c r="U220" s="223" t="str">
        <f>'01-Mapa de riesgo-UO'!AW221</f>
        <v>ASUMIR</v>
      </c>
      <c r="V220" s="223">
        <f>'01-Mapa de riesgo-UO'!AX221</f>
        <v>0</v>
      </c>
      <c r="W220" s="180">
        <f>IF(U220="COMPARTIR",'01-Mapa de riesgo-UO'!BA221, IF(U220=0, 0,$I$6))</f>
        <v>0</v>
      </c>
      <c r="X220" s="221"/>
      <c r="Y220" s="221"/>
      <c r="Z220" s="221"/>
      <c r="AA220" s="221"/>
      <c r="AB220" s="324"/>
    </row>
    <row r="221" spans="1:28" ht="91.5" hidden="1" customHeight="1" x14ac:dyDescent="0.2">
      <c r="A221" s="324"/>
      <c r="B221" s="332"/>
      <c r="C221" s="402"/>
      <c r="D221" s="332"/>
      <c r="E221" s="332"/>
      <c r="F221" s="332"/>
      <c r="G221" s="52">
        <f>'01-Mapa de riesgo-UO'!I222</f>
        <v>0</v>
      </c>
      <c r="H221" s="332"/>
      <c r="I221" s="385"/>
      <c r="J221" s="332"/>
      <c r="K221" s="405"/>
      <c r="L221" s="399"/>
      <c r="M221" s="204">
        <f>IF('01-Mapa de riesgo-UO'!S222="No existen", "No existe control para el riesgo",'01-Mapa de riesgo-UO'!W222)</f>
        <v>0</v>
      </c>
      <c r="N221" s="204">
        <f>'01-Mapa de riesgo-UO'!AB222</f>
        <v>0</v>
      </c>
      <c r="O221" s="204">
        <f>'01-Mapa de riesgo-UO'!AG222</f>
        <v>0</v>
      </c>
      <c r="P221" s="218">
        <f>'01-Mapa de riesgo-UO'!AL222</f>
        <v>0</v>
      </c>
      <c r="Q221" s="218">
        <f>'01-Mapa de riesgo-UO'!AP222</f>
        <v>0</v>
      </c>
      <c r="R221" s="385"/>
      <c r="S221" s="399"/>
      <c r="T221" s="399"/>
      <c r="U221" s="223" t="str">
        <f>'01-Mapa de riesgo-UO'!AW222</f>
        <v>ASUMIR</v>
      </c>
      <c r="V221" s="223">
        <f>'01-Mapa de riesgo-UO'!AX222</f>
        <v>0</v>
      </c>
      <c r="W221" s="180">
        <f>IF(U221="COMPARTIR",'01-Mapa de riesgo-UO'!BA222, IF(U221=0, 0,$I$6))</f>
        <v>0</v>
      </c>
      <c r="X221" s="221"/>
      <c r="Y221" s="221"/>
      <c r="Z221" s="221"/>
      <c r="AA221" s="221"/>
      <c r="AB221" s="324"/>
    </row>
    <row r="222" spans="1:28" ht="91.5" hidden="1" customHeight="1" x14ac:dyDescent="0.2">
      <c r="A222" s="324"/>
      <c r="B222" s="332"/>
      <c r="C222" s="402"/>
      <c r="D222" s="332"/>
      <c r="E222" s="332"/>
      <c r="F222" s="332"/>
      <c r="G222" s="52">
        <f>'01-Mapa de riesgo-UO'!I223</f>
        <v>0</v>
      </c>
      <c r="H222" s="332"/>
      <c r="I222" s="385"/>
      <c r="J222" s="332"/>
      <c r="K222" s="405"/>
      <c r="L222" s="399"/>
      <c r="M222" s="204">
        <f>IF('01-Mapa de riesgo-UO'!S223="No existen", "No existe control para el riesgo",'01-Mapa de riesgo-UO'!W223)</f>
        <v>0</v>
      </c>
      <c r="N222" s="204">
        <f>'01-Mapa de riesgo-UO'!AB223</f>
        <v>0</v>
      </c>
      <c r="O222" s="204">
        <f>'01-Mapa de riesgo-UO'!AG223</f>
        <v>0</v>
      </c>
      <c r="P222" s="218">
        <f>'01-Mapa de riesgo-UO'!AL223</f>
        <v>0</v>
      </c>
      <c r="Q222" s="218">
        <f>'01-Mapa de riesgo-UO'!AP223</f>
        <v>0</v>
      </c>
      <c r="R222" s="385"/>
      <c r="S222" s="399"/>
      <c r="T222" s="399"/>
      <c r="U222" s="223" t="str">
        <f>'01-Mapa de riesgo-UO'!AW223</f>
        <v>ASUMIR</v>
      </c>
      <c r="V222" s="223">
        <f>'01-Mapa de riesgo-UO'!AX223</f>
        <v>0</v>
      </c>
      <c r="W222" s="180">
        <f>IF(U222="COMPARTIR",'01-Mapa de riesgo-UO'!BA223, IF(U222=0, 0,$I$6))</f>
        <v>0</v>
      </c>
      <c r="X222" s="221"/>
      <c r="Y222" s="221"/>
      <c r="Z222" s="221"/>
      <c r="AA222" s="221"/>
      <c r="AB222" s="324"/>
    </row>
    <row r="223" spans="1:28" ht="91.5" hidden="1" customHeight="1" x14ac:dyDescent="0.2">
      <c r="A223" s="324">
        <v>72</v>
      </c>
      <c r="B223" s="332" t="str">
        <f>'01-Mapa de riesgo-UO'!D224</f>
        <v>EXTENSIÓN_PROYECCIÓN_SOCIAL</v>
      </c>
      <c r="C223" s="402" t="str">
        <f>+'01-Mapa de riesgo-UO'!F224</f>
        <v>NO</v>
      </c>
      <c r="D223" s="332" t="str">
        <f>'01-Mapa de riesgo-UO'!J224</f>
        <v>Operacional</v>
      </c>
      <c r="E223" s="332" t="str">
        <f>'01-Mapa de riesgo-UO'!K224</f>
        <v>Pérdida de la validez de los resultados del laboratorio Equipamiento
(6.4.3)</v>
      </c>
      <c r="F223" s="332"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32" t="str">
        <f>'01-Mapa de riesgo-UO'!M224</f>
        <v>Pérdida de la trazabilidad en las mediciones</v>
      </c>
      <c r="I223" s="385" t="str">
        <f>'01-Mapa de riesgo-UO'!AT224</f>
        <v>LEVE</v>
      </c>
      <c r="J223" s="332" t="str">
        <f>'01-Mapa de riesgo-UO'!AU224</f>
        <v>No. veces en que las condiciones ambientales se salen de los límites / Días Laborales anuales</v>
      </c>
      <c r="K223" s="408"/>
      <c r="L223" s="399"/>
      <c r="M223" s="204" t="str">
        <f>IF('01-Mapa de riesgo-UO'!S224="No existen", "No existe control para el riesgo",'01-Mapa de riesgo-UO'!W224)</f>
        <v xml:space="preserve">Registrar las condiciones ambientales del área de almacenamiento de los materiales de referencia. </v>
      </c>
      <c r="N223" s="204">
        <f>'01-Mapa de riesgo-UO'!AB224</f>
        <v>0</v>
      </c>
      <c r="O223" s="204" t="str">
        <f>'01-Mapa de riesgo-UO'!AG224</f>
        <v>Técnico I - Auxiliar Laboratorio (Transitorio Ocasional de Proyecto)</v>
      </c>
      <c r="P223" s="218" t="str">
        <f>'01-Mapa de riesgo-UO'!AL224</f>
        <v>Diaria</v>
      </c>
      <c r="Q223" s="218" t="str">
        <f>'01-Mapa de riesgo-UO'!AP224</f>
        <v>Preventivo</v>
      </c>
      <c r="R223" s="385" t="str">
        <f>'01-Mapa de riesgo-UO'!AR224</f>
        <v>ACEPTABLE</v>
      </c>
      <c r="S223" s="399"/>
      <c r="T223" s="399"/>
      <c r="U223" s="223" t="str">
        <f>'01-Mapa de riesgo-UO'!AW224</f>
        <v>ASUMIR</v>
      </c>
      <c r="V223" s="223">
        <f>'01-Mapa de riesgo-UO'!AX224</f>
        <v>0</v>
      </c>
      <c r="W223" s="180">
        <f>IF(U223="COMPARTIR",'01-Mapa de riesgo-UO'!BA224, IF(U223=0, 0,$I$6))</f>
        <v>0</v>
      </c>
      <c r="X223" s="221"/>
      <c r="Y223" s="221"/>
      <c r="Z223" s="221"/>
      <c r="AA223" s="221"/>
      <c r="AB223" s="324"/>
    </row>
    <row r="224" spans="1:28" ht="91.5" hidden="1" customHeight="1" x14ac:dyDescent="0.2">
      <c r="A224" s="324"/>
      <c r="B224" s="332"/>
      <c r="C224" s="402"/>
      <c r="D224" s="332"/>
      <c r="E224" s="332"/>
      <c r="F224" s="332"/>
      <c r="G224" s="52">
        <f>'01-Mapa de riesgo-UO'!I225</f>
        <v>0</v>
      </c>
      <c r="H224" s="332"/>
      <c r="I224" s="385"/>
      <c r="J224" s="332"/>
      <c r="K224" s="405"/>
      <c r="L224" s="399"/>
      <c r="M224" s="204">
        <f>IF('01-Mapa de riesgo-UO'!S225="No existen", "No existe control para el riesgo",'01-Mapa de riesgo-UO'!W225)</f>
        <v>0</v>
      </c>
      <c r="N224" s="204">
        <f>'01-Mapa de riesgo-UO'!AB225</f>
        <v>0</v>
      </c>
      <c r="O224" s="204">
        <f>'01-Mapa de riesgo-UO'!AG225</f>
        <v>0</v>
      </c>
      <c r="P224" s="218">
        <f>'01-Mapa de riesgo-UO'!AL225</f>
        <v>0</v>
      </c>
      <c r="Q224" s="218">
        <f>'01-Mapa de riesgo-UO'!AP225</f>
        <v>0</v>
      </c>
      <c r="R224" s="385"/>
      <c r="S224" s="399"/>
      <c r="T224" s="399"/>
      <c r="U224" s="223" t="str">
        <f>'01-Mapa de riesgo-UO'!AW225</f>
        <v>ASUMIR</v>
      </c>
      <c r="V224" s="223">
        <f>'01-Mapa de riesgo-UO'!AX225</f>
        <v>0</v>
      </c>
      <c r="W224" s="180">
        <f>IF(U224="COMPARTIR",'01-Mapa de riesgo-UO'!BA225, IF(U224=0, 0,$I$6))</f>
        <v>0</v>
      </c>
      <c r="X224" s="221"/>
      <c r="Y224" s="221"/>
      <c r="Z224" s="221"/>
      <c r="AA224" s="221"/>
      <c r="AB224" s="324"/>
    </row>
    <row r="225" spans="1:28" ht="91.5" hidden="1" customHeight="1" x14ac:dyDescent="0.2">
      <c r="A225" s="324"/>
      <c r="B225" s="332"/>
      <c r="C225" s="402"/>
      <c r="D225" s="332"/>
      <c r="E225" s="332"/>
      <c r="F225" s="332"/>
      <c r="G225" s="52">
        <f>'01-Mapa de riesgo-UO'!I226</f>
        <v>0</v>
      </c>
      <c r="H225" s="332"/>
      <c r="I225" s="385"/>
      <c r="J225" s="332"/>
      <c r="K225" s="405"/>
      <c r="L225" s="399"/>
      <c r="M225" s="204">
        <f>IF('01-Mapa de riesgo-UO'!S226="No existen", "No existe control para el riesgo",'01-Mapa de riesgo-UO'!W226)</f>
        <v>0</v>
      </c>
      <c r="N225" s="204">
        <f>'01-Mapa de riesgo-UO'!AB226</f>
        <v>0</v>
      </c>
      <c r="O225" s="204">
        <f>'01-Mapa de riesgo-UO'!AG226</f>
        <v>0</v>
      </c>
      <c r="P225" s="218">
        <f>'01-Mapa de riesgo-UO'!AL226</f>
        <v>0</v>
      </c>
      <c r="Q225" s="218">
        <f>'01-Mapa de riesgo-UO'!AP226</f>
        <v>0</v>
      </c>
      <c r="R225" s="385"/>
      <c r="S225" s="399"/>
      <c r="T225" s="399"/>
      <c r="U225" s="223" t="str">
        <f>'01-Mapa de riesgo-UO'!AW226</f>
        <v>ASUMIR</v>
      </c>
      <c r="V225" s="223">
        <f>'01-Mapa de riesgo-UO'!AX226</f>
        <v>0</v>
      </c>
      <c r="W225" s="180">
        <f>IF(U225="COMPARTIR",'01-Mapa de riesgo-UO'!BA226, IF(U225=0, 0,$I$6))</f>
        <v>0</v>
      </c>
      <c r="X225" s="221"/>
      <c r="Y225" s="221"/>
      <c r="Z225" s="221"/>
      <c r="AA225" s="221"/>
      <c r="AB225" s="324"/>
    </row>
    <row r="226" spans="1:28" ht="91.5" hidden="1" customHeight="1" x14ac:dyDescent="0.2">
      <c r="A226" s="324">
        <v>73</v>
      </c>
      <c r="B226" s="332" t="str">
        <f>'01-Mapa de riesgo-UO'!D227</f>
        <v>EXTENSIÓN_PROYECCIÓN_SOCIAL</v>
      </c>
      <c r="C226" s="402" t="str">
        <f>+'01-Mapa de riesgo-UO'!F227</f>
        <v>NO</v>
      </c>
      <c r="D226" s="332" t="str">
        <f>'01-Mapa de riesgo-UO'!J227</f>
        <v>Cumplimiento</v>
      </c>
      <c r="E226" s="332" t="str">
        <f>'01-Mapa de riesgo-UO'!K227</f>
        <v>Emisión de una Declaración de Conformidad errada
(7.8.6)</v>
      </c>
      <c r="F226" s="332"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32" t="str">
        <f>'01-Mapa de riesgo-UO'!M227</f>
        <v>Desviaciones en los procesos operativos del cliente</v>
      </c>
      <c r="I226" s="385" t="str">
        <f>'01-Mapa de riesgo-UO'!AT227</f>
        <v>LEVE</v>
      </c>
      <c r="J226" s="332" t="str">
        <f>'01-Mapa de riesgo-UO'!AU227</f>
        <v>No de Informes de Ensayo con declaración de conformidad equivocada / No de Informes de ensayo con declaración de conformidad emitida</v>
      </c>
      <c r="K226" s="408"/>
      <c r="L226" s="399"/>
      <c r="M226" s="204" t="str">
        <f>IF('01-Mapa de riesgo-UO'!S227="No existen", "No existe control para el riesgo",'01-Mapa de riesgo-UO'!W227)</f>
        <v>Utlización de la regla de decisión basada en la aceptación simple JCGM-106-2012</v>
      </c>
      <c r="N226" s="204">
        <f>'01-Mapa de riesgo-UO'!AB227</f>
        <v>0</v>
      </c>
      <c r="O226" s="204" t="str">
        <f>'01-Mapa de riesgo-UO'!AG227</f>
        <v>Director (Transitorio)</v>
      </c>
      <c r="P226" s="218" t="str">
        <f>'01-Mapa de riesgo-UO'!AL227</f>
        <v>Diaria</v>
      </c>
      <c r="Q226" s="218" t="str">
        <f>'01-Mapa de riesgo-UO'!AP227</f>
        <v>Preventivo</v>
      </c>
      <c r="R226" s="385" t="str">
        <f>'01-Mapa de riesgo-UO'!AR227</f>
        <v>ACEPTABLE</v>
      </c>
      <c r="S226" s="399"/>
      <c r="T226" s="399"/>
      <c r="U226" s="223" t="str">
        <f>'01-Mapa de riesgo-UO'!AW227</f>
        <v>ASUMIR</v>
      </c>
      <c r="V226" s="223">
        <f>'01-Mapa de riesgo-UO'!AX227</f>
        <v>0</v>
      </c>
      <c r="W226" s="180">
        <f>IF(U226="COMPARTIR",'01-Mapa de riesgo-UO'!BA227, IF(U226=0, 0,$I$6))</f>
        <v>0</v>
      </c>
      <c r="X226" s="221"/>
      <c r="Y226" s="221"/>
      <c r="Z226" s="221"/>
      <c r="AA226" s="221"/>
      <c r="AB226" s="324"/>
    </row>
    <row r="227" spans="1:28" ht="91.5" hidden="1" customHeight="1" x14ac:dyDescent="0.2">
      <c r="A227" s="324"/>
      <c r="B227" s="332"/>
      <c r="C227" s="402"/>
      <c r="D227" s="332"/>
      <c r="E227" s="332"/>
      <c r="F227" s="332"/>
      <c r="G227" s="52" t="str">
        <f>'01-Mapa de riesgo-UO'!I228</f>
        <v>Inadecuada estimación de la incertidumbre  basada en los principios técnicos de uso del equipamiento y mediciones del laboratorio</v>
      </c>
      <c r="H227" s="332"/>
      <c r="I227" s="385"/>
      <c r="J227" s="332"/>
      <c r="K227" s="405"/>
      <c r="L227" s="399"/>
      <c r="M227" s="204" t="str">
        <f>IF('01-Mapa de riesgo-UO'!S228="No existen", "No existe control para el riesgo",'01-Mapa de riesgo-UO'!W228)</f>
        <v>- Instructivo de evaluación de la incertidumbre
- Hoja de cálculo de incertidumbre</v>
      </c>
      <c r="N227" s="204">
        <f>'01-Mapa de riesgo-UO'!AB228</f>
        <v>0</v>
      </c>
      <c r="O227" s="204" t="str">
        <f>'01-Mapa de riesgo-UO'!AG228</f>
        <v xml:space="preserve">Técnico I - Profesional I Laboratorio  (Transitorio Ocasional de Proyecto) </v>
      </c>
      <c r="P227" s="218" t="str">
        <f>'01-Mapa de riesgo-UO'!AL228</f>
        <v>Diaria</v>
      </c>
      <c r="Q227" s="218" t="str">
        <f>'01-Mapa de riesgo-UO'!AP228</f>
        <v>Preventivo</v>
      </c>
      <c r="R227" s="385"/>
      <c r="S227" s="399"/>
      <c r="T227" s="399"/>
      <c r="U227" s="223" t="str">
        <f>'01-Mapa de riesgo-UO'!AW228</f>
        <v>ASUMIR</v>
      </c>
      <c r="V227" s="223">
        <f>'01-Mapa de riesgo-UO'!AX228</f>
        <v>0</v>
      </c>
      <c r="W227" s="180">
        <f>IF(U227="COMPARTIR",'01-Mapa de riesgo-UO'!BA228, IF(U227=0, 0,$I$6))</f>
        <v>0</v>
      </c>
      <c r="X227" s="221"/>
      <c r="Y227" s="221"/>
      <c r="Z227" s="221"/>
      <c r="AA227" s="221"/>
      <c r="AB227" s="324"/>
    </row>
    <row r="228" spans="1:28" ht="91.5" hidden="1" customHeight="1" x14ac:dyDescent="0.2">
      <c r="A228" s="324"/>
      <c r="B228" s="332"/>
      <c r="C228" s="402"/>
      <c r="D228" s="332"/>
      <c r="E228" s="332"/>
      <c r="F228" s="332"/>
      <c r="G228" s="52">
        <f>'01-Mapa de riesgo-UO'!I229</f>
        <v>0</v>
      </c>
      <c r="H228" s="332"/>
      <c r="I228" s="385"/>
      <c r="J228" s="332"/>
      <c r="K228" s="405"/>
      <c r="L228" s="399"/>
      <c r="M228" s="204">
        <f>IF('01-Mapa de riesgo-UO'!S229="No existen", "No existe control para el riesgo",'01-Mapa de riesgo-UO'!W229)</f>
        <v>0</v>
      </c>
      <c r="N228" s="204">
        <f>'01-Mapa de riesgo-UO'!AB229</f>
        <v>0</v>
      </c>
      <c r="O228" s="204">
        <f>'01-Mapa de riesgo-UO'!AG229</f>
        <v>0</v>
      </c>
      <c r="P228" s="218">
        <f>'01-Mapa de riesgo-UO'!AL229</f>
        <v>0</v>
      </c>
      <c r="Q228" s="218">
        <f>'01-Mapa de riesgo-UO'!AP229</f>
        <v>0</v>
      </c>
      <c r="R228" s="385"/>
      <c r="S228" s="399"/>
      <c r="T228" s="399"/>
      <c r="U228" s="223" t="str">
        <f>'01-Mapa de riesgo-UO'!AW229</f>
        <v>ASUMIR</v>
      </c>
      <c r="V228" s="223">
        <f>'01-Mapa de riesgo-UO'!AX229</f>
        <v>0</v>
      </c>
      <c r="W228" s="180">
        <f>IF(U228="COMPARTIR",'01-Mapa de riesgo-UO'!BA229, IF(U228=0, 0,$I$6))</f>
        <v>0</v>
      </c>
      <c r="X228" s="221"/>
      <c r="Y228" s="221"/>
      <c r="Z228" s="221"/>
      <c r="AA228" s="221"/>
      <c r="AB228" s="324"/>
    </row>
    <row r="229" spans="1:28" ht="91.5" hidden="1" customHeight="1" x14ac:dyDescent="0.2">
      <c r="A229" s="324">
        <v>74</v>
      </c>
      <c r="B229" s="332" t="str">
        <f>'01-Mapa de riesgo-UO'!D230</f>
        <v>EXTENSIÓN_PROYECCIÓN_SOCIAL</v>
      </c>
      <c r="C229" s="402" t="str">
        <f>+'01-Mapa de riesgo-UO'!F230</f>
        <v>NO</v>
      </c>
      <c r="D229" s="332" t="str">
        <f>'01-Mapa de riesgo-UO'!J230</f>
        <v>Cumplimiento</v>
      </c>
      <c r="E229" s="332" t="str">
        <f>'01-Mapa de riesgo-UO'!K230</f>
        <v>Pérdida de la validez de los resultados (Selección, verificación y validación de métodos)
(7.2)</v>
      </c>
      <c r="F229" s="332" t="str">
        <f>'01-Mapa de riesgo-UO'!L230</f>
        <v>No cumplir con las especificaciones y requistos del método de ensayo</v>
      </c>
      <c r="G229" s="52" t="str">
        <f>'01-Mapa de riesgo-UO'!I230</f>
        <v>No cumplir con las características de desempeño de los métodos verificados por el laboratorio para su uso previsto</v>
      </c>
      <c r="H229" s="332" t="str">
        <f>'01-Mapa de riesgo-UO'!M230</f>
        <v>Pérdida de la capacidad analítica del laboratorio</v>
      </c>
      <c r="I229" s="385" t="str">
        <f>'01-Mapa de riesgo-UO'!AT230</f>
        <v>LEVE</v>
      </c>
      <c r="J229" s="332" t="str">
        <f>'01-Mapa de riesgo-UO'!AU230</f>
        <v>No. de verificaciones de métodos de ensayo con desempeño no válido / No. total de verificaciones de métodos de ensayo</v>
      </c>
      <c r="K229" s="408"/>
      <c r="L229" s="399"/>
      <c r="M229" s="204" t="str">
        <f>IF('01-Mapa de riesgo-UO'!S230="No existen", "No existe control para el riesgo",'01-Mapa de riesgo-UO'!W230)</f>
        <v>Generación del plan de verificación de los métodos de ensayo con base en el documento normativo</v>
      </c>
      <c r="N229" s="204">
        <f>'01-Mapa de riesgo-UO'!AB230</f>
        <v>0</v>
      </c>
      <c r="O229" s="204" t="str">
        <f>'01-Mapa de riesgo-UO'!AG230</f>
        <v xml:space="preserve">Técnico I - Profesional I Laboratorio  (Transitorio Ocasional de Proyecto) </v>
      </c>
      <c r="P229" s="218" t="str">
        <f>'01-Mapa de riesgo-UO'!AL230</f>
        <v>Anual</v>
      </c>
      <c r="Q229" s="218" t="str">
        <f>'01-Mapa de riesgo-UO'!AP230</f>
        <v>Preventivo</v>
      </c>
      <c r="R229" s="385" t="str">
        <f>'01-Mapa de riesgo-UO'!AR230</f>
        <v>ACEPTABLE</v>
      </c>
      <c r="S229" s="399"/>
      <c r="T229" s="399"/>
      <c r="U229" s="223" t="str">
        <f>'01-Mapa de riesgo-UO'!AW230</f>
        <v>ASUMIR</v>
      </c>
      <c r="V229" s="223">
        <f>'01-Mapa de riesgo-UO'!AX230</f>
        <v>0</v>
      </c>
      <c r="W229" s="180">
        <f>IF(U229="COMPARTIR",'01-Mapa de riesgo-UO'!BA230, IF(U229=0, 0,$I$6))</f>
        <v>0</v>
      </c>
      <c r="X229" s="221"/>
      <c r="Y229" s="221"/>
      <c r="Z229" s="221"/>
      <c r="AA229" s="221"/>
      <c r="AB229" s="324"/>
    </row>
    <row r="230" spans="1:28" ht="91.5" hidden="1" customHeight="1" x14ac:dyDescent="0.2">
      <c r="A230" s="324"/>
      <c r="B230" s="332"/>
      <c r="C230" s="402"/>
      <c r="D230" s="332"/>
      <c r="E230" s="332"/>
      <c r="F230" s="332"/>
      <c r="G230" s="52">
        <f>'01-Mapa de riesgo-UO'!I231</f>
        <v>0</v>
      </c>
      <c r="H230" s="332"/>
      <c r="I230" s="385"/>
      <c r="J230" s="332"/>
      <c r="K230" s="405"/>
      <c r="L230" s="399"/>
      <c r="M230" s="204" t="str">
        <f>IF('01-Mapa de riesgo-UO'!S231="No existen", "No existe control para el riesgo",'01-Mapa de riesgo-UO'!W231)</f>
        <v>Ejecución del plan de verificación de los métodos de ensayo con base en el documento normativo</v>
      </c>
      <c r="N230" s="204">
        <f>'01-Mapa de riesgo-UO'!AB231</f>
        <v>0</v>
      </c>
      <c r="O230" s="204" t="str">
        <f>'01-Mapa de riesgo-UO'!AG231</f>
        <v xml:space="preserve">Técnico I - Profesional I Laboratorio  (Transitorio Ocasional de Proyecto) </v>
      </c>
      <c r="P230" s="218" t="str">
        <f>'01-Mapa de riesgo-UO'!AL231</f>
        <v>Anual</v>
      </c>
      <c r="Q230" s="218" t="str">
        <f>'01-Mapa de riesgo-UO'!AP231</f>
        <v>Preventivo</v>
      </c>
      <c r="R230" s="385"/>
      <c r="S230" s="399"/>
      <c r="T230" s="399"/>
      <c r="U230" s="223" t="str">
        <f>'01-Mapa de riesgo-UO'!AW231</f>
        <v>ASUMIR</v>
      </c>
      <c r="V230" s="223">
        <f>'01-Mapa de riesgo-UO'!AX231</f>
        <v>0</v>
      </c>
      <c r="W230" s="180">
        <f>IF(U230="COMPARTIR",'01-Mapa de riesgo-UO'!BA231, IF(U230=0, 0,$I$6))</f>
        <v>0</v>
      </c>
      <c r="X230" s="221"/>
      <c r="Y230" s="221"/>
      <c r="Z230" s="221"/>
      <c r="AA230" s="221"/>
      <c r="AB230" s="324"/>
    </row>
    <row r="231" spans="1:28" ht="91.5" hidden="1" customHeight="1" x14ac:dyDescent="0.2">
      <c r="A231" s="324"/>
      <c r="B231" s="332"/>
      <c r="C231" s="402"/>
      <c r="D231" s="332"/>
      <c r="E231" s="332"/>
      <c r="F231" s="332"/>
      <c r="G231" s="52">
        <f>'01-Mapa de riesgo-UO'!I232</f>
        <v>0</v>
      </c>
      <c r="H231" s="332"/>
      <c r="I231" s="385"/>
      <c r="J231" s="332"/>
      <c r="K231" s="405"/>
      <c r="L231" s="399"/>
      <c r="M231" s="204" t="str">
        <f>IF('01-Mapa de riesgo-UO'!S232="No existen", "No existe control para el riesgo",'01-Mapa de riesgo-UO'!W232)</f>
        <v>Generación y aprobación del informe de verificación evidenciando el cumplimietno de las características de desempeño establecidas en el documento normativo</v>
      </c>
      <c r="N231" s="204">
        <f>'01-Mapa de riesgo-UO'!AB232</f>
        <v>0</v>
      </c>
      <c r="O231" s="204" t="str">
        <f>'01-Mapa de riesgo-UO'!AG232</f>
        <v xml:space="preserve">Técnico I - Profesional I Laboratorio  (Transitorio Ocasional de Proyecto) </v>
      </c>
      <c r="P231" s="218" t="str">
        <f>'01-Mapa de riesgo-UO'!AL232</f>
        <v>Anual</v>
      </c>
      <c r="Q231" s="218" t="str">
        <f>'01-Mapa de riesgo-UO'!AP232</f>
        <v>Preventivo</v>
      </c>
      <c r="R231" s="385"/>
      <c r="S231" s="399"/>
      <c r="T231" s="399"/>
      <c r="U231" s="223" t="str">
        <f>'01-Mapa de riesgo-UO'!AW232</f>
        <v>ASUMIR</v>
      </c>
      <c r="V231" s="223">
        <f>'01-Mapa de riesgo-UO'!AX232</f>
        <v>0</v>
      </c>
      <c r="W231" s="180">
        <f>IF(U231="COMPARTIR",'01-Mapa de riesgo-UO'!BA232, IF(U231=0, 0,$I$6))</f>
        <v>0</v>
      </c>
      <c r="X231" s="221"/>
      <c r="Y231" s="221"/>
      <c r="Z231" s="221"/>
      <c r="AA231" s="221"/>
      <c r="AB231" s="324"/>
    </row>
    <row r="232" spans="1:28" ht="91.5" hidden="1" customHeight="1" x14ac:dyDescent="0.2">
      <c r="A232" s="324">
        <v>75</v>
      </c>
      <c r="B232" s="332" t="str">
        <f>'01-Mapa de riesgo-UO'!D233</f>
        <v>EXTENSIÓN_PROYECCIÓN_SOCIAL</v>
      </c>
      <c r="C232" s="402" t="str">
        <f>+'01-Mapa de riesgo-UO'!F233</f>
        <v>NO</v>
      </c>
      <c r="D232" s="332" t="str">
        <f>'01-Mapa de riesgo-UO'!J233</f>
        <v>Cumplimiento</v>
      </c>
      <c r="E232" s="332" t="str">
        <f>'01-Mapa de riesgo-UO'!K233</f>
        <v>Pérdida de la validez de los resultados (Aseguramiento de la validez de los resultados)
(7.7)</v>
      </c>
      <c r="F232" s="332"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32" t="str">
        <f>'01-Mapa de riesgo-UO'!M233</f>
        <v>Pérdida del control analítico del laboratorio</v>
      </c>
      <c r="I232" s="385" t="str">
        <f>'01-Mapa de riesgo-UO'!AT233</f>
        <v>LEVE</v>
      </c>
      <c r="J232" s="332" t="str">
        <f>'01-Mapa de riesgo-UO'!AU233</f>
        <v>No. caracteristicas de desempeño insatisfactorias / No. de carácterísticas de desempeño evaluadas</v>
      </c>
      <c r="K232" s="408"/>
      <c r="L232" s="399"/>
      <c r="M232" s="204" t="str">
        <f>IF('01-Mapa de riesgo-UO'!S233="No existen", "No existe control para el riesgo",'01-Mapa de riesgo-UO'!W233)</f>
        <v>- Partipación en ensayos de aptitud
- Uso de material de referencia certificado
- Comprobaciones funcionales del equipamiento
- Implementación de gráficos de control</v>
      </c>
      <c r="N232" s="204">
        <f>'01-Mapa de riesgo-UO'!AB233</f>
        <v>0</v>
      </c>
      <c r="O232" s="204" t="str">
        <f>'01-Mapa de riesgo-UO'!AG233</f>
        <v xml:space="preserve">Técnico I - Profesional I Laboratorio  (Transitorio Ocasional de Proyecto) </v>
      </c>
      <c r="P232" s="218" t="str">
        <f>'01-Mapa de riesgo-UO'!AL233</f>
        <v>Diaria</v>
      </c>
      <c r="Q232" s="218" t="str">
        <f>'01-Mapa de riesgo-UO'!AP233</f>
        <v>Preventivo</v>
      </c>
      <c r="R232" s="385" t="str">
        <f>'01-Mapa de riesgo-UO'!AR233</f>
        <v>ACEPTABLE</v>
      </c>
      <c r="S232" s="399"/>
      <c r="T232" s="399"/>
      <c r="U232" s="223" t="str">
        <f>'01-Mapa de riesgo-UO'!AW233</f>
        <v>ASUMIR</v>
      </c>
      <c r="V232" s="223">
        <f>'01-Mapa de riesgo-UO'!AX233</f>
        <v>0</v>
      </c>
      <c r="W232" s="180">
        <f>IF(U232="COMPARTIR",'01-Mapa de riesgo-UO'!BA233, IF(U232=0, 0,$I$6))</f>
        <v>0</v>
      </c>
      <c r="X232" s="221"/>
      <c r="Y232" s="221"/>
      <c r="Z232" s="221"/>
      <c r="AA232" s="221"/>
      <c r="AB232" s="324"/>
    </row>
    <row r="233" spans="1:28" ht="91.5" hidden="1" customHeight="1" x14ac:dyDescent="0.2">
      <c r="A233" s="324"/>
      <c r="B233" s="332"/>
      <c r="C233" s="402"/>
      <c r="D233" s="332"/>
      <c r="E233" s="332"/>
      <c r="F233" s="332"/>
      <c r="G233" s="52">
        <f>'01-Mapa de riesgo-UO'!I234</f>
        <v>0</v>
      </c>
      <c r="H233" s="332"/>
      <c r="I233" s="385"/>
      <c r="J233" s="332"/>
      <c r="K233" s="405"/>
      <c r="L233" s="399"/>
      <c r="M233" s="204">
        <f>IF('01-Mapa de riesgo-UO'!S234="No existen", "No existe control para el riesgo",'01-Mapa de riesgo-UO'!W234)</f>
        <v>0</v>
      </c>
      <c r="N233" s="204">
        <f>'01-Mapa de riesgo-UO'!AB234</f>
        <v>0</v>
      </c>
      <c r="O233" s="204">
        <f>'01-Mapa de riesgo-UO'!AG234</f>
        <v>0</v>
      </c>
      <c r="P233" s="218">
        <f>'01-Mapa de riesgo-UO'!AL234</f>
        <v>0</v>
      </c>
      <c r="Q233" s="218">
        <f>'01-Mapa de riesgo-UO'!AP234</f>
        <v>0</v>
      </c>
      <c r="R233" s="385"/>
      <c r="S233" s="399"/>
      <c r="T233" s="399"/>
      <c r="U233" s="223" t="str">
        <f>'01-Mapa de riesgo-UO'!AW234</f>
        <v>ASUMIR</v>
      </c>
      <c r="V233" s="223">
        <f>'01-Mapa de riesgo-UO'!AX234</f>
        <v>0</v>
      </c>
      <c r="W233" s="180">
        <f>IF(U233="COMPARTIR",'01-Mapa de riesgo-UO'!BA234, IF(U233=0, 0,$I$6))</f>
        <v>0</v>
      </c>
      <c r="X233" s="221"/>
      <c r="Y233" s="221"/>
      <c r="Z233" s="221"/>
      <c r="AA233" s="221"/>
      <c r="AB233" s="324"/>
    </row>
    <row r="234" spans="1:28" ht="91.5" hidden="1" customHeight="1" x14ac:dyDescent="0.2">
      <c r="A234" s="324"/>
      <c r="B234" s="332"/>
      <c r="C234" s="402"/>
      <c r="D234" s="332"/>
      <c r="E234" s="332"/>
      <c r="F234" s="332"/>
      <c r="G234" s="52">
        <f>'01-Mapa de riesgo-UO'!I235</f>
        <v>0</v>
      </c>
      <c r="H234" s="332"/>
      <c r="I234" s="385"/>
      <c r="J234" s="332"/>
      <c r="K234" s="405"/>
      <c r="L234" s="399"/>
      <c r="M234" s="204">
        <f>IF('01-Mapa de riesgo-UO'!S235="No existen", "No existe control para el riesgo",'01-Mapa de riesgo-UO'!W235)</f>
        <v>0</v>
      </c>
      <c r="N234" s="204">
        <f>'01-Mapa de riesgo-UO'!AB235</f>
        <v>0</v>
      </c>
      <c r="O234" s="204">
        <f>'01-Mapa de riesgo-UO'!AG235</f>
        <v>0</v>
      </c>
      <c r="P234" s="218">
        <f>'01-Mapa de riesgo-UO'!AL235</f>
        <v>0</v>
      </c>
      <c r="Q234" s="218">
        <f>'01-Mapa de riesgo-UO'!AP235</f>
        <v>0</v>
      </c>
      <c r="R234" s="385"/>
      <c r="S234" s="399"/>
      <c r="T234" s="399"/>
      <c r="U234" s="223" t="str">
        <f>'01-Mapa de riesgo-UO'!AW235</f>
        <v>ASUMIR</v>
      </c>
      <c r="V234" s="223">
        <f>'01-Mapa de riesgo-UO'!AX235</f>
        <v>0</v>
      </c>
      <c r="W234" s="180">
        <f>IF(U234="COMPARTIR",'01-Mapa de riesgo-UO'!BA235, IF(U234=0, 0,$I$6))</f>
        <v>0</v>
      </c>
      <c r="X234" s="221"/>
      <c r="Y234" s="221"/>
      <c r="Z234" s="221"/>
      <c r="AA234" s="221"/>
      <c r="AB234" s="324"/>
    </row>
    <row r="235" spans="1:28" ht="91.5" hidden="1" customHeight="1" x14ac:dyDescent="0.2">
      <c r="A235" s="324">
        <v>76</v>
      </c>
      <c r="B235" s="332" t="str">
        <f>'01-Mapa de riesgo-UO'!D236</f>
        <v>EXTENSIÓN_PROYECCIÓN_SOCIAL</v>
      </c>
      <c r="C235" s="402" t="str">
        <f>+'01-Mapa de riesgo-UO'!F236</f>
        <v>NO</v>
      </c>
      <c r="D235" s="332" t="str">
        <f>'01-Mapa de riesgo-UO'!J236</f>
        <v>Cumplimiento</v>
      </c>
      <c r="E235" s="332" t="str">
        <f>'01-Mapa de riesgo-UO'!K236</f>
        <v>Incumplimiento a los requisitos relativos a la estructura
(5.4)</v>
      </c>
      <c r="F235" s="332"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32" t="str">
        <f>'01-Mapa de riesgo-UO'!M236</f>
        <v>Pérdida de  la credibilidad en el laboratorio
Pérdida de la condición de acreditación</v>
      </c>
      <c r="I235" s="385" t="str">
        <f>'01-Mapa de riesgo-UO'!AT236</f>
        <v>LEVE</v>
      </c>
      <c r="J235" s="332" t="str">
        <f>'01-Mapa de riesgo-UO'!AU236</f>
        <v>No. de informes de ensayos con mal uso de la condición de acreditación / No. informes de ensayos expedidos por el laboratorio</v>
      </c>
      <c r="K235" s="408"/>
      <c r="L235" s="399"/>
      <c r="M235" s="204" t="str">
        <f>IF('01-Mapa de riesgo-UO'!S236="No existen", "No existe control para el riesgo",'01-Mapa de riesgo-UO'!W236)</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35" s="204">
        <f>'01-Mapa de riesgo-UO'!AB236</f>
        <v>0</v>
      </c>
      <c r="O235" s="204" t="str">
        <f>'01-Mapa de riesgo-UO'!AG236</f>
        <v xml:space="preserve">Director - Profesional I Laboratorio  (Transitorio Ocasional de Proyecto) </v>
      </c>
      <c r="P235" s="218" t="str">
        <f>'01-Mapa de riesgo-UO'!AL236</f>
        <v>Diaria</v>
      </c>
      <c r="Q235" s="218" t="str">
        <f>'01-Mapa de riesgo-UO'!AP236</f>
        <v>Preventivo</v>
      </c>
      <c r="R235" s="385" t="str">
        <f>'01-Mapa de riesgo-UO'!AR236</f>
        <v>ACEPTABLE</v>
      </c>
      <c r="S235" s="399"/>
      <c r="T235" s="399"/>
      <c r="U235" s="223" t="str">
        <f>'01-Mapa de riesgo-UO'!AW236</f>
        <v>ASUMIR</v>
      </c>
      <c r="V235" s="223">
        <f>'01-Mapa de riesgo-UO'!AX236</f>
        <v>0</v>
      </c>
      <c r="W235" s="180">
        <f>IF(U235="COMPARTIR",'01-Mapa de riesgo-UO'!BA236, IF(U235=0, 0,$I$6))</f>
        <v>0</v>
      </c>
      <c r="X235" s="221"/>
      <c r="Y235" s="221"/>
      <c r="Z235" s="221"/>
      <c r="AA235" s="221"/>
      <c r="AB235" s="324"/>
    </row>
    <row r="236" spans="1:28" ht="91.5" hidden="1" customHeight="1" x14ac:dyDescent="0.2">
      <c r="A236" s="324"/>
      <c r="B236" s="332"/>
      <c r="C236" s="402"/>
      <c r="D236" s="332"/>
      <c r="E236" s="332"/>
      <c r="F236" s="332"/>
      <c r="G236" s="52">
        <f>'01-Mapa de riesgo-UO'!I237</f>
        <v>0</v>
      </c>
      <c r="H236" s="332"/>
      <c r="I236" s="385"/>
      <c r="J236" s="332"/>
      <c r="K236" s="405"/>
      <c r="L236" s="399"/>
      <c r="M236" s="204" t="str">
        <f>IF('01-Mapa de riesgo-UO'!S237="No existen", "No existe control para el riesgo",'01-Mapa de riesgo-UO'!W237)</f>
        <v>- Uso de formatos diferentes para la emisión de resultados para distinguir la condición de acreditación de los parametros de ensayo realizados por el Laboratorio</v>
      </c>
      <c r="N236" s="204">
        <f>'01-Mapa de riesgo-UO'!AB237</f>
        <v>0</v>
      </c>
      <c r="O236" s="204" t="str">
        <f>'01-Mapa de riesgo-UO'!AG237</f>
        <v xml:space="preserve">Auxiliar - Profesional I Laboratorio  (Transitorio Ocasional de Proyecto) </v>
      </c>
      <c r="P236" s="218" t="str">
        <f>'01-Mapa de riesgo-UO'!AL237</f>
        <v>Diaria</v>
      </c>
      <c r="Q236" s="218" t="str">
        <f>'01-Mapa de riesgo-UO'!AP237</f>
        <v>Preventivo</v>
      </c>
      <c r="R236" s="385"/>
      <c r="S236" s="399"/>
      <c r="T236" s="399"/>
      <c r="U236" s="223" t="str">
        <f>'01-Mapa de riesgo-UO'!AW237</f>
        <v>ASUMIR</v>
      </c>
      <c r="V236" s="223">
        <f>'01-Mapa de riesgo-UO'!AX237</f>
        <v>0</v>
      </c>
      <c r="W236" s="180">
        <f>IF(U236="COMPARTIR",'01-Mapa de riesgo-UO'!BA237, IF(U236=0, 0,$I$6))</f>
        <v>0</v>
      </c>
      <c r="X236" s="221"/>
      <c r="Y236" s="221"/>
      <c r="Z236" s="221"/>
      <c r="AA236" s="221"/>
      <c r="AB236" s="324"/>
    </row>
    <row r="237" spans="1:28" ht="91.5" hidden="1" customHeight="1" x14ac:dyDescent="0.2">
      <c r="A237" s="324"/>
      <c r="B237" s="332"/>
      <c r="C237" s="402"/>
      <c r="D237" s="332"/>
      <c r="E237" s="332"/>
      <c r="F237" s="332"/>
      <c r="G237" s="52">
        <f>'01-Mapa de riesgo-UO'!I238</f>
        <v>0</v>
      </c>
      <c r="H237" s="332"/>
      <c r="I237" s="385"/>
      <c r="J237" s="332"/>
      <c r="K237" s="405"/>
      <c r="L237" s="399"/>
      <c r="M237" s="204" t="str">
        <f>IF('01-Mapa de riesgo-UO'!S238="No existen", "No existe control para el riesgo",'01-Mapa de riesgo-UO'!W238)</f>
        <v>- Uso de indicador (*), para la distinción de los parametros de ensayo que no estan cubiertos por el esquema de acreditación del Laboratorio</v>
      </c>
      <c r="N237" s="204">
        <f>'01-Mapa de riesgo-UO'!AB238</f>
        <v>0</v>
      </c>
      <c r="O237" s="204" t="str">
        <f>'01-Mapa de riesgo-UO'!AG238</f>
        <v xml:space="preserve">Auxiliar - Profesional I Laboratorio  (Transitorio Ocasional de Proyecto) </v>
      </c>
      <c r="P237" s="218" t="str">
        <f>'01-Mapa de riesgo-UO'!AL238</f>
        <v>Diaria</v>
      </c>
      <c r="Q237" s="218" t="str">
        <f>'01-Mapa de riesgo-UO'!AP238</f>
        <v>Preventivo</v>
      </c>
      <c r="R237" s="385"/>
      <c r="S237" s="399"/>
      <c r="T237" s="399"/>
      <c r="U237" s="223" t="str">
        <f>'01-Mapa de riesgo-UO'!AW238</f>
        <v>ASUMIR</v>
      </c>
      <c r="V237" s="223">
        <f>'01-Mapa de riesgo-UO'!AX238</f>
        <v>0</v>
      </c>
      <c r="W237" s="180">
        <f>IF(U237="COMPARTIR",'01-Mapa de riesgo-UO'!BA238, IF(U237=0, 0,$I$6))</f>
        <v>0</v>
      </c>
      <c r="X237" s="221"/>
      <c r="Y237" s="221"/>
      <c r="Z237" s="221"/>
      <c r="AA237" s="221"/>
      <c r="AB237" s="324"/>
    </row>
    <row r="238" spans="1:28" ht="91.5" hidden="1" customHeight="1" x14ac:dyDescent="0.2">
      <c r="A238" s="324">
        <v>77</v>
      </c>
      <c r="B238" s="332" t="str">
        <f>'01-Mapa de riesgo-UO'!D239</f>
        <v>EXTENSIÓN_PROYECCIÓN_SOCIAL</v>
      </c>
      <c r="C238" s="402" t="str">
        <f>+'01-Mapa de riesgo-UO'!F239</f>
        <v>NO</v>
      </c>
      <c r="D238" s="332" t="str">
        <f>'01-Mapa de riesgo-UO'!J239</f>
        <v>Corrupción</v>
      </c>
      <c r="E238" s="332" t="str">
        <f>'01-Mapa de riesgo-UO'!K239</f>
        <v>Perdida de la imparcialidad 
(4.1.3)</v>
      </c>
      <c r="F238" s="332"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332" t="str">
        <f>'01-Mapa de riesgo-UO'!M239</f>
        <v>Pérdida de  credibilidad en el laboratorio
Pérdida de la confianza en el funcionario.
Iniciación de un proceso disciplinario</v>
      </c>
      <c r="I238" s="385" t="str">
        <f>'01-Mapa de riesgo-UO'!AT239</f>
        <v>LEVE</v>
      </c>
      <c r="J238" s="332" t="str">
        <f>'01-Mapa de riesgo-UO'!AU239</f>
        <v>N° Certificados con pérdida de la imparcialidad/ N° Total de certificados expedidos por el laboratorio*100</v>
      </c>
      <c r="K238" s="401">
        <v>0</v>
      </c>
      <c r="L238" s="399" t="s">
        <v>2326</v>
      </c>
      <c r="M238" s="204" t="str">
        <f>IF('01-Mapa de riesgo-UO'!S239="No existen", "No existe control para el riesgo",'01-Mapa de riesgo-UO'!W239)</f>
        <v>Firma de cada funcionario del:
- Acta de compromiso ético
- Declaración de impedimento</v>
      </c>
      <c r="N238" s="204">
        <f>'01-Mapa de riesgo-UO'!AB239</f>
        <v>0</v>
      </c>
      <c r="O238" s="204" t="str">
        <f>'01-Mapa de riesgo-UO'!AG239</f>
        <v xml:space="preserve">Asistencial Administrativo </v>
      </c>
      <c r="P238" s="218" t="str">
        <f>'01-Mapa de riesgo-UO'!AL239</f>
        <v>Anual</v>
      </c>
      <c r="Q238" s="218" t="str">
        <f>'01-Mapa de riesgo-UO'!AP239</f>
        <v>Preventivo</v>
      </c>
      <c r="R238" s="385" t="str">
        <f>'01-Mapa de riesgo-UO'!AR239</f>
        <v>ACEPTABLE</v>
      </c>
      <c r="S238" s="399"/>
      <c r="T238" s="399"/>
      <c r="U238" s="223" t="str">
        <f>'01-Mapa de riesgo-UO'!AW239</f>
        <v>ASUMIR</v>
      </c>
      <c r="V238" s="223">
        <f>'01-Mapa de riesgo-UO'!AX239</f>
        <v>0</v>
      </c>
      <c r="W238" s="180">
        <f>IF(U238="COMPARTIR",'01-Mapa de riesgo-UO'!BA239, IF(U238=0, 0,$I$6))</f>
        <v>0</v>
      </c>
      <c r="X238" s="221"/>
      <c r="Y238" s="221"/>
      <c r="Z238" s="221"/>
      <c r="AA238" s="221"/>
      <c r="AB238" s="324" t="s">
        <v>2144</v>
      </c>
    </row>
    <row r="239" spans="1:28" ht="91.5" hidden="1" customHeight="1" x14ac:dyDescent="0.2">
      <c r="A239" s="324"/>
      <c r="B239" s="332"/>
      <c r="C239" s="402"/>
      <c r="D239" s="332"/>
      <c r="E239" s="332"/>
      <c r="F239" s="332"/>
      <c r="G239" s="52">
        <f>'01-Mapa de riesgo-UO'!I240</f>
        <v>0</v>
      </c>
      <c r="H239" s="332"/>
      <c r="I239" s="385"/>
      <c r="J239" s="332"/>
      <c r="K239" s="401"/>
      <c r="L239" s="399"/>
      <c r="M239" s="204" t="str">
        <f>IF('01-Mapa de riesgo-UO'!S240="No existen", "No existe control para el riesgo",'01-Mapa de riesgo-UO'!W240)</f>
        <v xml:space="preserve"> Funcionarios autorizados para el contacto con el cliente son diferentes a funcionarios autorizados para hacer ensayos.</v>
      </c>
      <c r="N239" s="204">
        <f>'01-Mapa de riesgo-UO'!AB240</f>
        <v>0</v>
      </c>
      <c r="O239" s="204">
        <f>'01-Mapa de riesgo-UO'!AG240</f>
        <v>0</v>
      </c>
      <c r="P239" s="218" t="str">
        <f>'01-Mapa de riesgo-UO'!AL240</f>
        <v>Diaria</v>
      </c>
      <c r="Q239" s="218" t="str">
        <f>'01-Mapa de riesgo-UO'!AP240</f>
        <v>Preventivo</v>
      </c>
      <c r="R239" s="385"/>
      <c r="S239" s="399"/>
      <c r="T239" s="399"/>
      <c r="U239" s="223" t="str">
        <f>'01-Mapa de riesgo-UO'!AW240</f>
        <v>ASUMIR</v>
      </c>
      <c r="V239" s="223">
        <f>'01-Mapa de riesgo-UO'!AX240</f>
        <v>0</v>
      </c>
      <c r="W239" s="180">
        <f>IF(U239="COMPARTIR",'01-Mapa de riesgo-UO'!BA240, IF(U239=0, 0,$I$6))</f>
        <v>0</v>
      </c>
      <c r="X239" s="221"/>
      <c r="Y239" s="221"/>
      <c r="Z239" s="221"/>
      <c r="AA239" s="221"/>
      <c r="AB239" s="324"/>
    </row>
    <row r="240" spans="1:28" ht="91.5" hidden="1" customHeight="1" x14ac:dyDescent="0.2">
      <c r="A240" s="324"/>
      <c r="B240" s="332"/>
      <c r="C240" s="402"/>
      <c r="D240" s="332"/>
      <c r="E240" s="332"/>
      <c r="F240" s="332"/>
      <c r="G240" s="52">
        <f>'01-Mapa de riesgo-UO'!I241</f>
        <v>0</v>
      </c>
      <c r="H240" s="332"/>
      <c r="I240" s="385"/>
      <c r="J240" s="332"/>
      <c r="K240" s="401"/>
      <c r="L240" s="399"/>
      <c r="M240" s="204" t="str">
        <f>IF('01-Mapa de riesgo-UO'!S241="No existen", "No existe control para el riesgo",'01-Mapa de riesgo-UO'!W241)</f>
        <v>Registro del reporte del conflicto de interés</v>
      </c>
      <c r="N240" s="204">
        <f>'01-Mapa de riesgo-UO'!AB241</f>
        <v>0</v>
      </c>
      <c r="O240" s="204" t="str">
        <f>'01-Mapa de riesgo-UO'!AG241</f>
        <v xml:space="preserve">Asistencial Administrativo </v>
      </c>
      <c r="P240" s="218" t="str">
        <f>'01-Mapa de riesgo-UO'!AL241</f>
        <v>Diaria</v>
      </c>
      <c r="Q240" s="218" t="str">
        <f>'01-Mapa de riesgo-UO'!AP241</f>
        <v>Preventivo</v>
      </c>
      <c r="R240" s="385"/>
      <c r="S240" s="399"/>
      <c r="T240" s="399"/>
      <c r="U240" s="223" t="str">
        <f>'01-Mapa de riesgo-UO'!AW241</f>
        <v>ASUMIR</v>
      </c>
      <c r="V240" s="223">
        <f>'01-Mapa de riesgo-UO'!AX241</f>
        <v>0</v>
      </c>
      <c r="W240" s="180">
        <f>IF(U240="COMPARTIR",'01-Mapa de riesgo-UO'!BA241, IF(U240=0, 0,$I$6))</f>
        <v>0</v>
      </c>
      <c r="X240" s="221"/>
      <c r="Y240" s="221"/>
      <c r="Z240" s="221"/>
      <c r="AA240" s="221"/>
      <c r="AB240" s="324"/>
    </row>
    <row r="241" spans="1:28" ht="91.5" hidden="1" customHeight="1" x14ac:dyDescent="0.2">
      <c r="A241" s="324">
        <v>78</v>
      </c>
      <c r="B241" s="332" t="str">
        <f>'01-Mapa de riesgo-UO'!D242</f>
        <v>EXTENSIÓN_PROYECCIÓN_SOCIAL</v>
      </c>
      <c r="C241" s="402" t="str">
        <f>+'01-Mapa de riesgo-UO'!F242</f>
        <v>NO</v>
      </c>
      <c r="D241" s="332" t="str">
        <f>'01-Mapa de riesgo-UO'!J242</f>
        <v>Operacional</v>
      </c>
      <c r="E241" s="332" t="str">
        <f>'01-Mapa de riesgo-UO'!K242</f>
        <v>Pérdida de la validez de los resultados del laboratorio (6.3)</v>
      </c>
      <c r="F241" s="332"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332" t="str">
        <f>'01-Mapa de riesgo-UO'!M242</f>
        <v>Pérdida de  credibilidad en el laboratorio
Pérdida de la confianza en el laboratorio</v>
      </c>
      <c r="I241" s="385" t="str">
        <f>'01-Mapa de riesgo-UO'!AT242</f>
        <v>LEVE</v>
      </c>
      <c r="J241" s="332" t="str">
        <f>'01-Mapa de riesgo-UO'!AU242</f>
        <v>N° eventos en los que se reportaron resultados errados por contaminación cruzada</v>
      </c>
      <c r="K241" s="401">
        <v>0</v>
      </c>
      <c r="L241" s="399" t="s">
        <v>2327</v>
      </c>
      <c r="M241" s="204" t="str">
        <f>IF('01-Mapa de riesgo-UO'!S242="No existen", "No existe control para el riesgo",'01-Mapa de riesgo-UO'!W242)</f>
        <v xml:space="preserve">Separación de áreas PRE y POST PCR para evitar la contaminación cruzada. </v>
      </c>
      <c r="N241" s="204">
        <f>'01-Mapa de riesgo-UO'!AB242</f>
        <v>0</v>
      </c>
      <c r="O241" s="204">
        <f>'01-Mapa de riesgo-UO'!AG242</f>
        <v>0</v>
      </c>
      <c r="P241" s="218" t="str">
        <f>'01-Mapa de riesgo-UO'!AL242</f>
        <v>No definida</v>
      </c>
      <c r="Q241" s="218" t="str">
        <f>'01-Mapa de riesgo-UO'!AP242</f>
        <v>Preventivo</v>
      </c>
      <c r="R241" s="385" t="str">
        <f>'01-Mapa de riesgo-UO'!AR242</f>
        <v>ACEPTABLE</v>
      </c>
      <c r="S241" s="399"/>
      <c r="T241" s="399"/>
      <c r="U241" s="223" t="str">
        <f>'01-Mapa de riesgo-UO'!AW242</f>
        <v>ASUMIR</v>
      </c>
      <c r="V241" s="223">
        <f>'01-Mapa de riesgo-UO'!AX242</f>
        <v>0</v>
      </c>
      <c r="W241" s="180">
        <f>IF(U241="COMPARTIR",'01-Mapa de riesgo-UO'!BA242, IF(U241=0, 0,$I$6))</f>
        <v>0</v>
      </c>
      <c r="X241" s="221"/>
      <c r="Y241" s="221"/>
      <c r="Z241" s="221"/>
      <c r="AA241" s="221"/>
      <c r="AB241" s="324" t="s">
        <v>2144</v>
      </c>
    </row>
    <row r="242" spans="1:28" ht="91.5" hidden="1" customHeight="1" x14ac:dyDescent="0.2">
      <c r="A242" s="324"/>
      <c r="B242" s="332"/>
      <c r="C242" s="402"/>
      <c r="D242" s="332"/>
      <c r="E242" s="332"/>
      <c r="F242" s="332"/>
      <c r="G242" s="52">
        <f>'01-Mapa de riesgo-UO'!I243</f>
        <v>0</v>
      </c>
      <c r="H242" s="332"/>
      <c r="I242" s="385"/>
      <c r="J242" s="332"/>
      <c r="K242" s="401"/>
      <c r="L242" s="399"/>
      <c r="M242" s="204" t="str">
        <f>IF('01-Mapa de riesgo-UO'!S243="No existen", "No existe control para el riesgo",'01-Mapa de riesgo-UO'!W243)</f>
        <v xml:space="preserve">Uso de batas de laboratorio diferentes para cada zona.  </v>
      </c>
      <c r="N242" s="204">
        <f>'01-Mapa de riesgo-UO'!AB243</f>
        <v>0</v>
      </c>
      <c r="O242" s="204" t="str">
        <f>'01-Mapa de riesgo-UO'!AG243</f>
        <v xml:space="preserve">Profesional de Laboratorio 
Técnico de Laboratorio </v>
      </c>
      <c r="P242" s="218" t="str">
        <f>'01-Mapa de riesgo-UO'!AL243</f>
        <v>Diaria</v>
      </c>
      <c r="Q242" s="218" t="str">
        <f>'01-Mapa de riesgo-UO'!AP243</f>
        <v>Preventivo</v>
      </c>
      <c r="R242" s="385"/>
      <c r="S242" s="399"/>
      <c r="T242" s="399"/>
      <c r="U242" s="223" t="str">
        <f>'01-Mapa de riesgo-UO'!AW243</f>
        <v>ASUMIR</v>
      </c>
      <c r="V242" s="223">
        <f>'01-Mapa de riesgo-UO'!AX243</f>
        <v>0</v>
      </c>
      <c r="W242" s="180">
        <f>IF(U242="COMPARTIR",'01-Mapa de riesgo-UO'!BA243, IF(U242=0, 0,$I$6))</f>
        <v>0</v>
      </c>
      <c r="X242" s="221"/>
      <c r="Y242" s="221"/>
      <c r="Z242" s="221"/>
      <c r="AA242" s="221"/>
      <c r="AB242" s="324"/>
    </row>
    <row r="243" spans="1:28" ht="91.5" hidden="1" customHeight="1" x14ac:dyDescent="0.2">
      <c r="A243" s="324"/>
      <c r="B243" s="332"/>
      <c r="C243" s="402"/>
      <c r="D243" s="332"/>
      <c r="E243" s="332"/>
      <c r="F243" s="332"/>
      <c r="G243" s="52">
        <f>'01-Mapa de riesgo-UO'!I244</f>
        <v>0</v>
      </c>
      <c r="H243" s="332"/>
      <c r="I243" s="385"/>
      <c r="J243" s="332"/>
      <c r="K243" s="401"/>
      <c r="L243" s="399"/>
      <c r="M243" s="204">
        <f>IF('01-Mapa de riesgo-UO'!S244="No existen", "No existe control para el riesgo",'01-Mapa de riesgo-UO'!W244)</f>
        <v>0</v>
      </c>
      <c r="N243" s="204">
        <f>'01-Mapa de riesgo-UO'!AB244</f>
        <v>0</v>
      </c>
      <c r="O243" s="204">
        <f>'01-Mapa de riesgo-UO'!AG244</f>
        <v>0</v>
      </c>
      <c r="P243" s="218">
        <f>'01-Mapa de riesgo-UO'!AL244</f>
        <v>0</v>
      </c>
      <c r="Q243" s="218">
        <f>'01-Mapa de riesgo-UO'!AP244</f>
        <v>0</v>
      </c>
      <c r="R243" s="385"/>
      <c r="S243" s="399"/>
      <c r="T243" s="399"/>
      <c r="U243" s="223" t="str">
        <f>'01-Mapa de riesgo-UO'!AW244</f>
        <v>ASUMIR</v>
      </c>
      <c r="V243" s="223">
        <f>'01-Mapa de riesgo-UO'!AX244</f>
        <v>0</v>
      </c>
      <c r="W243" s="180">
        <f>IF(U243="COMPARTIR",'01-Mapa de riesgo-UO'!BA244, IF(U243=0, 0,$I$6))</f>
        <v>0</v>
      </c>
      <c r="X243" s="221"/>
      <c r="Y243" s="221"/>
      <c r="Z243" s="221"/>
      <c r="AA243" s="221"/>
      <c r="AB243" s="324"/>
    </row>
    <row r="244" spans="1:28" ht="91.5" hidden="1" customHeight="1" x14ac:dyDescent="0.2">
      <c r="A244" s="324">
        <v>79</v>
      </c>
      <c r="B244" s="332" t="str">
        <f>'01-Mapa de riesgo-UO'!D245</f>
        <v>EXTENSIÓN_PROYECCIÓN_SOCIAL</v>
      </c>
      <c r="C244" s="402" t="str">
        <f>+'01-Mapa de riesgo-UO'!F245</f>
        <v>NO</v>
      </c>
      <c r="D244" s="332" t="str">
        <f>'01-Mapa de riesgo-UO'!J245</f>
        <v>Operacional</v>
      </c>
      <c r="E244" s="332" t="str">
        <f>'01-Mapa de riesgo-UO'!K245</f>
        <v>Pérdida de la validez de los resultados del laboratorio (6.4.6)</v>
      </c>
      <c r="F244" s="332"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32" t="str">
        <f>'01-Mapa de riesgo-UO'!M245</f>
        <v>Pérdida de  credibilidad en el laboratorio
Pérdida de la confianza en el laboratorio</v>
      </c>
      <c r="I244" s="385" t="str">
        <f>'01-Mapa de riesgo-UO'!AT245</f>
        <v>LEVE</v>
      </c>
      <c r="J244" s="332" t="str">
        <f>'01-Mapa de riesgo-UO'!AU245</f>
        <v>N° Eventos cumplidos/N° Eventos programados*100</v>
      </c>
      <c r="K244" s="404">
        <v>1</v>
      </c>
      <c r="L244" s="399" t="s">
        <v>2328</v>
      </c>
      <c r="M244" s="204" t="str">
        <f>IF('01-Mapa de riesgo-UO'!S245="No existen", "No existe control para el riesgo",'01-Mapa de riesgo-UO'!W245)</f>
        <v>Plan de calibración, verificación y mantenimiento anual con fechas de cumplimiento.</v>
      </c>
      <c r="N244" s="204">
        <f>'01-Mapa de riesgo-UO'!AB245</f>
        <v>0</v>
      </c>
      <c r="O244" s="204" t="str">
        <f>'01-Mapa de riesgo-UO'!AG245</f>
        <v xml:space="preserve">Profesional de Laboratorio 
Técnico de Laboratorio </v>
      </c>
      <c r="P244" s="218" t="str">
        <f>'01-Mapa de riesgo-UO'!AL245</f>
        <v>Anual</v>
      </c>
      <c r="Q244" s="218" t="str">
        <f>'01-Mapa de riesgo-UO'!AP245</f>
        <v>Preventivo</v>
      </c>
      <c r="R244" s="385" t="str">
        <f>'01-Mapa de riesgo-UO'!AR245</f>
        <v>ACEPTABLE</v>
      </c>
      <c r="S244" s="399"/>
      <c r="T244" s="399"/>
      <c r="U244" s="223" t="str">
        <f>'01-Mapa de riesgo-UO'!AW245</f>
        <v>ASUMIR</v>
      </c>
      <c r="V244" s="223">
        <f>'01-Mapa de riesgo-UO'!AX245</f>
        <v>0</v>
      </c>
      <c r="W244" s="180">
        <f>IF(U244="COMPARTIR",'01-Mapa de riesgo-UO'!BA245, IF(U244=0, 0,$I$6))</f>
        <v>0</v>
      </c>
      <c r="X244" s="221"/>
      <c r="Y244" s="221"/>
      <c r="Z244" s="221"/>
      <c r="AA244" s="221"/>
      <c r="AB244" s="324" t="s">
        <v>2144</v>
      </c>
    </row>
    <row r="245" spans="1:28" ht="91.5" hidden="1" customHeight="1" x14ac:dyDescent="0.2">
      <c r="A245" s="324"/>
      <c r="B245" s="332"/>
      <c r="C245" s="402"/>
      <c r="D245" s="332"/>
      <c r="E245" s="332"/>
      <c r="F245" s="332"/>
      <c r="G245" s="52">
        <f>'01-Mapa de riesgo-UO'!I246</f>
        <v>0</v>
      </c>
      <c r="H245" s="332"/>
      <c r="I245" s="385"/>
      <c r="J245" s="332"/>
      <c r="K245" s="401"/>
      <c r="L245" s="399"/>
      <c r="M245" s="204" t="str">
        <f>IF('01-Mapa de riesgo-UO'!S246="No existen", "No existe control para el riesgo",'01-Mapa de riesgo-UO'!W246)</f>
        <v>Indicaciones de los  instructivos 123-LGM-INT-02 ASEGURAMIENTO DE LA VALIDEZ DE LOS RESULTADOS, 123-LGM-INT-08 INSTRUCTIVO PARA POST-PCR  cuando se presenten situaciones de cierre no programado.</v>
      </c>
      <c r="N245" s="204">
        <f>'01-Mapa de riesgo-UO'!AB246</f>
        <v>0</v>
      </c>
      <c r="O245" s="204" t="str">
        <f>'01-Mapa de riesgo-UO'!AG246</f>
        <v xml:space="preserve">Profesional de Laboratorio 
Técnico de Laboratorio </v>
      </c>
      <c r="P245" s="218" t="str">
        <f>'01-Mapa de riesgo-UO'!AL246</f>
        <v>Anual</v>
      </c>
      <c r="Q245" s="218" t="str">
        <f>'01-Mapa de riesgo-UO'!AP246</f>
        <v>Preventivo</v>
      </c>
      <c r="R245" s="385"/>
      <c r="S245" s="399"/>
      <c r="T245" s="399"/>
      <c r="U245" s="223" t="str">
        <f>'01-Mapa de riesgo-UO'!AW246</f>
        <v>ASUMIR</v>
      </c>
      <c r="V245" s="223">
        <f>'01-Mapa de riesgo-UO'!AX246</f>
        <v>0</v>
      </c>
      <c r="W245" s="180">
        <f>IF(U245="COMPARTIR",'01-Mapa de riesgo-UO'!BA246, IF(U245=0, 0,$I$6))</f>
        <v>0</v>
      </c>
      <c r="X245" s="221"/>
      <c r="Y245" s="221"/>
      <c r="Z245" s="221"/>
      <c r="AA245" s="221"/>
      <c r="AB245" s="324"/>
    </row>
    <row r="246" spans="1:28" ht="91.5" hidden="1" customHeight="1" x14ac:dyDescent="0.2">
      <c r="A246" s="324"/>
      <c r="B246" s="332"/>
      <c r="C246" s="402"/>
      <c r="D246" s="332"/>
      <c r="E246" s="332"/>
      <c r="F246" s="332"/>
      <c r="G246" s="52">
        <f>'01-Mapa de riesgo-UO'!I247</f>
        <v>0</v>
      </c>
      <c r="H246" s="332"/>
      <c r="I246" s="385"/>
      <c r="J246" s="332"/>
      <c r="K246" s="401"/>
      <c r="L246" s="399"/>
      <c r="M246" s="204">
        <f>IF('01-Mapa de riesgo-UO'!S247="No existen", "No existe control para el riesgo",'01-Mapa de riesgo-UO'!W247)</f>
        <v>0</v>
      </c>
      <c r="N246" s="204">
        <f>'01-Mapa de riesgo-UO'!AB247</f>
        <v>0</v>
      </c>
      <c r="O246" s="204">
        <f>'01-Mapa de riesgo-UO'!AG247</f>
        <v>0</v>
      </c>
      <c r="P246" s="218">
        <f>'01-Mapa de riesgo-UO'!AL247</f>
        <v>0</v>
      </c>
      <c r="Q246" s="218">
        <f>'01-Mapa de riesgo-UO'!AP247</f>
        <v>0</v>
      </c>
      <c r="R246" s="385"/>
      <c r="S246" s="399"/>
      <c r="T246" s="399"/>
      <c r="U246" s="223" t="str">
        <f>'01-Mapa de riesgo-UO'!AW247</f>
        <v>ASUMIR</v>
      </c>
      <c r="V246" s="223">
        <f>'01-Mapa de riesgo-UO'!AX247</f>
        <v>0</v>
      </c>
      <c r="W246" s="180">
        <f>IF(U246="COMPARTIR",'01-Mapa de riesgo-UO'!BA247, IF(U246=0, 0,$I$6))</f>
        <v>0</v>
      </c>
      <c r="X246" s="221"/>
      <c r="Y246" s="221"/>
      <c r="Z246" s="221"/>
      <c r="AA246" s="221"/>
      <c r="AB246" s="324"/>
    </row>
    <row r="247" spans="1:28" ht="91.5" hidden="1" customHeight="1" x14ac:dyDescent="0.2">
      <c r="A247" s="324">
        <v>80</v>
      </c>
      <c r="B247" s="332" t="str">
        <f>'01-Mapa de riesgo-UO'!D248</f>
        <v>EXTENSIÓN_PROYECCIÓN_SOCIAL</v>
      </c>
      <c r="C247" s="402" t="str">
        <f>+'01-Mapa de riesgo-UO'!F248</f>
        <v>NO</v>
      </c>
      <c r="D247" s="332" t="str">
        <f>'01-Mapa de riesgo-UO'!J248</f>
        <v>Operacional</v>
      </c>
      <c r="E247" s="332" t="str">
        <f>'01-Mapa de riesgo-UO'!K248</f>
        <v>Perdida de la validez de los resultados del laboratorio (6.4.9)</v>
      </c>
      <c r="F247" s="332"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32" t="str">
        <f>'01-Mapa de riesgo-UO'!M248</f>
        <v>Pérdida de  credibilidad en el laboratorio
Pérdida de la confianza en el laboratorio</v>
      </c>
      <c r="I247" s="385" t="str">
        <f>'01-Mapa de riesgo-UO'!AT248</f>
        <v>LEVE</v>
      </c>
      <c r="J247" s="332" t="str">
        <f>'01-Mapa de riesgo-UO'!AU248</f>
        <v>N° de equipos defectuosos detectados en el laboratorio/ Total de equipos*100</v>
      </c>
      <c r="K247" s="401">
        <v>0</v>
      </c>
      <c r="L247" s="399" t="s">
        <v>2329</v>
      </c>
      <c r="M247" s="204" t="str">
        <f>IF('01-Mapa de riesgo-UO'!S248="No existen", "No existe control para el riesgo",'01-Mapa de riesgo-UO'!W248)</f>
        <v>Revisión de los equipos al ingresar y salir del laboratorio.</v>
      </c>
      <c r="N247" s="204">
        <f>'01-Mapa de riesgo-UO'!AB248</f>
        <v>0</v>
      </c>
      <c r="O247" s="204" t="str">
        <f>'01-Mapa de riesgo-UO'!AG248</f>
        <v xml:space="preserve">Profesional de Laboratorio 
Técnico de Laboratorio </v>
      </c>
      <c r="P247" s="218" t="str">
        <f>'01-Mapa de riesgo-UO'!AL248</f>
        <v>Diaria</v>
      </c>
      <c r="Q247" s="218" t="str">
        <f>'01-Mapa de riesgo-UO'!AP248</f>
        <v>Preventivo</v>
      </c>
      <c r="R247" s="385" t="str">
        <f>'01-Mapa de riesgo-UO'!AR248</f>
        <v>ACEPTABLE</v>
      </c>
      <c r="S247" s="399"/>
      <c r="T247" s="399"/>
      <c r="U247" s="223" t="str">
        <f>'01-Mapa de riesgo-UO'!AW248</f>
        <v>ASUMIR</v>
      </c>
      <c r="V247" s="223">
        <f>'01-Mapa de riesgo-UO'!AX248</f>
        <v>0</v>
      </c>
      <c r="W247" s="180">
        <f>IF(U247="COMPARTIR",'01-Mapa de riesgo-UO'!BA248, IF(U247=0, 0,$I$6))</f>
        <v>0</v>
      </c>
      <c r="X247" s="221"/>
      <c r="Y247" s="221"/>
      <c r="Z247" s="221"/>
      <c r="AA247" s="221"/>
      <c r="AB247" s="324" t="s">
        <v>2144</v>
      </c>
    </row>
    <row r="248" spans="1:28" ht="91.5" hidden="1" customHeight="1" x14ac:dyDescent="0.2">
      <c r="A248" s="324"/>
      <c r="B248" s="332"/>
      <c r="C248" s="402"/>
      <c r="D248" s="332"/>
      <c r="E248" s="332"/>
      <c r="F248" s="332"/>
      <c r="G248" s="52" t="str">
        <f>'01-Mapa de riesgo-UO'!I249</f>
        <v xml:space="preserve">Condiciones ambientales inadecuadas que no aseguran la validez de los resultados </v>
      </c>
      <c r="H248" s="332"/>
      <c r="I248" s="385"/>
      <c r="J248" s="332"/>
      <c r="K248" s="401"/>
      <c r="L248" s="399"/>
      <c r="M248" s="204" t="str">
        <f>IF('01-Mapa de riesgo-UO'!S249="No existen", "No existe control para el riesgo",'01-Mapa de riesgo-UO'!W249)</f>
        <v xml:space="preserve">Zonas de PRE y POST PCR separadas y con acceso restringido y aire acondicionado en POST PCR para asegurar el buen funcioncionamiento de los equipos.
Carta control de condiciones ambientales   </v>
      </c>
      <c r="N248" s="204">
        <f>'01-Mapa de riesgo-UO'!AB249</f>
        <v>0</v>
      </c>
      <c r="O248" s="204" t="str">
        <f>'01-Mapa de riesgo-UO'!AG249</f>
        <v xml:space="preserve">Profesional de Laboratorio 
Técnico de Laboratorio </v>
      </c>
      <c r="P248" s="218" t="str">
        <f>'01-Mapa de riesgo-UO'!AL249</f>
        <v>Diaria</v>
      </c>
      <c r="Q248" s="218" t="str">
        <f>'01-Mapa de riesgo-UO'!AP249</f>
        <v>Preventivo</v>
      </c>
      <c r="R248" s="385"/>
      <c r="S248" s="399"/>
      <c r="T248" s="399"/>
      <c r="U248" s="223" t="str">
        <f>'01-Mapa de riesgo-UO'!AW249</f>
        <v>ASUMIR</v>
      </c>
      <c r="V248" s="223">
        <f>'01-Mapa de riesgo-UO'!AX249</f>
        <v>0</v>
      </c>
      <c r="W248" s="180">
        <f>IF(U248="COMPARTIR",'01-Mapa de riesgo-UO'!BA249, IF(U248=0, 0,$I$6))</f>
        <v>0</v>
      </c>
      <c r="X248" s="221"/>
      <c r="Y248" s="221"/>
      <c r="Z248" s="221"/>
      <c r="AA248" s="221"/>
      <c r="AB248" s="324"/>
    </row>
    <row r="249" spans="1:28" ht="91.5" hidden="1" customHeight="1" x14ac:dyDescent="0.2">
      <c r="A249" s="324"/>
      <c r="B249" s="332"/>
      <c r="C249" s="402"/>
      <c r="D249" s="332"/>
      <c r="E249" s="332"/>
      <c r="F249" s="332"/>
      <c r="G249" s="52">
        <f>'01-Mapa de riesgo-UO'!I250</f>
        <v>0</v>
      </c>
      <c r="H249" s="332"/>
      <c r="I249" s="385"/>
      <c r="J249" s="332"/>
      <c r="K249" s="401"/>
      <c r="L249" s="399"/>
      <c r="M249" s="204">
        <f>IF('01-Mapa de riesgo-UO'!S250="No existen", "No existe control para el riesgo",'01-Mapa de riesgo-UO'!W250)</f>
        <v>0</v>
      </c>
      <c r="N249" s="204">
        <f>'01-Mapa de riesgo-UO'!AB250</f>
        <v>0</v>
      </c>
      <c r="O249" s="204">
        <f>'01-Mapa de riesgo-UO'!AG250</f>
        <v>0</v>
      </c>
      <c r="P249" s="218">
        <f>'01-Mapa de riesgo-UO'!AL250</f>
        <v>0</v>
      </c>
      <c r="Q249" s="218">
        <f>'01-Mapa de riesgo-UO'!AP250</f>
        <v>0</v>
      </c>
      <c r="R249" s="385"/>
      <c r="S249" s="399"/>
      <c r="T249" s="399"/>
      <c r="U249" s="223" t="str">
        <f>'01-Mapa de riesgo-UO'!AW250</f>
        <v>ASUMIR</v>
      </c>
      <c r="V249" s="223">
        <f>'01-Mapa de riesgo-UO'!AX250</f>
        <v>0</v>
      </c>
      <c r="W249" s="180">
        <f>IF(U249="COMPARTIR",'01-Mapa de riesgo-UO'!BA250, IF(U249=0, 0,$I$6))</f>
        <v>0</v>
      </c>
      <c r="X249" s="221"/>
      <c r="Y249" s="221"/>
      <c r="Z249" s="221"/>
      <c r="AA249" s="221"/>
      <c r="AB249" s="324"/>
    </row>
    <row r="250" spans="1:28" ht="91.5" hidden="1" customHeight="1" x14ac:dyDescent="0.2">
      <c r="A250" s="324">
        <v>81</v>
      </c>
      <c r="B250" s="332" t="str">
        <f>'01-Mapa de riesgo-UO'!D251</f>
        <v>EXTENSIÓN_PROYECCIÓN_SOCIAL</v>
      </c>
      <c r="C250" s="402" t="str">
        <f>+'01-Mapa de riesgo-UO'!F251</f>
        <v>NO</v>
      </c>
      <c r="D250" s="332" t="str">
        <f>'01-Mapa de riesgo-UO'!J251</f>
        <v>Imagen</v>
      </c>
      <c r="E250" s="332" t="str">
        <f>'01-Mapa de riesgo-UO'!K251</f>
        <v>Reportar un resultado errado</v>
      </c>
      <c r="F250" s="332"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32" t="str">
        <f>'01-Mapa de riesgo-UO'!M251</f>
        <v xml:space="preserve">Proceso legal y disciplinario
Pérdida de  credibilidad en el laboratorio
Pérdida de la confianza en el laboratorio
</v>
      </c>
      <c r="I250" s="385" t="str">
        <f>'01-Mapa de riesgo-UO'!AT251</f>
        <v>LEVE</v>
      </c>
      <c r="J250" s="332" t="str">
        <f>'01-Mapa de riesgo-UO'!AU251</f>
        <v>N° de  informes con regla decisión equivocada/ N° de informes totales*100</v>
      </c>
      <c r="K250" s="401">
        <v>0</v>
      </c>
      <c r="L250" s="399" t="s">
        <v>2330</v>
      </c>
      <c r="M250" s="204" t="str">
        <f>IF('01-Mapa de riesgo-UO'!S251="No existen", "No existe control para el riesgo",'01-Mapa de riesgo-UO'!W251)</f>
        <v>La regla de decisión del laboratorio incluye las recomendaciones de la Ley 721 del 2001 y recomendaciones  internacionales. 
Verificación de que el poder de exclusión acumulado supere el 99,99%.</v>
      </c>
      <c r="N250" s="204">
        <f>'01-Mapa de riesgo-UO'!AB251</f>
        <v>0</v>
      </c>
      <c r="O250" s="204" t="str">
        <f>'01-Mapa de riesgo-UO'!AG251</f>
        <v xml:space="preserve">Profesional de Laboratorio </v>
      </c>
      <c r="P250" s="218" t="str">
        <f>'01-Mapa de riesgo-UO'!AL251</f>
        <v>Diaria</v>
      </c>
      <c r="Q250" s="218" t="str">
        <f>'01-Mapa de riesgo-UO'!AP251</f>
        <v>Preventivo</v>
      </c>
      <c r="R250" s="385" t="str">
        <f>'01-Mapa de riesgo-UO'!AR251</f>
        <v>ACEPTABLE</v>
      </c>
      <c r="S250" s="399"/>
      <c r="T250" s="399"/>
      <c r="U250" s="223" t="str">
        <f>'01-Mapa de riesgo-UO'!AW251</f>
        <v>ASUMIR</v>
      </c>
      <c r="V250" s="223">
        <f>'01-Mapa de riesgo-UO'!AX251</f>
        <v>0</v>
      </c>
      <c r="W250" s="180">
        <f>IF(U250="COMPARTIR",'01-Mapa de riesgo-UO'!BA251, IF(U250=0, 0,$I$6))</f>
        <v>0</v>
      </c>
      <c r="X250" s="221"/>
      <c r="Y250" s="221"/>
      <c r="Z250" s="221"/>
      <c r="AA250" s="221"/>
      <c r="AB250" s="324" t="s">
        <v>2144</v>
      </c>
    </row>
    <row r="251" spans="1:28" ht="91.5" hidden="1" customHeight="1" x14ac:dyDescent="0.2">
      <c r="A251" s="324"/>
      <c r="B251" s="332"/>
      <c r="C251" s="402"/>
      <c r="D251" s="332"/>
      <c r="E251" s="332"/>
      <c r="F251" s="332"/>
      <c r="G251" s="52" t="str">
        <f>'01-Mapa de riesgo-UO'!I252</f>
        <v xml:space="preserve">Cadena de custodia inadecuada </v>
      </c>
      <c r="H251" s="332"/>
      <c r="I251" s="385"/>
      <c r="J251" s="332"/>
      <c r="K251" s="401"/>
      <c r="L251" s="399"/>
      <c r="M251" s="204" t="str">
        <f>IF('01-Mapa de riesgo-UO'!S252="No existen", "No existe control para el riesgo",'01-Mapa de riesgo-UO'!W252)</f>
        <v xml:space="preserve">Proceso realizado en parejas 
Proceso de codificación establecido. 
Revision del informe de resultados, por parte administrativa y profesional.
Firma de autorización liberación del informe en el formato 123-LGM-F23 Consecutivo. </v>
      </c>
      <c r="N251" s="204">
        <f>'01-Mapa de riesgo-UO'!AB252</f>
        <v>0</v>
      </c>
      <c r="O251" s="204" t="str">
        <f>'01-Mapa de riesgo-UO'!AG252</f>
        <v xml:space="preserve">Director de Laboratorio 
Profesional de Laboratorio 
Técnico de Laboratorio 
Asistencial Administrativo 
</v>
      </c>
      <c r="P251" s="218" t="str">
        <f>'01-Mapa de riesgo-UO'!AL252</f>
        <v>Diaria</v>
      </c>
      <c r="Q251" s="218" t="str">
        <f>'01-Mapa de riesgo-UO'!AP252</f>
        <v>Preventivo</v>
      </c>
      <c r="R251" s="385"/>
      <c r="S251" s="399"/>
      <c r="T251" s="399"/>
      <c r="U251" s="223" t="str">
        <f>'01-Mapa de riesgo-UO'!AW252</f>
        <v>ASUMIR</v>
      </c>
      <c r="V251" s="223">
        <f>'01-Mapa de riesgo-UO'!AX252</f>
        <v>0</v>
      </c>
      <c r="W251" s="180">
        <f>IF(U251="COMPARTIR",'01-Mapa de riesgo-UO'!BA252, IF(U251=0, 0,$I$6))</f>
        <v>0</v>
      </c>
      <c r="X251" s="221"/>
      <c r="Y251" s="221"/>
      <c r="Z251" s="221"/>
      <c r="AA251" s="221"/>
      <c r="AB251" s="324"/>
    </row>
    <row r="252" spans="1:28" ht="91.5" hidden="1" customHeight="1" x14ac:dyDescent="0.2">
      <c r="A252" s="324"/>
      <c r="B252" s="332"/>
      <c r="C252" s="402"/>
      <c r="D252" s="332"/>
      <c r="E252" s="332"/>
      <c r="F252" s="332"/>
      <c r="G252" s="52">
        <f>'01-Mapa de riesgo-UO'!I253</f>
        <v>0</v>
      </c>
      <c r="H252" s="332"/>
      <c r="I252" s="385"/>
      <c r="J252" s="332"/>
      <c r="K252" s="401"/>
      <c r="L252" s="399"/>
      <c r="M252" s="204">
        <f>IF('01-Mapa de riesgo-UO'!S253="No existen", "No existe control para el riesgo",'01-Mapa de riesgo-UO'!W253)</f>
        <v>0</v>
      </c>
      <c r="N252" s="204">
        <f>'01-Mapa de riesgo-UO'!AB253</f>
        <v>0</v>
      </c>
      <c r="O252" s="204">
        <f>'01-Mapa de riesgo-UO'!AG253</f>
        <v>0</v>
      </c>
      <c r="P252" s="218">
        <f>'01-Mapa de riesgo-UO'!AL253</f>
        <v>0</v>
      </c>
      <c r="Q252" s="218">
        <f>'01-Mapa de riesgo-UO'!AP253</f>
        <v>0</v>
      </c>
      <c r="R252" s="385"/>
      <c r="S252" s="399"/>
      <c r="T252" s="399"/>
      <c r="U252" s="223" t="str">
        <f>'01-Mapa de riesgo-UO'!AW253</f>
        <v>ASUMIR</v>
      </c>
      <c r="V252" s="223">
        <f>'01-Mapa de riesgo-UO'!AX253</f>
        <v>0</v>
      </c>
      <c r="W252" s="180">
        <f>IF(U252="COMPARTIR",'01-Mapa de riesgo-UO'!BA253, IF(U252=0, 0,$I$6))</f>
        <v>0</v>
      </c>
      <c r="X252" s="221"/>
      <c r="Y252" s="221"/>
      <c r="Z252" s="221"/>
      <c r="AA252" s="221"/>
      <c r="AB252" s="324"/>
    </row>
    <row r="253" spans="1:28" ht="91.5" hidden="1" customHeight="1" x14ac:dyDescent="0.2">
      <c r="A253" s="324">
        <v>82</v>
      </c>
      <c r="B253" s="332" t="str">
        <f>'01-Mapa de riesgo-UO'!D254</f>
        <v>EXTENSIÓN_PROYECCIÓN_SOCIAL</v>
      </c>
      <c r="C253" s="402" t="str">
        <f>+'01-Mapa de riesgo-UO'!F254</f>
        <v>NO</v>
      </c>
      <c r="D253" s="332" t="str">
        <f>'01-Mapa de riesgo-UO'!J254</f>
        <v>Operacional</v>
      </c>
      <c r="E253" s="332" t="str">
        <f>'01-Mapa de riesgo-UO'!K254</f>
        <v>Utilización de un método de calibración/ensayo inadecuado (7.2)</v>
      </c>
      <c r="F253" s="332" t="str">
        <f>'01-Mapa de riesgo-UO'!L254</f>
        <v>Verificación/validación del método no es adecuado para el laboratorio</v>
      </c>
      <c r="G253" s="52" t="str">
        <f>'01-Mapa de riesgo-UO'!I254</f>
        <v xml:space="preserve">En la verificación/validación del método no se tuvieron en cuenta todos los factores </v>
      </c>
      <c r="H253" s="332" t="str">
        <f>'01-Mapa de riesgo-UO'!M254</f>
        <v>Pérdida de  credibilidad en el laboratorio
Pérdida de la confianza en el laboratorio
Hallazgos de no conformidades en audiorías internas y externas</v>
      </c>
      <c r="I253" s="385" t="str">
        <f>'01-Mapa de riesgo-UO'!AT254</f>
        <v>LEVE</v>
      </c>
      <c r="J253" s="332" t="str">
        <f>'01-Mapa de riesgo-UO'!AU254</f>
        <v>(N° de variables definidas por el laboratorio en la verificación/validación / N° de variables establecidas en el método definido)*100</v>
      </c>
      <c r="K253" s="404">
        <v>1</v>
      </c>
      <c r="L253" s="399" t="s">
        <v>2331</v>
      </c>
      <c r="M253" s="204" t="str">
        <f>IF('01-Mapa de riesgo-UO'!S254="No existen", "No existe control para el riesgo",'01-Mapa de riesgo-UO'!W254)</f>
        <v>Tabla cruzada requisitos de norma de ensayo con cumplimiento en el laboratorio.
Informe de verificación/validación del método.</v>
      </c>
      <c r="N253" s="204">
        <f>'01-Mapa de riesgo-UO'!AB254</f>
        <v>0</v>
      </c>
      <c r="O253" s="204" t="str">
        <f>'01-Mapa de riesgo-UO'!AG254</f>
        <v xml:space="preserve">Director de Laboratorio 
Profesional de Laboratorio 
Técnico de Laboratorio </v>
      </c>
      <c r="P253" s="218" t="str">
        <f>'01-Mapa de riesgo-UO'!AL254</f>
        <v>Diaria</v>
      </c>
      <c r="Q253" s="218" t="str">
        <f>'01-Mapa de riesgo-UO'!AP254</f>
        <v>Preventivo</v>
      </c>
      <c r="R253" s="385" t="str">
        <f>'01-Mapa de riesgo-UO'!AR254</f>
        <v>ACEPTABLE</v>
      </c>
      <c r="S253" s="399"/>
      <c r="T253" s="399"/>
      <c r="U253" s="223" t="str">
        <f>'01-Mapa de riesgo-UO'!AW254</f>
        <v>ASUMIR</v>
      </c>
      <c r="V253" s="223">
        <f>'01-Mapa de riesgo-UO'!AX254</f>
        <v>0</v>
      </c>
      <c r="W253" s="180">
        <f>IF(U253="COMPARTIR",'01-Mapa de riesgo-UO'!BA254, IF(U253=0, 0,$I$6))</f>
        <v>0</v>
      </c>
      <c r="X253" s="221"/>
      <c r="Y253" s="221"/>
      <c r="Z253" s="221"/>
      <c r="AA253" s="221"/>
      <c r="AB253" s="324" t="s">
        <v>2144</v>
      </c>
    </row>
    <row r="254" spans="1:28" ht="91.5" hidden="1" customHeight="1" x14ac:dyDescent="0.2">
      <c r="A254" s="324"/>
      <c r="B254" s="332"/>
      <c r="C254" s="402"/>
      <c r="D254" s="332"/>
      <c r="E254" s="332"/>
      <c r="F254" s="332"/>
      <c r="G254" s="52">
        <f>'01-Mapa de riesgo-UO'!I255</f>
        <v>0</v>
      </c>
      <c r="H254" s="332"/>
      <c r="I254" s="385"/>
      <c r="J254" s="332"/>
      <c r="K254" s="401"/>
      <c r="L254" s="399"/>
      <c r="M254" s="204">
        <f>IF('01-Mapa de riesgo-UO'!S255="No existen", "No existe control para el riesgo",'01-Mapa de riesgo-UO'!W255)</f>
        <v>0</v>
      </c>
      <c r="N254" s="204">
        <f>'01-Mapa de riesgo-UO'!AB255</f>
        <v>0</v>
      </c>
      <c r="O254" s="204">
        <f>'01-Mapa de riesgo-UO'!AG255</f>
        <v>0</v>
      </c>
      <c r="P254" s="218">
        <f>'01-Mapa de riesgo-UO'!AL255</f>
        <v>0</v>
      </c>
      <c r="Q254" s="218">
        <f>'01-Mapa de riesgo-UO'!AP255</f>
        <v>0</v>
      </c>
      <c r="R254" s="385"/>
      <c r="S254" s="399"/>
      <c r="T254" s="399"/>
      <c r="U254" s="223" t="str">
        <f>'01-Mapa de riesgo-UO'!AW255</f>
        <v>ASUMIR</v>
      </c>
      <c r="V254" s="223">
        <f>'01-Mapa de riesgo-UO'!AX255</f>
        <v>0</v>
      </c>
      <c r="W254" s="180">
        <f>IF(U254="COMPARTIR",'01-Mapa de riesgo-UO'!BA255, IF(U254=0, 0,$I$6))</f>
        <v>0</v>
      </c>
      <c r="X254" s="221"/>
      <c r="Y254" s="221"/>
      <c r="Z254" s="221"/>
      <c r="AA254" s="221"/>
      <c r="AB254" s="324"/>
    </row>
    <row r="255" spans="1:28" ht="91.5" hidden="1" customHeight="1" x14ac:dyDescent="0.2">
      <c r="A255" s="324"/>
      <c r="B255" s="332"/>
      <c r="C255" s="402"/>
      <c r="D255" s="332"/>
      <c r="E255" s="332"/>
      <c r="F255" s="332"/>
      <c r="G255" s="52">
        <f>'01-Mapa de riesgo-UO'!I256</f>
        <v>0</v>
      </c>
      <c r="H255" s="332"/>
      <c r="I255" s="385"/>
      <c r="J255" s="332"/>
      <c r="K255" s="401"/>
      <c r="L255" s="399"/>
      <c r="M255" s="204">
        <f>IF('01-Mapa de riesgo-UO'!S256="No existen", "No existe control para el riesgo",'01-Mapa de riesgo-UO'!W256)</f>
        <v>0</v>
      </c>
      <c r="N255" s="204">
        <f>'01-Mapa de riesgo-UO'!AB256</f>
        <v>0</v>
      </c>
      <c r="O255" s="204">
        <f>'01-Mapa de riesgo-UO'!AG256</f>
        <v>0</v>
      </c>
      <c r="P255" s="218">
        <f>'01-Mapa de riesgo-UO'!AL256</f>
        <v>0</v>
      </c>
      <c r="Q255" s="218">
        <f>'01-Mapa de riesgo-UO'!AP256</f>
        <v>0</v>
      </c>
      <c r="R255" s="385"/>
      <c r="S255" s="399"/>
      <c r="T255" s="399"/>
      <c r="U255" s="223" t="str">
        <f>'01-Mapa de riesgo-UO'!AW256</f>
        <v>ASUMIR</v>
      </c>
      <c r="V255" s="223">
        <f>'01-Mapa de riesgo-UO'!AX256</f>
        <v>0</v>
      </c>
      <c r="W255" s="180">
        <f>IF(U255="COMPARTIR",'01-Mapa de riesgo-UO'!BA256, IF(U255=0, 0,$I$6))</f>
        <v>0</v>
      </c>
      <c r="X255" s="221"/>
      <c r="Y255" s="221"/>
      <c r="Z255" s="221"/>
      <c r="AA255" s="221"/>
      <c r="AB255" s="324"/>
    </row>
    <row r="256" spans="1:28" ht="91.5" hidden="1" customHeight="1" x14ac:dyDescent="0.2">
      <c r="A256" s="324">
        <v>83</v>
      </c>
      <c r="B256" s="332" t="str">
        <f>'01-Mapa de riesgo-UO'!D257</f>
        <v>EXTENSIÓN_PROYECCIÓN_SOCIAL</v>
      </c>
      <c r="C256" s="402" t="str">
        <f>+'01-Mapa de riesgo-UO'!F257</f>
        <v>NO</v>
      </c>
      <c r="D256" s="332" t="str">
        <f>'01-Mapa de riesgo-UO'!J257</f>
        <v>Operacional</v>
      </c>
      <c r="E256" s="332" t="str">
        <f>'01-Mapa de riesgo-UO'!K257</f>
        <v>Pérdida de la validéz de los resultados (7.6)</v>
      </c>
      <c r="F256" s="332"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32" t="str">
        <f>'01-Mapa de riesgo-UO'!M257</f>
        <v>Pérdida de  credibilidad en el laboratorio
Pérdida de la confianza en el laboratorio
No conformidades en audiorías internas y externas</v>
      </c>
      <c r="I256" s="385" t="str">
        <f>'01-Mapa de riesgo-UO'!AT257</f>
        <v>LEVE</v>
      </c>
      <c r="J256" s="332" t="str">
        <f>'01-Mapa de riesgo-UO'!AU257</f>
        <v>N° de no conformidades por verificación y/o validación de métodos</v>
      </c>
      <c r="K256" s="401">
        <v>0</v>
      </c>
      <c r="L256" s="399" t="s">
        <v>2332</v>
      </c>
      <c r="M256" s="204" t="str">
        <f>IF('01-Mapa de riesgo-UO'!S257="No existen", "No existe control para el riesgo",'01-Mapa de riesgo-UO'!W257)</f>
        <v>Verificación de la estimación de la  incertidumbre.</v>
      </c>
      <c r="N256" s="204">
        <f>'01-Mapa de riesgo-UO'!AB257</f>
        <v>0</v>
      </c>
      <c r="O256" s="204" t="str">
        <f>'01-Mapa de riesgo-UO'!AG257</f>
        <v>Profesional de laboratorio</v>
      </c>
      <c r="P256" s="218" t="str">
        <f>'01-Mapa de riesgo-UO'!AL257</f>
        <v>No definida</v>
      </c>
      <c r="Q256" s="218" t="str">
        <f>'01-Mapa de riesgo-UO'!AP257</f>
        <v>Preventivo</v>
      </c>
      <c r="R256" s="385" t="str">
        <f>'01-Mapa de riesgo-UO'!AR257</f>
        <v>ACEPTABLE</v>
      </c>
      <c r="S256" s="399"/>
      <c r="T256" s="399"/>
      <c r="U256" s="223" t="str">
        <f>'01-Mapa de riesgo-UO'!AW257</f>
        <v>ASUMIR</v>
      </c>
      <c r="V256" s="223">
        <f>'01-Mapa de riesgo-UO'!AX257</f>
        <v>0</v>
      </c>
      <c r="W256" s="180">
        <f>IF(U256="COMPARTIR",'01-Mapa de riesgo-UO'!BA257, IF(U256=0, 0,$I$6))</f>
        <v>0</v>
      </c>
      <c r="X256" s="221"/>
      <c r="Y256" s="221"/>
      <c r="Z256" s="221"/>
      <c r="AA256" s="221"/>
      <c r="AB256" s="324" t="s">
        <v>2144</v>
      </c>
    </row>
    <row r="257" spans="1:28" ht="91.5" hidden="1" customHeight="1" x14ac:dyDescent="0.2">
      <c r="A257" s="324"/>
      <c r="B257" s="332"/>
      <c r="C257" s="402"/>
      <c r="D257" s="332"/>
      <c r="E257" s="332"/>
      <c r="F257" s="332"/>
      <c r="G257" s="52">
        <f>'01-Mapa de riesgo-UO'!I258</f>
        <v>0</v>
      </c>
      <c r="H257" s="332"/>
      <c r="I257" s="385"/>
      <c r="J257" s="332"/>
      <c r="K257" s="401"/>
      <c r="L257" s="399"/>
      <c r="M257" s="204">
        <f>IF('01-Mapa de riesgo-UO'!S258="No existen", "No existe control para el riesgo",'01-Mapa de riesgo-UO'!W258)</f>
        <v>0</v>
      </c>
      <c r="N257" s="204">
        <f>'01-Mapa de riesgo-UO'!AB258</f>
        <v>0</v>
      </c>
      <c r="O257" s="204">
        <f>'01-Mapa de riesgo-UO'!AG258</f>
        <v>0</v>
      </c>
      <c r="P257" s="218">
        <f>'01-Mapa de riesgo-UO'!AL258</f>
        <v>0</v>
      </c>
      <c r="Q257" s="218">
        <f>'01-Mapa de riesgo-UO'!AP258</f>
        <v>0</v>
      </c>
      <c r="R257" s="385"/>
      <c r="S257" s="399"/>
      <c r="T257" s="399"/>
      <c r="U257" s="223" t="str">
        <f>'01-Mapa de riesgo-UO'!AW258</f>
        <v>ASUMIR</v>
      </c>
      <c r="V257" s="223">
        <f>'01-Mapa de riesgo-UO'!AX258</f>
        <v>0</v>
      </c>
      <c r="W257" s="180">
        <f>IF(U257="COMPARTIR",'01-Mapa de riesgo-UO'!BA258, IF(U257=0, 0,$I$6))</f>
        <v>0</v>
      </c>
      <c r="X257" s="221"/>
      <c r="Y257" s="221"/>
      <c r="Z257" s="221"/>
      <c r="AA257" s="221"/>
      <c r="AB257" s="324"/>
    </row>
    <row r="258" spans="1:28" ht="91.5" hidden="1" customHeight="1" x14ac:dyDescent="0.2">
      <c r="A258" s="324"/>
      <c r="B258" s="332"/>
      <c r="C258" s="402"/>
      <c r="D258" s="332"/>
      <c r="E258" s="332"/>
      <c r="F258" s="332"/>
      <c r="G258" s="52">
        <f>'01-Mapa de riesgo-UO'!I259</f>
        <v>0</v>
      </c>
      <c r="H258" s="332"/>
      <c r="I258" s="385"/>
      <c r="J258" s="332"/>
      <c r="K258" s="401"/>
      <c r="L258" s="399"/>
      <c r="M258" s="204">
        <f>IF('01-Mapa de riesgo-UO'!S259="No existen", "No existe control para el riesgo",'01-Mapa de riesgo-UO'!W259)</f>
        <v>0</v>
      </c>
      <c r="N258" s="204">
        <f>'01-Mapa de riesgo-UO'!AB259</f>
        <v>0</v>
      </c>
      <c r="O258" s="204">
        <f>'01-Mapa de riesgo-UO'!AG259</f>
        <v>0</v>
      </c>
      <c r="P258" s="218">
        <f>'01-Mapa de riesgo-UO'!AL259</f>
        <v>0</v>
      </c>
      <c r="Q258" s="218">
        <f>'01-Mapa de riesgo-UO'!AP259</f>
        <v>0</v>
      </c>
      <c r="R258" s="385"/>
      <c r="S258" s="399"/>
      <c r="T258" s="399"/>
      <c r="U258" s="223" t="str">
        <f>'01-Mapa de riesgo-UO'!AW259</f>
        <v>ASUMIR</v>
      </c>
      <c r="V258" s="223">
        <f>'01-Mapa de riesgo-UO'!AX259</f>
        <v>0</v>
      </c>
      <c r="W258" s="180">
        <f>IF(U258="COMPARTIR",'01-Mapa de riesgo-UO'!BA259, IF(U258=0, 0,$I$6))</f>
        <v>0</v>
      </c>
      <c r="X258" s="221"/>
      <c r="Y258" s="221"/>
      <c r="Z258" s="221"/>
      <c r="AA258" s="221"/>
      <c r="AB258" s="324"/>
    </row>
    <row r="259" spans="1:28" ht="91.5" hidden="1" customHeight="1" x14ac:dyDescent="0.2">
      <c r="A259" s="324">
        <v>84</v>
      </c>
      <c r="B259" s="332" t="str">
        <f>'01-Mapa de riesgo-UO'!D260</f>
        <v>EXTENSIÓN_PROYECCIÓN_SOCIAL</v>
      </c>
      <c r="C259" s="402" t="str">
        <f>+'01-Mapa de riesgo-UO'!F260</f>
        <v>NO</v>
      </c>
      <c r="D259" s="332" t="str">
        <f>'01-Mapa de riesgo-UO'!J260</f>
        <v>Cumplimiento</v>
      </c>
      <c r="E259" s="332" t="str">
        <f>'01-Mapa de riesgo-UO'!K260</f>
        <v>Reducción del alcance de la acreditación, por ensayos de aptitud insatisfactorios (7.7)</v>
      </c>
      <c r="F259" s="332"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32" t="str">
        <f>'01-Mapa de riesgo-UO'!M260</f>
        <v>Pérdida de  credibilidad en el laboratorio
Cierre del laboratorio</v>
      </c>
      <c r="I259" s="385" t="str">
        <f>'01-Mapa de riesgo-UO'!AT260</f>
        <v>LEVE</v>
      </c>
      <c r="J259" s="332" t="str">
        <f>'01-Mapa de riesgo-UO'!AU260</f>
        <v>(Número de marcadores con resultados satisfactorios/Número total de marcadores por ejercicio)*100%</v>
      </c>
      <c r="K259" s="404">
        <v>1</v>
      </c>
      <c r="L259" s="399" t="s">
        <v>2333</v>
      </c>
      <c r="M259" s="204" t="str">
        <f>IF('01-Mapa de riesgo-UO'!S260="No existen", "No existe control para el riesgo",'01-Mapa de riesgo-UO'!W260)</f>
        <v>Participación en ensayos de aptitud.
Indicaciones del  instructivo 123-LGM-INT-02 ASEGURAMIENTO DE LA VALIDEZ DE LOS RESULTADOS</v>
      </c>
      <c r="N259" s="204">
        <f>'01-Mapa de riesgo-UO'!AB260</f>
        <v>0</v>
      </c>
      <c r="O259" s="204" t="str">
        <f>'01-Mapa de riesgo-UO'!AG260</f>
        <v xml:space="preserve">Director de Laboratorio 
Profesional de Laboratorio 
Técnico de Laboratorio </v>
      </c>
      <c r="P259" s="218" t="str">
        <f>'01-Mapa de riesgo-UO'!AL260</f>
        <v>Anual</v>
      </c>
      <c r="Q259" s="218" t="str">
        <f>'01-Mapa de riesgo-UO'!AP260</f>
        <v>Preventivo</v>
      </c>
      <c r="R259" s="385" t="str">
        <f>'01-Mapa de riesgo-UO'!AR260</f>
        <v>ACEPTABLE</v>
      </c>
      <c r="S259" s="399"/>
      <c r="T259" s="399"/>
      <c r="U259" s="223" t="str">
        <f>'01-Mapa de riesgo-UO'!AW260</f>
        <v>ASUMIR</v>
      </c>
      <c r="V259" s="223">
        <f>'01-Mapa de riesgo-UO'!AX260</f>
        <v>0</v>
      </c>
      <c r="W259" s="180">
        <f>IF(U259="COMPARTIR",'01-Mapa de riesgo-UO'!BA260, IF(U259=0, 0,$I$6))</f>
        <v>0</v>
      </c>
      <c r="X259" s="221"/>
      <c r="Y259" s="221"/>
      <c r="Z259" s="221"/>
      <c r="AA259" s="221"/>
      <c r="AB259" s="324" t="s">
        <v>2144</v>
      </c>
    </row>
    <row r="260" spans="1:28" ht="91.5" hidden="1" customHeight="1" x14ac:dyDescent="0.2">
      <c r="A260" s="324"/>
      <c r="B260" s="332"/>
      <c r="C260" s="402"/>
      <c r="D260" s="332"/>
      <c r="E260" s="332"/>
      <c r="F260" s="332"/>
      <c r="G260" s="52" t="str">
        <f>'01-Mapa de riesgo-UO'!I261</f>
        <v xml:space="preserve">Utilización de equipos con resultados defectuosos  </v>
      </c>
      <c r="H260" s="332"/>
      <c r="I260" s="385"/>
      <c r="J260" s="332"/>
      <c r="K260" s="401"/>
      <c r="L260" s="399"/>
      <c r="M260" s="204">
        <f>IF('01-Mapa de riesgo-UO'!S261="No existen", "No existe control para el riesgo",'01-Mapa de riesgo-UO'!W261)</f>
        <v>0</v>
      </c>
      <c r="N260" s="204">
        <f>'01-Mapa de riesgo-UO'!AB261</f>
        <v>0</v>
      </c>
      <c r="O260" s="204">
        <f>'01-Mapa de riesgo-UO'!AG261</f>
        <v>0</v>
      </c>
      <c r="P260" s="218">
        <f>'01-Mapa de riesgo-UO'!AL261</f>
        <v>0</v>
      </c>
      <c r="Q260" s="218">
        <f>'01-Mapa de riesgo-UO'!AP261</f>
        <v>0</v>
      </c>
      <c r="R260" s="385"/>
      <c r="S260" s="399"/>
      <c r="T260" s="399"/>
      <c r="U260" s="223" t="str">
        <f>'01-Mapa de riesgo-UO'!AW261</f>
        <v>ASUMIR</v>
      </c>
      <c r="V260" s="223">
        <f>'01-Mapa de riesgo-UO'!AX261</f>
        <v>0</v>
      </c>
      <c r="W260" s="180">
        <f>IF(U260="COMPARTIR",'01-Mapa de riesgo-UO'!BA261, IF(U260=0, 0,$I$6))</f>
        <v>0</v>
      </c>
      <c r="X260" s="221"/>
      <c r="Y260" s="221"/>
      <c r="Z260" s="221"/>
      <c r="AA260" s="221"/>
      <c r="AB260" s="324"/>
    </row>
    <row r="261" spans="1:28" ht="91.5" hidden="1" customHeight="1" x14ac:dyDescent="0.2">
      <c r="A261" s="324"/>
      <c r="B261" s="332"/>
      <c r="C261" s="402"/>
      <c r="D261" s="332"/>
      <c r="E261" s="332"/>
      <c r="F261" s="332"/>
      <c r="G261" s="52">
        <f>'01-Mapa de riesgo-UO'!I262</f>
        <v>0</v>
      </c>
      <c r="H261" s="332"/>
      <c r="I261" s="385"/>
      <c r="J261" s="332"/>
      <c r="K261" s="401"/>
      <c r="L261" s="399"/>
      <c r="M261" s="204">
        <f>IF('01-Mapa de riesgo-UO'!S262="No existen", "No existe control para el riesgo",'01-Mapa de riesgo-UO'!W262)</f>
        <v>0</v>
      </c>
      <c r="N261" s="204">
        <f>'01-Mapa de riesgo-UO'!AB262</f>
        <v>0</v>
      </c>
      <c r="O261" s="204">
        <f>'01-Mapa de riesgo-UO'!AG262</f>
        <v>0</v>
      </c>
      <c r="P261" s="218">
        <f>'01-Mapa de riesgo-UO'!AL262</f>
        <v>0</v>
      </c>
      <c r="Q261" s="218">
        <f>'01-Mapa de riesgo-UO'!AP262</f>
        <v>0</v>
      </c>
      <c r="R261" s="385"/>
      <c r="S261" s="399"/>
      <c r="T261" s="399"/>
      <c r="U261" s="223" t="str">
        <f>'01-Mapa de riesgo-UO'!AW262</f>
        <v>ASUMIR</v>
      </c>
      <c r="V261" s="223">
        <f>'01-Mapa de riesgo-UO'!AX262</f>
        <v>0</v>
      </c>
      <c r="W261" s="180">
        <f>IF(U261="COMPARTIR",'01-Mapa de riesgo-UO'!BA262, IF(U261=0, 0,$I$6))</f>
        <v>0</v>
      </c>
      <c r="X261" s="221"/>
      <c r="Y261" s="221"/>
      <c r="Z261" s="221"/>
      <c r="AA261" s="221"/>
      <c r="AB261" s="324"/>
    </row>
    <row r="262" spans="1:28" ht="91.5" hidden="1" customHeight="1" x14ac:dyDescent="0.2">
      <c r="A262" s="324">
        <v>85</v>
      </c>
      <c r="B262" s="332" t="str">
        <f>'01-Mapa de riesgo-UO'!D263</f>
        <v>EXTENSIÓN_PROYECCIÓN_SOCIAL</v>
      </c>
      <c r="C262" s="402" t="str">
        <f>+'01-Mapa de riesgo-UO'!F263</f>
        <v>NO</v>
      </c>
      <c r="D262" s="332" t="str">
        <f>'01-Mapa de riesgo-UO'!J263</f>
        <v>Imagen</v>
      </c>
      <c r="E262" s="332" t="str">
        <f>'01-Mapa de riesgo-UO'!K263</f>
        <v xml:space="preserve">Informes de resultados con datos personales e información general incompleta o con datos errados </v>
      </c>
      <c r="F262" s="332" t="str">
        <f>'01-Mapa de riesgo-UO'!L263</f>
        <v>Emitir informes de resultados con datos errados</v>
      </c>
      <c r="G262" s="52" t="str">
        <f>'01-Mapa de riesgo-UO'!I263</f>
        <v xml:space="preserve">Suministro de la información errada por parte del cliente </v>
      </c>
      <c r="H262" s="332" t="str">
        <f>'01-Mapa de riesgo-UO'!M263</f>
        <v xml:space="preserve">Pérdida de  credibilidad en el laboratorio
Pérdida de la confianza en el laboratorio
Pérdida o suspensión de la acreditación </v>
      </c>
      <c r="I262" s="385" t="str">
        <f>'01-Mapa de riesgo-UO'!AT263</f>
        <v>MODERADO</v>
      </c>
      <c r="J262" s="332" t="str">
        <f>'01-Mapa de riesgo-UO'!AU263</f>
        <v xml:space="preserve">N° Certificados emitidos con error/ N° Total de certificados expedidos*100 </v>
      </c>
      <c r="K262" s="403">
        <v>3.0000000000000001E-3</v>
      </c>
      <c r="L262" s="399" t="s">
        <v>2334</v>
      </c>
      <c r="M262" s="204" t="str">
        <f>IF('01-Mapa de riesgo-UO'!S263="No existen", "No existe control para el riesgo",'01-Mapa de riesgo-UO'!W263)</f>
        <v xml:space="preserve">Validación del grupo mediante registro fotográfico en formato 123-LGM-F43 Consentimiento informado - Toma de muestra fuera del laboratorio, 123-LGM-F18  Consentimiento para estudio de paternidad - maternidad ADN. 
 (esto es opcional)
                 </v>
      </c>
      <c r="N262" s="204">
        <f>'01-Mapa de riesgo-UO'!AB263</f>
        <v>0</v>
      </c>
      <c r="O262" s="204" t="str">
        <f>'01-Mapa de riesgo-UO'!AG263</f>
        <v xml:space="preserve">Asistencial Administrativo </v>
      </c>
      <c r="P262" s="218" t="str">
        <f>'01-Mapa de riesgo-UO'!AL263</f>
        <v>Diaria</v>
      </c>
      <c r="Q262" s="218" t="str">
        <f>'01-Mapa de riesgo-UO'!AP263</f>
        <v>Preventivo</v>
      </c>
      <c r="R262" s="385" t="str">
        <f>'01-Mapa de riesgo-UO'!AR263</f>
        <v>ACEPTABLE</v>
      </c>
      <c r="S262" s="399"/>
      <c r="T262" s="399"/>
      <c r="U262" s="223" t="str">
        <f>'01-Mapa de riesgo-UO'!AW263</f>
        <v>TRANSFERIR</v>
      </c>
      <c r="V262" s="223" t="str">
        <f>'01-Mapa de riesgo-UO'!AX263</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62" s="180">
        <f>IF(U262="COMPARTIR",'01-Mapa de riesgo-UO'!BA263, IF(U262=0, 0,$I$6))</f>
        <v>0</v>
      </c>
      <c r="X262" s="221"/>
      <c r="Y262" s="221"/>
      <c r="Z262" s="221"/>
      <c r="AA262" s="221"/>
      <c r="AB262" s="324" t="s">
        <v>2144</v>
      </c>
    </row>
    <row r="263" spans="1:28" ht="91.5" hidden="1" customHeight="1" x14ac:dyDescent="0.2">
      <c r="A263" s="324"/>
      <c r="B263" s="332"/>
      <c r="C263" s="402"/>
      <c r="D263" s="332"/>
      <c r="E263" s="332"/>
      <c r="F263" s="332"/>
      <c r="G263" s="52" t="str">
        <f>'01-Mapa de riesgo-UO'!I264</f>
        <v>Excel con función de autocompletar. 
No se realiza revision de la información de los laboratorios clinicos al momento de ingreso</v>
      </c>
      <c r="H263" s="332"/>
      <c r="I263" s="385"/>
      <c r="J263" s="332"/>
      <c r="K263" s="401"/>
      <c r="L263" s="399"/>
      <c r="M263" s="204" t="str">
        <f>IF('01-Mapa de riesgo-UO'!S264="No existen", "No existe control para el riesgo",'01-Mapa de riesgo-UO'!W264)</f>
        <v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v>
      </c>
      <c r="N263" s="204">
        <f>'01-Mapa de riesgo-UO'!AB264</f>
        <v>0</v>
      </c>
      <c r="O263" s="204" t="str">
        <f>'01-Mapa de riesgo-UO'!AG264</f>
        <v xml:space="preserve">Director de Laboratorio 
Profesional de Laboratorio 
Técnico de Laboratorio </v>
      </c>
      <c r="P263" s="218" t="str">
        <f>'01-Mapa de riesgo-UO'!AL264</f>
        <v>Diaria</v>
      </c>
      <c r="Q263" s="218" t="str">
        <f>'01-Mapa de riesgo-UO'!AP264</f>
        <v>Preventivo</v>
      </c>
      <c r="R263" s="385"/>
      <c r="S263" s="399"/>
      <c r="T263" s="399"/>
      <c r="U263" s="223" t="str">
        <f>'01-Mapa de riesgo-UO'!AW264</f>
        <v>REDUCIR</v>
      </c>
      <c r="V263" s="223" t="str">
        <f>'01-Mapa de riesgo-UO'!AX264</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63" s="180">
        <f>IF(U263="COMPARTIR",'01-Mapa de riesgo-UO'!BA264, IF(U263=0, 0,$I$6))</f>
        <v>0</v>
      </c>
      <c r="X263" s="221"/>
      <c r="Y263" s="221"/>
      <c r="Z263" s="221"/>
      <c r="AA263" s="221"/>
      <c r="AB263" s="324"/>
    </row>
    <row r="264" spans="1:28" ht="91.5" hidden="1" customHeight="1" x14ac:dyDescent="0.2">
      <c r="A264" s="324"/>
      <c r="B264" s="332"/>
      <c r="C264" s="402"/>
      <c r="D264" s="332"/>
      <c r="E264" s="332"/>
      <c r="F264" s="332"/>
      <c r="G264" s="52" t="str">
        <f>'01-Mapa de riesgo-UO'!I265</f>
        <v xml:space="preserve">Interpretación inadecuada de la norma </v>
      </c>
      <c r="H264" s="332"/>
      <c r="I264" s="385"/>
      <c r="J264" s="332"/>
      <c r="K264" s="401"/>
      <c r="L264" s="399"/>
      <c r="M264" s="204" t="str">
        <f>IF('01-Mapa de riesgo-UO'!S265="No existen", "No existe control para el riesgo",'01-Mapa de riesgo-UO'!W265)</f>
        <v>Revisar en la  tabla cruzada del LGM los requisitos de la NTC-ISO IEC 17025-2017 y los RACs del ONAC
Socialización con el equipo de la publicación del alcance</v>
      </c>
      <c r="N264" s="204">
        <f>'01-Mapa de riesgo-UO'!AB265</f>
        <v>0</v>
      </c>
      <c r="O264" s="204" t="str">
        <f>'01-Mapa de riesgo-UO'!AG265</f>
        <v xml:space="preserve">Profesional de Laboratorio </v>
      </c>
      <c r="P264" s="218" t="str">
        <f>'01-Mapa de riesgo-UO'!AL265</f>
        <v>Diaria</v>
      </c>
      <c r="Q264" s="218" t="str">
        <f>'01-Mapa de riesgo-UO'!AP265</f>
        <v>Preventivo</v>
      </c>
      <c r="R264" s="385"/>
      <c r="S264" s="399"/>
      <c r="T264" s="399"/>
      <c r="U264" s="223" t="str">
        <f>'01-Mapa de riesgo-UO'!AW265</f>
        <v>REDUCIR</v>
      </c>
      <c r="V264" s="223" t="str">
        <f>'01-Mapa de riesgo-UO'!AX265</f>
        <v xml:space="preserve">Realizar   la revisión de las  normas técnicas del laboratorio. 
Socializar la publicación del alcance de la acreditación </v>
      </c>
      <c r="W264" s="180">
        <f>IF(U264="COMPARTIR",'01-Mapa de riesgo-UO'!BA265, IF(U264=0, 0,$I$6))</f>
        <v>0</v>
      </c>
      <c r="X264" s="221"/>
      <c r="Y264" s="221"/>
      <c r="Z264" s="221"/>
      <c r="AA264" s="221"/>
      <c r="AB264" s="324"/>
    </row>
    <row r="265" spans="1:28" ht="91.5" hidden="1" customHeight="1" x14ac:dyDescent="0.2">
      <c r="A265" s="324">
        <v>86</v>
      </c>
      <c r="B265" s="332" t="str">
        <f>'01-Mapa de riesgo-UO'!D266</f>
        <v>EXTENSIÓN_PROYECCIÓN_SOCIAL</v>
      </c>
      <c r="C265" s="402" t="str">
        <f>+'01-Mapa de riesgo-UO'!F266</f>
        <v>NO</v>
      </c>
      <c r="D265" s="332" t="str">
        <f>'01-Mapa de riesgo-UO'!J266</f>
        <v>Corrupción</v>
      </c>
      <c r="E265" s="332" t="str">
        <f>'01-Mapa de riesgo-UO'!K266</f>
        <v>Pérdida de la imparcialidad
(4.1.3)</v>
      </c>
      <c r="F265" s="332"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32" t="str">
        <f>'01-Mapa de riesgo-UO'!M266</f>
        <v>Pérdida de  credibilidad en el laboratorio
Pérdida de la confianza en el funcionario
Iniciación de un proceso disciplinario</v>
      </c>
      <c r="I265" s="385" t="str">
        <f>'01-Mapa de riesgo-UO'!AT266</f>
        <v>LEVE</v>
      </c>
      <c r="J265" s="332" t="str">
        <f>'01-Mapa de riesgo-UO'!AU266</f>
        <v>Número certificados con pérdida de la imparcialidad / Número certificados expedidos por el laboratorio</v>
      </c>
      <c r="K265" s="424">
        <v>0</v>
      </c>
      <c r="L265" s="399" t="s">
        <v>2335</v>
      </c>
      <c r="M265" s="204" t="str">
        <f>IF('01-Mapa de riesgo-UO'!S266="No existen", "No existe control para el riesgo",'01-Mapa de riesgo-UO'!W266)</f>
        <v>Firmar por parte de cada funcionario los siguientes formatos:
- Conflicto de interés
- Acta de compromiso ético
- Declaración de impedimento</v>
      </c>
      <c r="N265" s="204">
        <f>'01-Mapa de riesgo-UO'!AB266</f>
        <v>0</v>
      </c>
      <c r="O265" s="204" t="str">
        <f>'01-Mapa de riesgo-UO'!AG266</f>
        <v>Contratista</v>
      </c>
      <c r="P265" s="218" t="str">
        <f>'01-Mapa de riesgo-UO'!AL266</f>
        <v>Anual</v>
      </c>
      <c r="Q265" s="218" t="str">
        <f>'01-Mapa de riesgo-UO'!AP266</f>
        <v>Preventivo</v>
      </c>
      <c r="R265" s="385" t="str">
        <f>'01-Mapa de riesgo-UO'!AR266</f>
        <v>ACEPTABLE</v>
      </c>
      <c r="S265" s="399" t="s">
        <v>2347</v>
      </c>
      <c r="T265" s="399"/>
      <c r="U265" s="223" t="str">
        <f>'01-Mapa de riesgo-UO'!AW266</f>
        <v>ASUMIR</v>
      </c>
      <c r="V265" s="223">
        <f>'01-Mapa de riesgo-UO'!AX266</f>
        <v>0</v>
      </c>
      <c r="W265" s="180">
        <f>IF(U265="COMPARTIR",'01-Mapa de riesgo-UO'!BA266, IF(U265=0, 0,$I$6))</f>
        <v>0</v>
      </c>
      <c r="X265" s="221"/>
      <c r="Y265" s="221"/>
      <c r="Z265" s="221"/>
      <c r="AA265" s="221"/>
      <c r="AB265" s="324" t="s">
        <v>2144</v>
      </c>
    </row>
    <row r="266" spans="1:28" ht="91.5" hidden="1" customHeight="1" x14ac:dyDescent="0.2">
      <c r="A266" s="324"/>
      <c r="B266" s="332"/>
      <c r="C266" s="402"/>
      <c r="D266" s="332"/>
      <c r="E266" s="332"/>
      <c r="F266" s="332"/>
      <c r="G266" s="52" t="str">
        <f>'01-Mapa de riesgo-UO'!I267</f>
        <v>Conflicto de interés, al prestar servicios de calibración entre las dependencias de la Universidad</v>
      </c>
      <c r="H266" s="332"/>
      <c r="I266" s="385"/>
      <c r="J266" s="332"/>
      <c r="K266" s="401"/>
      <c r="L266" s="399"/>
      <c r="M266" s="204">
        <f>IF('01-Mapa de riesgo-UO'!S267="No existen", "No existe control para el riesgo",'01-Mapa de riesgo-UO'!W267)</f>
        <v>0</v>
      </c>
      <c r="N266" s="204">
        <f>'01-Mapa de riesgo-UO'!AB267</f>
        <v>0</v>
      </c>
      <c r="O266" s="204">
        <f>'01-Mapa de riesgo-UO'!AG267</f>
        <v>0</v>
      </c>
      <c r="P266" s="218">
        <f>'01-Mapa de riesgo-UO'!AL267</f>
        <v>0</v>
      </c>
      <c r="Q266" s="218">
        <f>'01-Mapa de riesgo-UO'!AP267</f>
        <v>0</v>
      </c>
      <c r="R266" s="385"/>
      <c r="S266" s="399"/>
      <c r="T266" s="399"/>
      <c r="U266" s="223" t="str">
        <f>'01-Mapa de riesgo-UO'!AW267</f>
        <v>ASUMIR</v>
      </c>
      <c r="V266" s="223">
        <f>'01-Mapa de riesgo-UO'!AX267</f>
        <v>0</v>
      </c>
      <c r="W266" s="180">
        <f>IF(U266="COMPARTIR",'01-Mapa de riesgo-UO'!BA267, IF(U266=0, 0,$I$6))</f>
        <v>0</v>
      </c>
      <c r="X266" s="221"/>
      <c r="Y266" s="221"/>
      <c r="Z266" s="221"/>
      <c r="AA266" s="221"/>
      <c r="AB266" s="324"/>
    </row>
    <row r="267" spans="1:28" ht="91.5" hidden="1" customHeight="1" x14ac:dyDescent="0.2">
      <c r="A267" s="324"/>
      <c r="B267" s="332"/>
      <c r="C267" s="402"/>
      <c r="D267" s="332"/>
      <c r="E267" s="332"/>
      <c r="F267" s="332"/>
      <c r="G267" s="52">
        <f>'01-Mapa de riesgo-UO'!I268</f>
        <v>0</v>
      </c>
      <c r="H267" s="332"/>
      <c r="I267" s="385"/>
      <c r="J267" s="332"/>
      <c r="K267" s="401"/>
      <c r="L267" s="399"/>
      <c r="M267" s="204">
        <f>IF('01-Mapa de riesgo-UO'!S268="No existen", "No existe control para el riesgo",'01-Mapa de riesgo-UO'!W268)</f>
        <v>0</v>
      </c>
      <c r="N267" s="204">
        <f>'01-Mapa de riesgo-UO'!AB268</f>
        <v>0</v>
      </c>
      <c r="O267" s="204">
        <f>'01-Mapa de riesgo-UO'!AG268</f>
        <v>0</v>
      </c>
      <c r="P267" s="218">
        <f>'01-Mapa de riesgo-UO'!AL268</f>
        <v>0</v>
      </c>
      <c r="Q267" s="218">
        <f>'01-Mapa de riesgo-UO'!AP268</f>
        <v>0</v>
      </c>
      <c r="R267" s="385"/>
      <c r="S267" s="399"/>
      <c r="T267" s="399"/>
      <c r="U267" s="223" t="str">
        <f>'01-Mapa de riesgo-UO'!AW268</f>
        <v>ASUMIR</v>
      </c>
      <c r="V267" s="223">
        <f>'01-Mapa de riesgo-UO'!AX268</f>
        <v>0</v>
      </c>
      <c r="W267" s="180">
        <f>IF(U267="COMPARTIR",'01-Mapa de riesgo-UO'!BA268, IF(U267=0, 0,$I$6))</f>
        <v>0</v>
      </c>
      <c r="X267" s="221"/>
      <c r="Y267" s="221"/>
      <c r="Z267" s="221"/>
      <c r="AA267" s="221"/>
      <c r="AB267" s="324"/>
    </row>
    <row r="268" spans="1:28" ht="91.5" hidden="1" customHeight="1" x14ac:dyDescent="0.2">
      <c r="A268" s="324">
        <v>87</v>
      </c>
      <c r="B268" s="332" t="str">
        <f>'01-Mapa de riesgo-UO'!D269</f>
        <v>EXTENSIÓN_PROYECCIÓN_SOCIAL</v>
      </c>
      <c r="C268" s="402" t="str">
        <f>+'01-Mapa de riesgo-UO'!F269</f>
        <v>NO</v>
      </c>
      <c r="D268" s="332" t="str">
        <f>'01-Mapa de riesgo-UO'!J269</f>
        <v>Operacional</v>
      </c>
      <c r="E268" s="332" t="str">
        <f>'01-Mapa de riesgo-UO'!K269</f>
        <v>Pérdida de la validez de los resultados del laboratorio
(6.3)</v>
      </c>
      <c r="F268" s="332" t="str">
        <f>'01-Mapa de riesgo-UO'!L269</f>
        <v>Tener condiciones ambientales inadecuadas puede afectar la validez de los resultados</v>
      </c>
      <c r="G268" s="52" t="str">
        <f>'01-Mapa de riesgo-UO'!I269</f>
        <v>Condiciones ambientales inadecuadas para las calibraciones</v>
      </c>
      <c r="H268" s="332" t="str">
        <f>'01-Mapa de riesgo-UO'!M269</f>
        <v xml:space="preserve">Pérdida de credibilidad en el laboratorio
Pérdida de la confianza en el laboratorio
              </v>
      </c>
      <c r="I268" s="385" t="str">
        <f>'01-Mapa de riesgo-UO'!AT269</f>
        <v>LEVE</v>
      </c>
      <c r="J268" s="332" t="str">
        <f>'01-Mapa de riesgo-UO'!AU269</f>
        <v>Número de veces en que las condiciones ambientales del laboratorio se salieron de los límites establecidos para la calibración / Número de calibraciones realizadas en la vigencia</v>
      </c>
      <c r="K268" s="424">
        <v>0</v>
      </c>
      <c r="L268" s="399" t="s">
        <v>2336</v>
      </c>
      <c r="M268" s="204" t="str">
        <f>IF('01-Mapa de riesgo-UO'!S269="No existen", "No existe control para el riesgo",'01-Mapa de riesgo-UO'!W269)</f>
        <v>Controlar las condiciones ambientales del laboratorio durante las calibraciones</v>
      </c>
      <c r="N268" s="204">
        <f>'01-Mapa de riesgo-UO'!AB269</f>
        <v>0</v>
      </c>
      <c r="O268" s="204" t="str">
        <f>'01-Mapa de riesgo-UO'!AG269</f>
        <v>Contratista</v>
      </c>
      <c r="P268" s="218" t="str">
        <f>'01-Mapa de riesgo-UO'!AL269</f>
        <v>Diaria</v>
      </c>
      <c r="Q268" s="218" t="str">
        <f>'01-Mapa de riesgo-UO'!AP269</f>
        <v>Preventivo</v>
      </c>
      <c r="R268" s="385" t="str">
        <f>'01-Mapa de riesgo-UO'!AR269</f>
        <v>ACEPTABLE</v>
      </c>
      <c r="S268" s="399" t="s">
        <v>2347</v>
      </c>
      <c r="T268" s="399"/>
      <c r="U268" s="223" t="str">
        <f>'01-Mapa de riesgo-UO'!AW269</f>
        <v>ASUMIR</v>
      </c>
      <c r="V268" s="223">
        <f>'01-Mapa de riesgo-UO'!AX269</f>
        <v>0</v>
      </c>
      <c r="W268" s="180">
        <f>IF(U268="COMPARTIR",'01-Mapa de riesgo-UO'!BA269, IF(U268=0, 0,$I$6))</f>
        <v>0</v>
      </c>
      <c r="X268" s="221"/>
      <c r="Y268" s="221"/>
      <c r="Z268" s="221"/>
      <c r="AA268" s="221"/>
      <c r="AB268" s="324" t="s">
        <v>2144</v>
      </c>
    </row>
    <row r="269" spans="1:28" ht="91.5" hidden="1" customHeight="1" x14ac:dyDescent="0.2">
      <c r="A269" s="324"/>
      <c r="B269" s="332"/>
      <c r="C269" s="402"/>
      <c r="D269" s="332"/>
      <c r="E269" s="332"/>
      <c r="F269" s="332"/>
      <c r="G269" s="52">
        <f>'01-Mapa de riesgo-UO'!I270</f>
        <v>0</v>
      </c>
      <c r="H269" s="332"/>
      <c r="I269" s="385"/>
      <c r="J269" s="332"/>
      <c r="K269" s="401"/>
      <c r="L269" s="399"/>
      <c r="M269" s="204">
        <f>IF('01-Mapa de riesgo-UO'!S270="No existen", "No existe control para el riesgo",'01-Mapa de riesgo-UO'!W270)</f>
        <v>0</v>
      </c>
      <c r="N269" s="204">
        <f>'01-Mapa de riesgo-UO'!AB270</f>
        <v>0</v>
      </c>
      <c r="O269" s="204">
        <f>'01-Mapa de riesgo-UO'!AG270</f>
        <v>0</v>
      </c>
      <c r="P269" s="218">
        <f>'01-Mapa de riesgo-UO'!AL270</f>
        <v>0</v>
      </c>
      <c r="Q269" s="218">
        <f>'01-Mapa de riesgo-UO'!AP270</f>
        <v>0</v>
      </c>
      <c r="R269" s="385"/>
      <c r="S269" s="399"/>
      <c r="T269" s="399"/>
      <c r="U269" s="223" t="str">
        <f>'01-Mapa de riesgo-UO'!AW270</f>
        <v>ASUMIR</v>
      </c>
      <c r="V269" s="223">
        <f>'01-Mapa de riesgo-UO'!AX270</f>
        <v>0</v>
      </c>
      <c r="W269" s="180">
        <f>IF(U269="COMPARTIR",'01-Mapa de riesgo-UO'!BA270, IF(U269=0, 0,$I$6))</f>
        <v>0</v>
      </c>
      <c r="X269" s="221"/>
      <c r="Y269" s="221"/>
      <c r="Z269" s="221"/>
      <c r="AA269" s="221"/>
      <c r="AB269" s="324"/>
    </row>
    <row r="270" spans="1:28" ht="91.5" hidden="1" customHeight="1" x14ac:dyDescent="0.2">
      <c r="A270" s="324"/>
      <c r="B270" s="332"/>
      <c r="C270" s="402"/>
      <c r="D270" s="332"/>
      <c r="E270" s="332"/>
      <c r="F270" s="332"/>
      <c r="G270" s="52">
        <f>'01-Mapa de riesgo-UO'!I271</f>
        <v>0</v>
      </c>
      <c r="H270" s="332"/>
      <c r="I270" s="385"/>
      <c r="J270" s="332"/>
      <c r="K270" s="401"/>
      <c r="L270" s="399"/>
      <c r="M270" s="204">
        <f>IF('01-Mapa de riesgo-UO'!S271="No existen", "No existe control para el riesgo",'01-Mapa de riesgo-UO'!W271)</f>
        <v>0</v>
      </c>
      <c r="N270" s="204">
        <f>'01-Mapa de riesgo-UO'!AB271</f>
        <v>0</v>
      </c>
      <c r="O270" s="204">
        <f>'01-Mapa de riesgo-UO'!AG271</f>
        <v>0</v>
      </c>
      <c r="P270" s="218">
        <f>'01-Mapa de riesgo-UO'!AL271</f>
        <v>0</v>
      </c>
      <c r="Q270" s="218">
        <f>'01-Mapa de riesgo-UO'!AP271</f>
        <v>0</v>
      </c>
      <c r="R270" s="385"/>
      <c r="S270" s="399"/>
      <c r="T270" s="399"/>
      <c r="U270" s="223" t="str">
        <f>'01-Mapa de riesgo-UO'!AW271</f>
        <v>ASUMIR</v>
      </c>
      <c r="V270" s="223">
        <f>'01-Mapa de riesgo-UO'!AX271</f>
        <v>0</v>
      </c>
      <c r="W270" s="180">
        <f>IF(U270="COMPARTIR",'01-Mapa de riesgo-UO'!BA271, IF(U270=0, 0,$I$6))</f>
        <v>0</v>
      </c>
      <c r="X270" s="221"/>
      <c r="Y270" s="221"/>
      <c r="Z270" s="221"/>
      <c r="AA270" s="221"/>
      <c r="AB270" s="324"/>
    </row>
    <row r="271" spans="1:28" ht="91.5" hidden="1" customHeight="1" x14ac:dyDescent="0.2">
      <c r="A271" s="324">
        <v>88</v>
      </c>
      <c r="B271" s="332" t="str">
        <f>'01-Mapa de riesgo-UO'!D272</f>
        <v>EXTENSIÓN_PROYECCIÓN_SOCIAL</v>
      </c>
      <c r="C271" s="402" t="str">
        <f>+'01-Mapa de riesgo-UO'!F272</f>
        <v>NO</v>
      </c>
      <c r="D271" s="332" t="str">
        <f>'01-Mapa de riesgo-UO'!J272</f>
        <v>Operacional</v>
      </c>
      <c r="E271" s="332" t="str">
        <f>'01-Mapa de riesgo-UO'!K272</f>
        <v>Pérdida de la validez de los resultados del laboratorio
(6.4)</v>
      </c>
      <c r="F271" s="332"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32" t="str">
        <f>'01-Mapa de riesgo-UO'!M272</f>
        <v>Pérdida de credibilidad en el laboratorio                                                                                                                                                      Pérdida de la confianza en el laboratorio</v>
      </c>
      <c r="I271" s="385" t="str">
        <f>'01-Mapa de riesgo-UO'!AT272</f>
        <v>LEVE</v>
      </c>
      <c r="J271" s="332" t="str">
        <f>'01-Mapa de riesgo-UO'!AU272</f>
        <v>% de cumplimiento del plan de calibración, verificación y mantenimiento</v>
      </c>
      <c r="K271" s="424">
        <v>1</v>
      </c>
      <c r="L271" s="399" t="s">
        <v>2337</v>
      </c>
      <c r="M271" s="204" t="str">
        <f>IF('01-Mapa de riesgo-UO'!S272="No existen", "No existe control para el riesgo",'01-Mapa de riesgo-UO'!W272)</f>
        <v>Cumplir con la programación establecida en el Plan de calibración, verificación y mantenimiento del laboratorio en cada vigencia</v>
      </c>
      <c r="N271" s="204">
        <f>'01-Mapa de riesgo-UO'!AB272</f>
        <v>0</v>
      </c>
      <c r="O271" s="204" t="str">
        <f>'01-Mapa de riesgo-UO'!AG272</f>
        <v>Transitorio</v>
      </c>
      <c r="P271" s="218" t="str">
        <f>'01-Mapa de riesgo-UO'!AL272</f>
        <v>Anual</v>
      </c>
      <c r="Q271" s="218" t="str">
        <f>'01-Mapa de riesgo-UO'!AP272</f>
        <v>Preventivo</v>
      </c>
      <c r="R271" s="385" t="str">
        <f>'01-Mapa de riesgo-UO'!AR272</f>
        <v>ACEPTABLE</v>
      </c>
      <c r="S271" s="399" t="s">
        <v>2347</v>
      </c>
      <c r="T271" s="399"/>
      <c r="U271" s="223" t="str">
        <f>'01-Mapa de riesgo-UO'!AW272</f>
        <v>ASUMIR</v>
      </c>
      <c r="V271" s="223">
        <f>'01-Mapa de riesgo-UO'!AX272</f>
        <v>0</v>
      </c>
      <c r="W271" s="180">
        <f>IF(U271="COMPARTIR",'01-Mapa de riesgo-UO'!BA272, IF(U271=0, 0,$I$6))</f>
        <v>0</v>
      </c>
      <c r="X271" s="221"/>
      <c r="Y271" s="221"/>
      <c r="Z271" s="221"/>
      <c r="AA271" s="221"/>
      <c r="AB271" s="324" t="s">
        <v>2144</v>
      </c>
    </row>
    <row r="272" spans="1:28" ht="91.5" hidden="1" customHeight="1" x14ac:dyDescent="0.2">
      <c r="A272" s="324"/>
      <c r="B272" s="332"/>
      <c r="C272" s="402"/>
      <c r="D272" s="332"/>
      <c r="E272" s="332"/>
      <c r="F272" s="332"/>
      <c r="G272" s="52">
        <f>'01-Mapa de riesgo-UO'!I273</f>
        <v>0</v>
      </c>
      <c r="H272" s="332"/>
      <c r="I272" s="385"/>
      <c r="J272" s="332"/>
      <c r="K272" s="401"/>
      <c r="L272" s="399"/>
      <c r="M272" s="204">
        <f>IF('01-Mapa de riesgo-UO'!S273="No existen", "No existe control para el riesgo",'01-Mapa de riesgo-UO'!W273)</f>
        <v>0</v>
      </c>
      <c r="N272" s="204">
        <f>'01-Mapa de riesgo-UO'!AB273</f>
        <v>0</v>
      </c>
      <c r="O272" s="204">
        <f>'01-Mapa de riesgo-UO'!AG273</f>
        <v>0</v>
      </c>
      <c r="P272" s="218">
        <f>'01-Mapa de riesgo-UO'!AL273</f>
        <v>0</v>
      </c>
      <c r="Q272" s="218">
        <f>'01-Mapa de riesgo-UO'!AP273</f>
        <v>0</v>
      </c>
      <c r="R272" s="385"/>
      <c r="S272" s="399"/>
      <c r="T272" s="399"/>
      <c r="U272" s="223" t="str">
        <f>'01-Mapa de riesgo-UO'!AW273</f>
        <v>ASUMIR</v>
      </c>
      <c r="V272" s="223">
        <f>'01-Mapa de riesgo-UO'!AX273</f>
        <v>0</v>
      </c>
      <c r="W272" s="180">
        <f>IF(U272="COMPARTIR",'01-Mapa de riesgo-UO'!BA273, IF(U272=0, 0,$I$6))</f>
        <v>0</v>
      </c>
      <c r="X272" s="221"/>
      <c r="Y272" s="221"/>
      <c r="Z272" s="221"/>
      <c r="AA272" s="221"/>
      <c r="AB272" s="324"/>
    </row>
    <row r="273" spans="1:28" ht="91.5" hidden="1" customHeight="1" x14ac:dyDescent="0.2">
      <c r="A273" s="324"/>
      <c r="B273" s="332"/>
      <c r="C273" s="402"/>
      <c r="D273" s="332"/>
      <c r="E273" s="332"/>
      <c r="F273" s="332"/>
      <c r="G273" s="52">
        <f>'01-Mapa de riesgo-UO'!I274</f>
        <v>0</v>
      </c>
      <c r="H273" s="332"/>
      <c r="I273" s="385"/>
      <c r="J273" s="332"/>
      <c r="K273" s="401"/>
      <c r="L273" s="399"/>
      <c r="M273" s="204">
        <f>IF('01-Mapa de riesgo-UO'!S274="No existen", "No existe control para el riesgo",'01-Mapa de riesgo-UO'!W274)</f>
        <v>0</v>
      </c>
      <c r="N273" s="204">
        <f>'01-Mapa de riesgo-UO'!AB274</f>
        <v>0</v>
      </c>
      <c r="O273" s="204">
        <f>'01-Mapa de riesgo-UO'!AG274</f>
        <v>0</v>
      </c>
      <c r="P273" s="218">
        <f>'01-Mapa de riesgo-UO'!AL274</f>
        <v>0</v>
      </c>
      <c r="Q273" s="218">
        <f>'01-Mapa de riesgo-UO'!AP274</f>
        <v>0</v>
      </c>
      <c r="R273" s="385"/>
      <c r="S273" s="399"/>
      <c r="T273" s="399"/>
      <c r="U273" s="223" t="str">
        <f>'01-Mapa de riesgo-UO'!AW274</f>
        <v>ASUMIR</v>
      </c>
      <c r="V273" s="223">
        <f>'01-Mapa de riesgo-UO'!AX274</f>
        <v>0</v>
      </c>
      <c r="W273" s="180">
        <f>IF(U273="COMPARTIR",'01-Mapa de riesgo-UO'!BA274, IF(U273=0, 0,$I$6))</f>
        <v>0</v>
      </c>
      <c r="X273" s="221"/>
      <c r="Y273" s="221"/>
      <c r="Z273" s="221"/>
      <c r="AA273" s="221"/>
      <c r="AB273" s="324"/>
    </row>
    <row r="274" spans="1:28" ht="91.5" hidden="1" customHeight="1" x14ac:dyDescent="0.2">
      <c r="A274" s="324">
        <v>89</v>
      </c>
      <c r="B274" s="332" t="str">
        <f>'01-Mapa de riesgo-UO'!D275</f>
        <v>EXTENSIÓN_PROYECCIÓN_SOCIAL</v>
      </c>
      <c r="C274" s="402" t="str">
        <f>+'01-Mapa de riesgo-UO'!F275</f>
        <v>NO</v>
      </c>
      <c r="D274" s="332" t="str">
        <f>'01-Mapa de riesgo-UO'!J275</f>
        <v>Operacional</v>
      </c>
      <c r="E274" s="332" t="str">
        <f>'01-Mapa de riesgo-UO'!K275</f>
        <v>Pérdida de la validez de los resultados del laboratorio
(6.4.9)</v>
      </c>
      <c r="F274" s="332"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32" t="str">
        <f>'01-Mapa de riesgo-UO'!M275</f>
        <v>Pérdida de  credibilidad en el laboratorio
Pérdida de la confianza en el laboratorio</v>
      </c>
      <c r="I274" s="385" t="str">
        <f>'01-Mapa de riesgo-UO'!AT275</f>
        <v>LEVE</v>
      </c>
      <c r="J274" s="332" t="str">
        <f>'01-Mapa de riesgo-UO'!AU275</f>
        <v>Número de equipos defectuosos detectados en el laboratorio / Total de equipos</v>
      </c>
      <c r="K274" s="424">
        <v>0</v>
      </c>
      <c r="L274" s="399" t="s">
        <v>2338</v>
      </c>
      <c r="M274" s="204" t="str">
        <f>IF('01-Mapa de riesgo-UO'!S275="No existen", "No existe control para el riesgo",'01-Mapa de riesgo-UO'!W275)</f>
        <v>Realizar las comprobaciones intermedias de los patrones de calibración según la programación del Plan de calibración, verificación y mantenimiento del laboratorio</v>
      </c>
      <c r="N274" s="204">
        <f>'01-Mapa de riesgo-UO'!AB275</f>
        <v>0</v>
      </c>
      <c r="O274" s="204" t="str">
        <f>'01-Mapa de riesgo-UO'!AG275</f>
        <v>Transitorio</v>
      </c>
      <c r="P274" s="218" t="str">
        <f>'01-Mapa de riesgo-UO'!AL275</f>
        <v>Trimestral</v>
      </c>
      <c r="Q274" s="218" t="str">
        <f>'01-Mapa de riesgo-UO'!AP275</f>
        <v>Preventivo</v>
      </c>
      <c r="R274" s="385" t="str">
        <f>'01-Mapa de riesgo-UO'!AR275</f>
        <v>ACEPTABLE</v>
      </c>
      <c r="S274" s="399" t="s">
        <v>2347</v>
      </c>
      <c r="T274" s="399"/>
      <c r="U274" s="223" t="str">
        <f>'01-Mapa de riesgo-UO'!AW275</f>
        <v>ASUMIR</v>
      </c>
      <c r="V274" s="223" t="str">
        <f>'01-Mapa de riesgo-UO'!AX275</f>
        <v>Hacer las gráficas de los resultados de calibración con la Regla de Decisión aplicada para revisar la declaración de conformidad emitida en los certificados de calibración</v>
      </c>
      <c r="W274" s="180">
        <f>IF(U274="COMPARTIR",'01-Mapa de riesgo-UO'!BA275, IF(U274=0, 0,$I$6))</f>
        <v>0</v>
      </c>
      <c r="X274" s="221" t="s">
        <v>558</v>
      </c>
      <c r="Y274" s="221" t="s">
        <v>2349</v>
      </c>
      <c r="Z274" s="221" t="s">
        <v>561</v>
      </c>
      <c r="AA274" s="221"/>
      <c r="AB274" s="324" t="s">
        <v>2144</v>
      </c>
    </row>
    <row r="275" spans="1:28" ht="91.5" hidden="1" customHeight="1" x14ac:dyDescent="0.2">
      <c r="A275" s="324"/>
      <c r="B275" s="332"/>
      <c r="C275" s="402"/>
      <c r="D275" s="332"/>
      <c r="E275" s="332"/>
      <c r="F275" s="332"/>
      <c r="G275" s="52">
        <f>'01-Mapa de riesgo-UO'!I276</f>
        <v>0</v>
      </c>
      <c r="H275" s="332"/>
      <c r="I275" s="385"/>
      <c r="J275" s="332"/>
      <c r="K275" s="401"/>
      <c r="L275" s="399"/>
      <c r="M275" s="204" t="str">
        <f>IF('01-Mapa de riesgo-UO'!S276="No existen", "No existe control para el riesgo",'01-Mapa de riesgo-UO'!W276)</f>
        <v>Revisión de los certificados de calibración de los patrones  utilizando la Regla de Decisión establecida por el laboratorio</v>
      </c>
      <c r="N275" s="204">
        <f>'01-Mapa de riesgo-UO'!AB276</f>
        <v>0</v>
      </c>
      <c r="O275" s="204" t="str">
        <f>'01-Mapa de riesgo-UO'!AG276</f>
        <v>Transitorio</v>
      </c>
      <c r="P275" s="218" t="str">
        <f>'01-Mapa de riesgo-UO'!AL276</f>
        <v>No definida</v>
      </c>
      <c r="Q275" s="218" t="str">
        <f>'01-Mapa de riesgo-UO'!AP276</f>
        <v>Preventivo</v>
      </c>
      <c r="R275" s="385"/>
      <c r="S275" s="399" t="s">
        <v>2347</v>
      </c>
      <c r="T275" s="399"/>
      <c r="U275" s="223">
        <f>'01-Mapa de riesgo-UO'!AW276</f>
        <v>0</v>
      </c>
      <c r="V275" s="223">
        <f>'01-Mapa de riesgo-UO'!AX276</f>
        <v>0</v>
      </c>
      <c r="W275" s="180">
        <f>IF(U275="COMPARTIR",'01-Mapa de riesgo-UO'!BA276, IF(U275=0, 0,$I$6))</f>
        <v>0</v>
      </c>
      <c r="X275" s="221"/>
      <c r="Y275" s="221"/>
      <c r="Z275" s="221"/>
      <c r="AA275" s="221"/>
      <c r="AB275" s="324"/>
    </row>
    <row r="276" spans="1:28" ht="91.5" hidden="1" customHeight="1" x14ac:dyDescent="0.2">
      <c r="A276" s="324"/>
      <c r="B276" s="332"/>
      <c r="C276" s="402"/>
      <c r="D276" s="332"/>
      <c r="E276" s="332"/>
      <c r="F276" s="332"/>
      <c r="G276" s="52">
        <f>'01-Mapa de riesgo-UO'!I277</f>
        <v>0</v>
      </c>
      <c r="H276" s="332"/>
      <c r="I276" s="385"/>
      <c r="J276" s="332"/>
      <c r="K276" s="401"/>
      <c r="L276" s="399"/>
      <c r="M276" s="204">
        <f>IF('01-Mapa de riesgo-UO'!S277="No existen", "No existe control para el riesgo",'01-Mapa de riesgo-UO'!W277)</f>
        <v>0</v>
      </c>
      <c r="N276" s="204">
        <f>'01-Mapa de riesgo-UO'!AB277</f>
        <v>0</v>
      </c>
      <c r="O276" s="204">
        <f>'01-Mapa de riesgo-UO'!AG277</f>
        <v>0</v>
      </c>
      <c r="P276" s="218">
        <f>'01-Mapa de riesgo-UO'!AL277</f>
        <v>0</v>
      </c>
      <c r="Q276" s="218">
        <f>'01-Mapa de riesgo-UO'!AP277</f>
        <v>0</v>
      </c>
      <c r="R276" s="385"/>
      <c r="S276" s="399"/>
      <c r="T276" s="399"/>
      <c r="U276" s="223">
        <f>'01-Mapa de riesgo-UO'!AW277</f>
        <v>0</v>
      </c>
      <c r="V276" s="223">
        <f>'01-Mapa de riesgo-UO'!AX277</f>
        <v>0</v>
      </c>
      <c r="W276" s="180">
        <f>IF(U276="COMPARTIR",'01-Mapa de riesgo-UO'!BA277, IF(U276=0, 0,$I$6))</f>
        <v>0</v>
      </c>
      <c r="X276" s="221"/>
      <c r="Y276" s="221"/>
      <c r="Z276" s="221"/>
      <c r="AA276" s="221"/>
      <c r="AB276" s="324"/>
    </row>
    <row r="277" spans="1:28" ht="91.5" hidden="1" customHeight="1" x14ac:dyDescent="0.2">
      <c r="A277" s="324">
        <v>90</v>
      </c>
      <c r="B277" s="332" t="str">
        <f>'01-Mapa de riesgo-UO'!D278</f>
        <v>EXTENSIÓN_PROYECCIÓN_SOCIAL</v>
      </c>
      <c r="C277" s="402" t="str">
        <f>+'01-Mapa de riesgo-UO'!F278</f>
        <v>NO</v>
      </c>
      <c r="D277" s="332" t="str">
        <f>'01-Mapa de riesgo-UO'!J278</f>
        <v>Operacional</v>
      </c>
      <c r="E277" s="332" t="str">
        <f>'01-Mapa de riesgo-UO'!K278</f>
        <v>Emisión de una Declaración de Conformidad Errada
(7.8.6)</v>
      </c>
      <c r="F277" s="332"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32" t="str">
        <f>'01-Mapa de riesgo-UO'!M278</f>
        <v>Pérdida de  credibilidad en el laboratorio
Pérdida de la confianza en el laboratorio</v>
      </c>
      <c r="I277" s="385" t="str">
        <f>'01-Mapa de riesgo-UO'!AT278</f>
        <v>MODERADO</v>
      </c>
      <c r="J277" s="332" t="str">
        <f>'01-Mapa de riesgo-UO'!AU278</f>
        <v>Número de certificados con declaración de conformidad equivocada / Número de certificados con declaración de conformidad</v>
      </c>
      <c r="K277" s="424">
        <v>0</v>
      </c>
      <c r="L277" s="399" t="s">
        <v>2339</v>
      </c>
      <c r="M277" s="204" t="str">
        <f>IF('01-Mapa de riesgo-UO'!S278="No existen", "No existe control para el riesgo",'01-Mapa de riesgo-UO'!W278)</f>
        <v>Documentar las diferentes Reglas de Decisión existentes para realizar la Declaración de Conformidad</v>
      </c>
      <c r="N277" s="204">
        <f>'01-Mapa de riesgo-UO'!AB278</f>
        <v>0</v>
      </c>
      <c r="O277" s="204" t="str">
        <f>'01-Mapa de riesgo-UO'!AG278</f>
        <v>Transitorio</v>
      </c>
      <c r="P277" s="218" t="str">
        <f>'01-Mapa de riesgo-UO'!AL278</f>
        <v>No definida</v>
      </c>
      <c r="Q277" s="218" t="str">
        <f>'01-Mapa de riesgo-UO'!AP278</f>
        <v>Preventivo</v>
      </c>
      <c r="R277" s="385" t="str">
        <f>'01-Mapa de riesgo-UO'!AR278</f>
        <v>ACEPTABLE</v>
      </c>
      <c r="S277" s="399" t="s">
        <v>2347</v>
      </c>
      <c r="T277" s="399"/>
      <c r="U277" s="223" t="str">
        <f>'01-Mapa de riesgo-UO'!AW278</f>
        <v>REDUCIR</v>
      </c>
      <c r="V277" s="223" t="str">
        <f>'01-Mapa de riesgo-UO'!AX278</f>
        <v>Realizar el seguimiento de las normas técnicas utilizadas por el laboratorio para los métodos de calibración</v>
      </c>
      <c r="W277" s="180">
        <f>IF(U277="COMPARTIR",'01-Mapa de riesgo-UO'!BA278, IF(U277=0, 0,$I$6))</f>
        <v>0</v>
      </c>
      <c r="X277" s="221" t="s">
        <v>558</v>
      </c>
      <c r="Y277" s="221" t="s">
        <v>2350</v>
      </c>
      <c r="Z277" s="221" t="s">
        <v>561</v>
      </c>
      <c r="AA277" s="221"/>
      <c r="AB277" s="324" t="s">
        <v>2144</v>
      </c>
    </row>
    <row r="278" spans="1:28" ht="91.5" hidden="1" customHeight="1" x14ac:dyDescent="0.2">
      <c r="A278" s="324"/>
      <c r="B278" s="332"/>
      <c r="C278" s="402"/>
      <c r="D278" s="332"/>
      <c r="E278" s="332"/>
      <c r="F278" s="332"/>
      <c r="G278" s="52">
        <f>'01-Mapa de riesgo-UO'!I279</f>
        <v>0</v>
      </c>
      <c r="H278" s="332"/>
      <c r="I278" s="385"/>
      <c r="J278" s="332"/>
      <c r="K278" s="401"/>
      <c r="L278" s="399"/>
      <c r="M278" s="204" t="str">
        <f>IF('01-Mapa de riesgo-UO'!S279="No existen", "No existe control para el riesgo",'01-Mapa de riesgo-UO'!W279)</f>
        <v>Programar las diferentes reglas de decisión en los Formatos de Registro y Estimación de Incertidumbre                                                     22-LME-F25 y 22-LME-F77</v>
      </c>
      <c r="N278" s="204">
        <f>'01-Mapa de riesgo-UO'!AB279</f>
        <v>0</v>
      </c>
      <c r="O278" s="204" t="str">
        <f>'01-Mapa de riesgo-UO'!AG279</f>
        <v>Transitorio</v>
      </c>
      <c r="P278" s="218" t="str">
        <f>'01-Mapa de riesgo-UO'!AL279</f>
        <v>No definida</v>
      </c>
      <c r="Q278" s="218" t="str">
        <f>'01-Mapa de riesgo-UO'!AP279</f>
        <v>Preventivo</v>
      </c>
      <c r="R278" s="385"/>
      <c r="S278" s="399" t="s">
        <v>2347</v>
      </c>
      <c r="T278" s="399"/>
      <c r="U278" s="223">
        <f>'01-Mapa de riesgo-UO'!AW279</f>
        <v>0</v>
      </c>
      <c r="V278" s="223">
        <f>'01-Mapa de riesgo-UO'!AX279</f>
        <v>0</v>
      </c>
      <c r="W278" s="180">
        <f>IF(U278="COMPARTIR",'01-Mapa de riesgo-UO'!BA279, IF(U278=0, 0,$I$6))</f>
        <v>0</v>
      </c>
      <c r="X278" s="221"/>
      <c r="Y278" s="221"/>
      <c r="Z278" s="221"/>
      <c r="AA278" s="221"/>
      <c r="AB278" s="324"/>
    </row>
    <row r="279" spans="1:28" ht="91.5" hidden="1" customHeight="1" x14ac:dyDescent="0.2">
      <c r="A279" s="324"/>
      <c r="B279" s="332"/>
      <c r="C279" s="402"/>
      <c r="D279" s="332"/>
      <c r="E279" s="332"/>
      <c r="F279" s="332"/>
      <c r="G279" s="52">
        <f>'01-Mapa de riesgo-UO'!I280</f>
        <v>0</v>
      </c>
      <c r="H279" s="332"/>
      <c r="I279" s="385"/>
      <c r="J279" s="332"/>
      <c r="K279" s="401"/>
      <c r="L279" s="399"/>
      <c r="M279" s="204" t="str">
        <f>IF('01-Mapa de riesgo-UO'!S280="No existen", "No existe control para el riesgo",'01-Mapa de riesgo-UO'!W280)</f>
        <v>Revisión de los certificados de calibración antes de ser emitidos</v>
      </c>
      <c r="N279" s="204">
        <f>'01-Mapa de riesgo-UO'!AB280</f>
        <v>0</v>
      </c>
      <c r="O279" s="204" t="str">
        <f>'01-Mapa de riesgo-UO'!AG280</f>
        <v>Transitorio</v>
      </c>
      <c r="P279" s="218" t="str">
        <f>'01-Mapa de riesgo-UO'!AL280</f>
        <v>No definida</v>
      </c>
      <c r="Q279" s="218" t="str">
        <f>'01-Mapa de riesgo-UO'!AP280</f>
        <v>Preventivo</v>
      </c>
      <c r="R279" s="385"/>
      <c r="S279" s="399" t="s">
        <v>2347</v>
      </c>
      <c r="T279" s="399"/>
      <c r="U279" s="223">
        <f>'01-Mapa de riesgo-UO'!AW280</f>
        <v>0</v>
      </c>
      <c r="V279" s="223">
        <f>'01-Mapa de riesgo-UO'!AX280</f>
        <v>0</v>
      </c>
      <c r="W279" s="180">
        <f>IF(U279="COMPARTIR",'01-Mapa de riesgo-UO'!BA280, IF(U279=0, 0,$I$6))</f>
        <v>0</v>
      </c>
      <c r="X279" s="221"/>
      <c r="Y279" s="221"/>
      <c r="Z279" s="221"/>
      <c r="AA279" s="221"/>
      <c r="AB279" s="324"/>
    </row>
    <row r="280" spans="1:28" ht="91.5" hidden="1" customHeight="1" x14ac:dyDescent="0.2">
      <c r="A280" s="324">
        <v>91</v>
      </c>
      <c r="B280" s="332" t="str">
        <f>'01-Mapa de riesgo-UO'!D281</f>
        <v>EXTENSIÓN_PROYECCIÓN_SOCIAL</v>
      </c>
      <c r="C280" s="402" t="str">
        <f>+'01-Mapa de riesgo-UO'!F281</f>
        <v>NO</v>
      </c>
      <c r="D280" s="332" t="str">
        <f>'01-Mapa de riesgo-UO'!J281</f>
        <v>Operacional</v>
      </c>
      <c r="E280" s="332" t="str">
        <f>'01-Mapa de riesgo-UO'!K281</f>
        <v>Aplicación de un método de calibración inadecuado
(7.2)</v>
      </c>
      <c r="F280" s="332" t="str">
        <f>'01-Mapa de riesgo-UO'!L281</f>
        <v>Verificación del método es inapropiada para el laboratorio</v>
      </c>
      <c r="G280" s="52" t="str">
        <f>'01-Mapa de riesgo-UO'!I281</f>
        <v>En la verificación / validación del método no se tuvieron en cuenta todos los factores</v>
      </c>
      <c r="H280" s="332" t="str">
        <f>'01-Mapa de riesgo-UO'!M281</f>
        <v>Pérdida de  credibilidad en el laboratorio
Pérdida de la confianza en el laboratorio
No conformidades en auditorías internas y externas</v>
      </c>
      <c r="I280" s="385" t="str">
        <f>'01-Mapa de riesgo-UO'!AT281</f>
        <v>MODERADO</v>
      </c>
      <c r="J280" s="332" t="str">
        <f>'01-Mapa de riesgo-UO'!AU281</f>
        <v>Número de magnitudes definidas por el laboratorio en la verificación / Número de magnitudes establecidas en el documento normativo</v>
      </c>
      <c r="K280" s="401">
        <v>1</v>
      </c>
      <c r="L280" s="399" t="s">
        <v>2340</v>
      </c>
      <c r="M280" s="204" t="str">
        <f>IF('01-Mapa de riesgo-UO'!S281="No existen", "No existe control para el riesgo",'01-Mapa de riesgo-UO'!W281)</f>
        <v>Verificar por medio de una Tabla cruzada el cumplimiento de los requisitos del documento normativo de calibración en el laboratorio</v>
      </c>
      <c r="N280" s="204">
        <f>'01-Mapa de riesgo-UO'!AB281</f>
        <v>0</v>
      </c>
      <c r="O280" s="204" t="str">
        <f>'01-Mapa de riesgo-UO'!AG281</f>
        <v>Transitorio</v>
      </c>
      <c r="P280" s="218" t="str">
        <f>'01-Mapa de riesgo-UO'!AL281</f>
        <v>No definida</v>
      </c>
      <c r="Q280" s="218" t="str">
        <f>'01-Mapa de riesgo-UO'!AP281</f>
        <v>Preventivo</v>
      </c>
      <c r="R280" s="385" t="str">
        <f>'01-Mapa de riesgo-UO'!AR281</f>
        <v>ACEPTABLE</v>
      </c>
      <c r="S280" s="399" t="s">
        <v>2347</v>
      </c>
      <c r="T280" s="399"/>
      <c r="U280" s="223" t="str">
        <f>'01-Mapa de riesgo-UO'!AW281</f>
        <v>REDUCIR</v>
      </c>
      <c r="V280" s="223" t="str">
        <f>'01-Mapa de riesgo-UO'!AX281</f>
        <v>Realizar el seguimiento de las normas técnicas utilizadas por el laboratorio para los métodos de calibración</v>
      </c>
      <c r="W280" s="180">
        <f>IF(U280="COMPARTIR",'01-Mapa de riesgo-UO'!BA281, IF(U280=0, 0,$I$6))</f>
        <v>0</v>
      </c>
      <c r="X280" s="221" t="s">
        <v>558</v>
      </c>
      <c r="Y280" s="221" t="s">
        <v>2350</v>
      </c>
      <c r="Z280" s="221" t="s">
        <v>561</v>
      </c>
      <c r="AA280" s="221"/>
      <c r="AB280" s="324" t="s">
        <v>2144</v>
      </c>
    </row>
    <row r="281" spans="1:28" ht="91.5" hidden="1" customHeight="1" x14ac:dyDescent="0.2">
      <c r="A281" s="324"/>
      <c r="B281" s="332"/>
      <c r="C281" s="402"/>
      <c r="D281" s="332"/>
      <c r="E281" s="332"/>
      <c r="F281" s="332"/>
      <c r="G281" s="52">
        <f>'01-Mapa de riesgo-UO'!I282</f>
        <v>0</v>
      </c>
      <c r="H281" s="332"/>
      <c r="I281" s="385"/>
      <c r="J281" s="332"/>
      <c r="K281" s="401"/>
      <c r="L281" s="399"/>
      <c r="M281" s="204" t="str">
        <f>IF('01-Mapa de riesgo-UO'!S282="No existen", "No existe control para el riesgo",'01-Mapa de riesgo-UO'!W282)</f>
        <v>Realizar la verificación de cada uno de los métodos del laboratorio</v>
      </c>
      <c r="N281" s="204">
        <f>'01-Mapa de riesgo-UO'!AB282</f>
        <v>0</v>
      </c>
      <c r="O281" s="204" t="str">
        <f>'01-Mapa de riesgo-UO'!AG282</f>
        <v>Transitorio</v>
      </c>
      <c r="P281" s="218" t="str">
        <f>'01-Mapa de riesgo-UO'!AL282</f>
        <v>No definida</v>
      </c>
      <c r="Q281" s="218" t="str">
        <f>'01-Mapa de riesgo-UO'!AP282</f>
        <v>Preventivo</v>
      </c>
      <c r="R281" s="385"/>
      <c r="S281" s="399" t="s">
        <v>2347</v>
      </c>
      <c r="T281" s="399"/>
      <c r="U281" s="223">
        <f>'01-Mapa de riesgo-UO'!AW282</f>
        <v>0</v>
      </c>
      <c r="V281" s="223">
        <f>'01-Mapa de riesgo-UO'!AX282</f>
        <v>0</v>
      </c>
      <c r="W281" s="180">
        <f>IF(U281="COMPARTIR",'01-Mapa de riesgo-UO'!BA282, IF(U281=0, 0,$I$6))</f>
        <v>0</v>
      </c>
      <c r="X281" s="221"/>
      <c r="Y281" s="221"/>
      <c r="Z281" s="221"/>
      <c r="AA281" s="221"/>
      <c r="AB281" s="324"/>
    </row>
    <row r="282" spans="1:28" ht="91.5" hidden="1" customHeight="1" x14ac:dyDescent="0.2">
      <c r="A282" s="324"/>
      <c r="B282" s="332"/>
      <c r="C282" s="402"/>
      <c r="D282" s="332"/>
      <c r="E282" s="332"/>
      <c r="F282" s="332"/>
      <c r="G282" s="52">
        <f>'01-Mapa de riesgo-UO'!I283</f>
        <v>0</v>
      </c>
      <c r="H282" s="332"/>
      <c r="I282" s="385"/>
      <c r="J282" s="332"/>
      <c r="K282" s="401"/>
      <c r="L282" s="399"/>
      <c r="M282" s="204">
        <f>IF('01-Mapa de riesgo-UO'!S283="No existen", "No existe control para el riesgo",'01-Mapa de riesgo-UO'!W283)</f>
        <v>0</v>
      </c>
      <c r="N282" s="204">
        <f>'01-Mapa de riesgo-UO'!AB283</f>
        <v>0</v>
      </c>
      <c r="O282" s="204">
        <f>'01-Mapa de riesgo-UO'!AG283</f>
        <v>0</v>
      </c>
      <c r="P282" s="218">
        <f>'01-Mapa de riesgo-UO'!AL283</f>
        <v>0</v>
      </c>
      <c r="Q282" s="218">
        <f>'01-Mapa de riesgo-UO'!AP283</f>
        <v>0</v>
      </c>
      <c r="R282" s="385"/>
      <c r="S282" s="399"/>
      <c r="T282" s="399"/>
      <c r="U282" s="223">
        <f>'01-Mapa de riesgo-UO'!AW283</f>
        <v>0</v>
      </c>
      <c r="V282" s="223">
        <f>'01-Mapa de riesgo-UO'!AX283</f>
        <v>0</v>
      </c>
      <c r="W282" s="180">
        <f>IF(U282="COMPARTIR",'01-Mapa de riesgo-UO'!BA283, IF(U282=0, 0,$I$6))</f>
        <v>0</v>
      </c>
      <c r="X282" s="221"/>
      <c r="Y282" s="221"/>
      <c r="Z282" s="221"/>
      <c r="AA282" s="221"/>
      <c r="AB282" s="324"/>
    </row>
    <row r="283" spans="1:28" ht="91.5" hidden="1" customHeight="1" x14ac:dyDescent="0.2">
      <c r="A283" s="324">
        <v>92</v>
      </c>
      <c r="B283" s="332" t="str">
        <f>'01-Mapa de riesgo-UO'!D284</f>
        <v>EXTENSIÓN_PROYECCIÓN_SOCIAL</v>
      </c>
      <c r="C283" s="402" t="str">
        <f>+'01-Mapa de riesgo-UO'!F284</f>
        <v>NO</v>
      </c>
      <c r="D283" s="332" t="str">
        <f>'01-Mapa de riesgo-UO'!J284</f>
        <v>Operacional</v>
      </c>
      <c r="E283" s="332" t="str">
        <f>'01-Mapa de riesgo-UO'!K284</f>
        <v>Pérdida de la validez de los resultados
(7.7)</v>
      </c>
      <c r="F283" s="332"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32" t="str">
        <f>'01-Mapa de riesgo-UO'!M284</f>
        <v>Pérdida de  credibilidad en el laboratorio
Pérdida de la confianza en el laboratorio
No conformidades en auditorías internas y externas</v>
      </c>
      <c r="I283" s="385" t="str">
        <f>'01-Mapa de riesgo-UO'!AT284</f>
        <v>MODERADO</v>
      </c>
      <c r="J283" s="332" t="str">
        <f>'01-Mapa de riesgo-UO'!AU284</f>
        <v>Número de No Conformidades por estimación de incertidumbre / Total de No Conformidades</v>
      </c>
      <c r="K283" s="424">
        <v>0</v>
      </c>
      <c r="L283" s="399" t="s">
        <v>2341</v>
      </c>
      <c r="M283" s="204" t="str">
        <f>IF('01-Mapa de riesgo-UO'!S284="No existen", "No existe control para el riesgo",'01-Mapa de riesgo-UO'!W284)</f>
        <v>Verificar mediante una tabla cruzada que todas las componentes de incertidumbre descritas en el documento normativo para cada uno de los métodos de calibración del laboratorio se encuentren incluidas dentro del presupuesto de incertidumbre</v>
      </c>
      <c r="N283" s="204">
        <f>'01-Mapa de riesgo-UO'!AB284</f>
        <v>0</v>
      </c>
      <c r="O283" s="204" t="str">
        <f>'01-Mapa de riesgo-UO'!AG284</f>
        <v>Transitorio</v>
      </c>
      <c r="P283" s="218" t="str">
        <f>'01-Mapa de riesgo-UO'!AL284</f>
        <v>No definida</v>
      </c>
      <c r="Q283" s="218" t="str">
        <f>'01-Mapa de riesgo-UO'!AP284</f>
        <v>Preventivo</v>
      </c>
      <c r="R283" s="385" t="str">
        <f>'01-Mapa de riesgo-UO'!AR284</f>
        <v>ACEPTABLE</v>
      </c>
      <c r="S283" s="399" t="s">
        <v>2347</v>
      </c>
      <c r="T283" s="399"/>
      <c r="U283" s="223" t="str">
        <f>'01-Mapa de riesgo-UO'!AW284</f>
        <v>REDUCIR</v>
      </c>
      <c r="V283" s="223" t="str">
        <f>'01-Mapa de riesgo-UO'!AX284</f>
        <v>Realizar el seguimiento de las normas técnicas utilizadas por el laboratorio para los métodos de calibración</v>
      </c>
      <c r="W283" s="180">
        <f>IF(U283="COMPARTIR",'01-Mapa de riesgo-UO'!BA284, IF(U283=0, 0,$I$6))</f>
        <v>0</v>
      </c>
      <c r="X283" s="221"/>
      <c r="Y283" s="221"/>
      <c r="Z283" s="221"/>
      <c r="AA283" s="221"/>
      <c r="AB283" s="324" t="s">
        <v>2144</v>
      </c>
    </row>
    <row r="284" spans="1:28" ht="91.5" hidden="1" customHeight="1" x14ac:dyDescent="0.2">
      <c r="A284" s="324"/>
      <c r="B284" s="332"/>
      <c r="C284" s="402"/>
      <c r="D284" s="332"/>
      <c r="E284" s="332"/>
      <c r="F284" s="332"/>
      <c r="G284" s="52">
        <f>'01-Mapa de riesgo-UO'!I285</f>
        <v>0</v>
      </c>
      <c r="H284" s="332"/>
      <c r="I284" s="385"/>
      <c r="J284" s="332"/>
      <c r="K284" s="401"/>
      <c r="L284" s="399"/>
      <c r="M284" s="204" t="str">
        <f>IF('01-Mapa de riesgo-UO'!S285="No existen", "No existe control para el riesgo",'01-Mapa de riesgo-UO'!W285)</f>
        <v>Estudiar las posibles magnitudes de influencia que pueden influir sobre la incertidumbre de medición para los métodos No Normalizados del laboratorio</v>
      </c>
      <c r="N284" s="204">
        <f>'01-Mapa de riesgo-UO'!AB285</f>
        <v>0</v>
      </c>
      <c r="O284" s="204" t="str">
        <f>'01-Mapa de riesgo-UO'!AG285</f>
        <v>Transitorio</v>
      </c>
      <c r="P284" s="218" t="str">
        <f>'01-Mapa de riesgo-UO'!AL285</f>
        <v>No definida</v>
      </c>
      <c r="Q284" s="218" t="str">
        <f>'01-Mapa de riesgo-UO'!AP285</f>
        <v>Preventivo</v>
      </c>
      <c r="R284" s="385"/>
      <c r="S284" s="399" t="s">
        <v>2347</v>
      </c>
      <c r="T284" s="399"/>
      <c r="U284" s="223">
        <f>'01-Mapa de riesgo-UO'!AW285</f>
        <v>0</v>
      </c>
      <c r="V284" s="223">
        <f>'01-Mapa de riesgo-UO'!AX285</f>
        <v>0</v>
      </c>
      <c r="W284" s="180">
        <f>IF(U284="COMPARTIR",'01-Mapa de riesgo-UO'!BA285, IF(U284=0, 0,$I$6))</f>
        <v>0</v>
      </c>
      <c r="X284" s="221"/>
      <c r="Y284" s="221"/>
      <c r="Z284" s="221"/>
      <c r="AA284" s="221"/>
      <c r="AB284" s="324"/>
    </row>
    <row r="285" spans="1:28" ht="91.5" hidden="1" customHeight="1" x14ac:dyDescent="0.2">
      <c r="A285" s="324"/>
      <c r="B285" s="332"/>
      <c r="C285" s="402"/>
      <c r="D285" s="332"/>
      <c r="E285" s="332"/>
      <c r="F285" s="332"/>
      <c r="G285" s="52">
        <f>'01-Mapa de riesgo-UO'!I286</f>
        <v>0</v>
      </c>
      <c r="H285" s="332"/>
      <c r="I285" s="385"/>
      <c r="J285" s="332"/>
      <c r="K285" s="401"/>
      <c r="L285" s="399"/>
      <c r="M285" s="204">
        <f>IF('01-Mapa de riesgo-UO'!S286="No existen", "No existe control para el riesgo",'01-Mapa de riesgo-UO'!W286)</f>
        <v>0</v>
      </c>
      <c r="N285" s="204">
        <f>'01-Mapa de riesgo-UO'!AB286</f>
        <v>0</v>
      </c>
      <c r="O285" s="204">
        <f>'01-Mapa de riesgo-UO'!AG286</f>
        <v>0</v>
      </c>
      <c r="P285" s="218">
        <f>'01-Mapa de riesgo-UO'!AL286</f>
        <v>0</v>
      </c>
      <c r="Q285" s="218">
        <f>'01-Mapa de riesgo-UO'!AP286</f>
        <v>0</v>
      </c>
      <c r="R285" s="385"/>
      <c r="S285" s="399"/>
      <c r="T285" s="399"/>
      <c r="U285" s="223">
        <f>'01-Mapa de riesgo-UO'!AW286</f>
        <v>0</v>
      </c>
      <c r="V285" s="223">
        <f>'01-Mapa de riesgo-UO'!AX286</f>
        <v>0</v>
      </c>
      <c r="W285" s="180">
        <f>IF(U285="COMPARTIR",'01-Mapa de riesgo-UO'!BA286, IF(U285=0, 0,$I$6))</f>
        <v>0</v>
      </c>
      <c r="X285" s="221"/>
      <c r="Y285" s="221"/>
      <c r="Z285" s="221"/>
      <c r="AA285" s="221"/>
      <c r="AB285" s="324"/>
    </row>
    <row r="286" spans="1:28" ht="91.5" hidden="1" customHeight="1" x14ac:dyDescent="0.2">
      <c r="A286" s="324">
        <v>93</v>
      </c>
      <c r="B286" s="332" t="str">
        <f>'01-Mapa de riesgo-UO'!D287</f>
        <v>EXTENSIÓN_PROYECCIÓN_SOCIAL</v>
      </c>
      <c r="C286" s="402" t="str">
        <f>+'01-Mapa de riesgo-UO'!F287</f>
        <v>NO</v>
      </c>
      <c r="D286" s="332" t="str">
        <f>'01-Mapa de riesgo-UO'!J287</f>
        <v>Cumplimiento</v>
      </c>
      <c r="E286" s="332" t="str">
        <f>'01-Mapa de riesgo-UO'!K287</f>
        <v xml:space="preserve">Resultados Insatisfactorios de la Participación en Ensayos de Aptitud </v>
      </c>
      <c r="F286" s="332" t="str">
        <f>'01-Mapa de riesgo-UO'!L287</f>
        <v>Los resultados de los ensayos de aptitud en los que participa el laboratorio son insatisfactorios</v>
      </c>
      <c r="G286" s="52" t="str">
        <f>'01-Mapa de riesgo-UO'!I287</f>
        <v>Utilización de una norma inadecuada para las calibraciones</v>
      </c>
      <c r="H286" s="332" t="str">
        <f>'01-Mapa de riesgo-UO'!M287</f>
        <v>Pérdida de  credibilidad en el laboratorio
Cierre del laboratorio</v>
      </c>
      <c r="I286" s="385" t="str">
        <f>'01-Mapa de riesgo-UO'!AT287</f>
        <v>LEVE</v>
      </c>
      <c r="J286" s="332" t="str">
        <f>'01-Mapa de riesgo-UO'!AU287</f>
        <v>Número ensayos no satisfactorios / Número ensayos total</v>
      </c>
      <c r="K286" s="401"/>
      <c r="L286" s="399" t="s">
        <v>2342</v>
      </c>
      <c r="M286" s="204" t="str">
        <f>IF('01-Mapa de riesgo-UO'!S287="No existen", "No existe control para el riesgo",'01-Mapa de riesgo-UO'!W287)</f>
        <v>Cumplir con la programación establecida en el Plan de calibración, verificación y mantenimiento del laboratorio en cada vigencia</v>
      </c>
      <c r="N286" s="204">
        <f>'01-Mapa de riesgo-UO'!AB287</f>
        <v>0</v>
      </c>
      <c r="O286" s="204" t="str">
        <f>'01-Mapa de riesgo-UO'!AG287</f>
        <v>Transitorio</v>
      </c>
      <c r="P286" s="218" t="str">
        <f>'01-Mapa de riesgo-UO'!AL287</f>
        <v>Trimestral</v>
      </c>
      <c r="Q286" s="218" t="str">
        <f>'01-Mapa de riesgo-UO'!AP287</f>
        <v>Preventivo</v>
      </c>
      <c r="R286" s="385" t="str">
        <f>'01-Mapa de riesgo-UO'!AR287</f>
        <v>ACEPTABLE</v>
      </c>
      <c r="S286" s="399" t="s">
        <v>2347</v>
      </c>
      <c r="T286" s="399"/>
      <c r="U286" s="223" t="str">
        <f>'01-Mapa de riesgo-UO'!AW287</f>
        <v>ASUMIR</v>
      </c>
      <c r="V286" s="223">
        <f>'01-Mapa de riesgo-UO'!AX287</f>
        <v>0</v>
      </c>
      <c r="W286" s="180">
        <f>IF(U286="COMPARTIR",'01-Mapa de riesgo-UO'!BA287, IF(U286=0, 0,$I$6))</f>
        <v>0</v>
      </c>
      <c r="X286" s="221"/>
      <c r="Y286" s="221"/>
      <c r="Z286" s="221"/>
      <c r="AA286" s="221"/>
      <c r="AB286" s="324" t="s">
        <v>2144</v>
      </c>
    </row>
    <row r="287" spans="1:28" ht="91.5" hidden="1" customHeight="1" x14ac:dyDescent="0.2">
      <c r="A287" s="324"/>
      <c r="B287" s="332"/>
      <c r="C287" s="402"/>
      <c r="D287" s="332"/>
      <c r="E287" s="332"/>
      <c r="F287" s="332"/>
      <c r="G287" s="52">
        <f>'01-Mapa de riesgo-UO'!I288</f>
        <v>0</v>
      </c>
      <c r="H287" s="332"/>
      <c r="I287" s="385"/>
      <c r="J287" s="332"/>
      <c r="K287" s="401"/>
      <c r="L287" s="399"/>
      <c r="M287" s="204" t="str">
        <f>IF('01-Mapa de riesgo-UO'!S288="No existen", "No existe control para el riesgo",'01-Mapa de riesgo-UO'!W288)</f>
        <v>Cumplir con el Programa Anual de Capacitación y la Supervisión del Personal del laboratorio</v>
      </c>
      <c r="N287" s="204">
        <f>'01-Mapa de riesgo-UO'!AB288</f>
        <v>0</v>
      </c>
      <c r="O287" s="204" t="str">
        <f>'01-Mapa de riesgo-UO'!AG288</f>
        <v>Transitorio</v>
      </c>
      <c r="P287" s="218" t="str">
        <f>'01-Mapa de riesgo-UO'!AL288</f>
        <v>Anual</v>
      </c>
      <c r="Q287" s="218" t="str">
        <f>'01-Mapa de riesgo-UO'!AP288</f>
        <v>Preventivo</v>
      </c>
      <c r="R287" s="385"/>
      <c r="S287" s="399" t="s">
        <v>2347</v>
      </c>
      <c r="T287" s="399"/>
      <c r="U287" s="223" t="str">
        <f>'01-Mapa de riesgo-UO'!AW288</f>
        <v>ASUMIR</v>
      </c>
      <c r="V287" s="223">
        <f>'01-Mapa de riesgo-UO'!AX288</f>
        <v>0</v>
      </c>
      <c r="W287" s="180">
        <f>IF(U287="COMPARTIR",'01-Mapa de riesgo-UO'!BA288, IF(U287=0, 0,$I$6))</f>
        <v>0</v>
      </c>
      <c r="X287" s="221"/>
      <c r="Y287" s="221"/>
      <c r="Z287" s="221"/>
      <c r="AA287" s="221"/>
      <c r="AB287" s="324"/>
    </row>
    <row r="288" spans="1:28" ht="91.5" hidden="1" customHeight="1" x14ac:dyDescent="0.2">
      <c r="A288" s="324"/>
      <c r="B288" s="332"/>
      <c r="C288" s="402"/>
      <c r="D288" s="332"/>
      <c r="E288" s="332"/>
      <c r="F288" s="332"/>
      <c r="G288" s="52">
        <f>'01-Mapa de riesgo-UO'!I289</f>
        <v>0</v>
      </c>
      <c r="H288" s="332"/>
      <c r="I288" s="385"/>
      <c r="J288" s="332"/>
      <c r="K288" s="401"/>
      <c r="L288" s="399"/>
      <c r="M288" s="204" t="str">
        <f>IF('01-Mapa de riesgo-UO'!S289="No existen", "No existe control para el riesgo",'01-Mapa de riesgo-UO'!W289)</f>
        <v>Aplicar métodos de calibración apropiados para el uso previsto</v>
      </c>
      <c r="N288" s="204">
        <f>'01-Mapa de riesgo-UO'!AB289</f>
        <v>0</v>
      </c>
      <c r="O288" s="204" t="str">
        <f>'01-Mapa de riesgo-UO'!AG289</f>
        <v>Transitorio</v>
      </c>
      <c r="P288" s="218" t="str">
        <f>'01-Mapa de riesgo-UO'!AL289</f>
        <v>Semestral</v>
      </c>
      <c r="Q288" s="218" t="str">
        <f>'01-Mapa de riesgo-UO'!AP289</f>
        <v>Preventivo</v>
      </c>
      <c r="R288" s="385"/>
      <c r="S288" s="399" t="s">
        <v>2347</v>
      </c>
      <c r="T288" s="399"/>
      <c r="U288" s="223" t="str">
        <f>'01-Mapa de riesgo-UO'!AW289</f>
        <v>ASUMIR</v>
      </c>
      <c r="V288" s="223">
        <f>'01-Mapa de riesgo-UO'!AX289</f>
        <v>0</v>
      </c>
      <c r="W288" s="180">
        <f>IF(U288="COMPARTIR",'01-Mapa de riesgo-UO'!BA289, IF(U288=0, 0,$I$6))</f>
        <v>0</v>
      </c>
      <c r="X288" s="221"/>
      <c r="Y288" s="221"/>
      <c r="Z288" s="221"/>
      <c r="AA288" s="221"/>
      <c r="AB288" s="324"/>
    </row>
    <row r="289" spans="1:28" ht="91.5" hidden="1" customHeight="1" x14ac:dyDescent="0.2">
      <c r="A289" s="324">
        <v>94</v>
      </c>
      <c r="B289" s="332" t="str">
        <f>'01-Mapa de riesgo-UO'!D290</f>
        <v>EXTENSIÓN_PROYECCIÓN_SOCIAL</v>
      </c>
      <c r="C289" s="402" t="str">
        <f>+'01-Mapa de riesgo-UO'!F290</f>
        <v>NO</v>
      </c>
      <c r="D289" s="332" t="str">
        <f>'01-Mapa de riesgo-UO'!J290</f>
        <v>Operacional</v>
      </c>
      <c r="E289" s="332" t="str">
        <f>'01-Mapa de riesgo-UO'!K290</f>
        <v>Interrupción del servicio de calibración</v>
      </c>
      <c r="F289" s="332"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32" t="str">
        <f>'01-Mapa de riesgo-UO'!M290</f>
        <v>Cierre del laboratorio                Incumplimiento con los clientes</v>
      </c>
      <c r="I289" s="385" t="str">
        <f>'01-Mapa de riesgo-UO'!AT290</f>
        <v>MODERADO</v>
      </c>
      <c r="J289" s="332" t="str">
        <f>'01-Mapa de riesgo-UO'!AU290</f>
        <v>Número de reparaciones en el equipo de aire acondicionado o en el deshumidificador por vigencia</v>
      </c>
      <c r="K289" s="401">
        <v>0</v>
      </c>
      <c r="L289" s="399" t="s">
        <v>2343</v>
      </c>
      <c r="M289" s="204" t="str">
        <f>IF('01-Mapa de riesgo-UO'!S290="No existen", "No existe control para el riesgo",'01-Mapa de riesgo-UO'!W290)</f>
        <v>Solicitar al área de Servicios Institucionales el mantenimiento preventivo del aire acondicionado y del deshumidificador</v>
      </c>
      <c r="N289" s="204">
        <f>'01-Mapa de riesgo-UO'!AB290</f>
        <v>0</v>
      </c>
      <c r="O289" s="204" t="str">
        <f>'01-Mapa de riesgo-UO'!AG290</f>
        <v>Orden de Servicio</v>
      </c>
      <c r="P289" s="218" t="str">
        <f>'01-Mapa de riesgo-UO'!AL290</f>
        <v>Anual</v>
      </c>
      <c r="Q289" s="218" t="str">
        <f>'01-Mapa de riesgo-UO'!AP290</f>
        <v>Preventivo</v>
      </c>
      <c r="R289" s="385" t="str">
        <f>'01-Mapa de riesgo-UO'!AR290</f>
        <v>ACEPTABLE</v>
      </c>
      <c r="S289" s="399" t="s">
        <v>2347</v>
      </c>
      <c r="T289" s="399"/>
      <c r="U289" s="223" t="str">
        <f>'01-Mapa de riesgo-UO'!AW290</f>
        <v>COMPARTIR</v>
      </c>
      <c r="V289" s="223" t="str">
        <f>'01-Mapa de riesgo-UO'!AX290</f>
        <v>Solicitar al área de Servicios Institucionales el mantenimiento de los equipos: aire acondicionado y deshumidificador cada 6 meses</v>
      </c>
      <c r="W289" s="180">
        <f>IF(U289="COMPARTIR",'01-Mapa de riesgo-UO'!BA290, IF(U289=0, 0,$I$6))</f>
        <v>0</v>
      </c>
      <c r="X289" s="221" t="s">
        <v>558</v>
      </c>
      <c r="Y289" s="221" t="s">
        <v>2351</v>
      </c>
      <c r="Z289" s="221" t="s">
        <v>561</v>
      </c>
      <c r="AA289" s="221"/>
      <c r="AB289" s="324" t="s">
        <v>2144</v>
      </c>
    </row>
    <row r="290" spans="1:28" ht="91.5" hidden="1" customHeight="1" x14ac:dyDescent="0.2">
      <c r="A290" s="324"/>
      <c r="B290" s="332"/>
      <c r="C290" s="402"/>
      <c r="D290" s="332"/>
      <c r="E290" s="332"/>
      <c r="F290" s="332"/>
      <c r="G290" s="52">
        <f>'01-Mapa de riesgo-UO'!I291</f>
        <v>0</v>
      </c>
      <c r="H290" s="332"/>
      <c r="I290" s="385"/>
      <c r="J290" s="332"/>
      <c r="K290" s="401"/>
      <c r="L290" s="399"/>
      <c r="M290" s="204">
        <f>IF('01-Mapa de riesgo-UO'!S291="No existen", "No existe control para el riesgo",'01-Mapa de riesgo-UO'!W291)</f>
        <v>0</v>
      </c>
      <c r="N290" s="204">
        <f>'01-Mapa de riesgo-UO'!AB291</f>
        <v>0</v>
      </c>
      <c r="O290" s="204">
        <f>'01-Mapa de riesgo-UO'!AG291</f>
        <v>0</v>
      </c>
      <c r="P290" s="218">
        <f>'01-Mapa de riesgo-UO'!AL291</f>
        <v>0</v>
      </c>
      <c r="Q290" s="218">
        <f>'01-Mapa de riesgo-UO'!AP291</f>
        <v>0</v>
      </c>
      <c r="R290" s="385"/>
      <c r="S290" s="399"/>
      <c r="T290" s="399"/>
      <c r="U290" s="223">
        <f>'01-Mapa de riesgo-UO'!AW291</f>
        <v>0</v>
      </c>
      <c r="V290" s="223">
        <f>'01-Mapa de riesgo-UO'!AX291</f>
        <v>0</v>
      </c>
      <c r="W290" s="180">
        <f>IF(U290="COMPARTIR",'01-Mapa de riesgo-UO'!BA291, IF(U290=0, 0,$I$6))</f>
        <v>0</v>
      </c>
      <c r="X290" s="221"/>
      <c r="Y290" s="221"/>
      <c r="Z290" s="221"/>
      <c r="AA290" s="221"/>
      <c r="AB290" s="324"/>
    </row>
    <row r="291" spans="1:28" ht="91.5" hidden="1" customHeight="1" x14ac:dyDescent="0.2">
      <c r="A291" s="324"/>
      <c r="B291" s="332"/>
      <c r="C291" s="402"/>
      <c r="D291" s="332"/>
      <c r="E291" s="332"/>
      <c r="F291" s="332"/>
      <c r="G291" s="52">
        <f>'01-Mapa de riesgo-UO'!I292</f>
        <v>0</v>
      </c>
      <c r="H291" s="332"/>
      <c r="I291" s="385"/>
      <c r="J291" s="332"/>
      <c r="K291" s="401"/>
      <c r="L291" s="399"/>
      <c r="M291" s="204">
        <f>IF('01-Mapa de riesgo-UO'!S292="No existen", "No existe control para el riesgo",'01-Mapa de riesgo-UO'!W292)</f>
        <v>0</v>
      </c>
      <c r="N291" s="204">
        <f>'01-Mapa de riesgo-UO'!AB292</f>
        <v>0</v>
      </c>
      <c r="O291" s="204">
        <f>'01-Mapa de riesgo-UO'!AG292</f>
        <v>0</v>
      </c>
      <c r="P291" s="218">
        <f>'01-Mapa de riesgo-UO'!AL292</f>
        <v>0</v>
      </c>
      <c r="Q291" s="218">
        <f>'01-Mapa de riesgo-UO'!AP292</f>
        <v>0</v>
      </c>
      <c r="R291" s="385"/>
      <c r="S291" s="399"/>
      <c r="T291" s="399"/>
      <c r="U291" s="223">
        <f>'01-Mapa de riesgo-UO'!AW292</f>
        <v>0</v>
      </c>
      <c r="V291" s="223">
        <f>'01-Mapa de riesgo-UO'!AX292</f>
        <v>0</v>
      </c>
      <c r="W291" s="180">
        <f>IF(U291="COMPARTIR",'01-Mapa de riesgo-UO'!BA292, IF(U291=0, 0,$I$6))</f>
        <v>0</v>
      </c>
      <c r="X291" s="221"/>
      <c r="Y291" s="221"/>
      <c r="Z291" s="221"/>
      <c r="AA291" s="221"/>
      <c r="AB291" s="324"/>
    </row>
    <row r="292" spans="1:28" ht="91.5" hidden="1" customHeight="1" x14ac:dyDescent="0.2">
      <c r="A292" s="324">
        <v>95</v>
      </c>
      <c r="B292" s="332" t="str">
        <f>'01-Mapa de riesgo-UO'!D293</f>
        <v>EXTENSIÓN_PROYECCIÓN_SOCIAL</v>
      </c>
      <c r="C292" s="402" t="str">
        <f>+'01-Mapa de riesgo-UO'!F293</f>
        <v>NO</v>
      </c>
      <c r="D292" s="332" t="str">
        <f>'01-Mapa de riesgo-UO'!J293</f>
        <v>Operacional</v>
      </c>
      <c r="E292" s="332" t="str">
        <f>'01-Mapa de riesgo-UO'!K293</f>
        <v>Interrupción del servicio de calibración</v>
      </c>
      <c r="F292" s="332"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32" t="str">
        <f>'01-Mapa de riesgo-UO'!M293</f>
        <v>Cierre del laboratorio                Incumplimiento con los clientes</v>
      </c>
      <c r="I292" s="385" t="str">
        <f>'01-Mapa de riesgo-UO'!AT293</f>
        <v>MODERADO</v>
      </c>
      <c r="J292" s="332" t="str">
        <f>'01-Mapa de riesgo-UO'!AU293</f>
        <v>Número de equipos que participan en las calibraciones averiados por año / Número total de equipos que participan en las calibraciones</v>
      </c>
      <c r="K292" s="424">
        <v>0</v>
      </c>
      <c r="L292" s="399" t="s">
        <v>2344</v>
      </c>
      <c r="M292" s="204" t="str">
        <f>IF('01-Mapa de riesgo-UO'!S293="No existen", "No existe control para el riesgo",'01-Mapa de riesgo-UO'!W293)</f>
        <v>Aplicar oportuna y correctamente el Instructivo de Instalaciones y Condiciones Ambientales</v>
      </c>
      <c r="N292" s="204">
        <f>'01-Mapa de riesgo-UO'!AB293</f>
        <v>0</v>
      </c>
      <c r="O292" s="204" t="str">
        <f>'01-Mapa de riesgo-UO'!AG293</f>
        <v>Transitorio</v>
      </c>
      <c r="P292" s="218" t="str">
        <f>'01-Mapa de riesgo-UO'!AL293</f>
        <v>No definida</v>
      </c>
      <c r="Q292" s="218" t="str">
        <f>'01-Mapa de riesgo-UO'!AP293</f>
        <v>Preventivo</v>
      </c>
      <c r="R292" s="385" t="str">
        <f>'01-Mapa de riesgo-UO'!AR293</f>
        <v>ACEPTABLE</v>
      </c>
      <c r="S292" s="399" t="s">
        <v>2347</v>
      </c>
      <c r="T292" s="399"/>
      <c r="U292" s="223" t="str">
        <f>'01-Mapa de riesgo-UO'!AW293</f>
        <v>REDUCIR</v>
      </c>
      <c r="V292" s="223" t="str">
        <f>'01-Mapa de riesgo-UO'!AX293</f>
        <v xml:space="preserve">Cumplir con las calibraciones y comprobaciones intermedias programadas por el laboratorio </v>
      </c>
      <c r="W292" s="180">
        <f>IF(U292="COMPARTIR",'01-Mapa de riesgo-UO'!BA293, IF(U292=0, 0,$I$6))</f>
        <v>0</v>
      </c>
      <c r="X292" s="221" t="s">
        <v>558</v>
      </c>
      <c r="Y292" s="221" t="s">
        <v>2352</v>
      </c>
      <c r="Z292" s="221" t="s">
        <v>561</v>
      </c>
      <c r="AA292" s="221"/>
      <c r="AB292" s="324" t="s">
        <v>2144</v>
      </c>
    </row>
    <row r="293" spans="1:28" ht="91.5" hidden="1" customHeight="1" x14ac:dyDescent="0.2">
      <c r="A293" s="324"/>
      <c r="B293" s="332"/>
      <c r="C293" s="402"/>
      <c r="D293" s="332"/>
      <c r="E293" s="332"/>
      <c r="F293" s="332"/>
      <c r="G293" s="52">
        <f>'01-Mapa de riesgo-UO'!I294</f>
        <v>0</v>
      </c>
      <c r="H293" s="332"/>
      <c r="I293" s="385"/>
      <c r="J293" s="332"/>
      <c r="K293" s="401"/>
      <c r="L293" s="399"/>
      <c r="M293" s="204" t="str">
        <f>IF('01-Mapa de riesgo-UO'!S294="No existen", "No existe control para el riesgo",'01-Mapa de riesgo-UO'!W294)</f>
        <v>Cumplir con la programación establecida en el Plan de calibración, verificación y mantenimiento del laboratorio en cada vigencia</v>
      </c>
      <c r="N293" s="204">
        <f>'01-Mapa de riesgo-UO'!AB294</f>
        <v>0</v>
      </c>
      <c r="O293" s="204" t="str">
        <f>'01-Mapa de riesgo-UO'!AG294</f>
        <v>Transitorio</v>
      </c>
      <c r="P293" s="218" t="str">
        <f>'01-Mapa de riesgo-UO'!AL294</f>
        <v>Trimestral</v>
      </c>
      <c r="Q293" s="218" t="str">
        <f>'01-Mapa de riesgo-UO'!AP294</f>
        <v>Preventivo</v>
      </c>
      <c r="R293" s="385"/>
      <c r="S293" s="399" t="s">
        <v>2347</v>
      </c>
      <c r="T293" s="399"/>
      <c r="U293" s="223">
        <f>'01-Mapa de riesgo-UO'!AW294</f>
        <v>0</v>
      </c>
      <c r="V293" s="223">
        <f>'01-Mapa de riesgo-UO'!AX294</f>
        <v>0</v>
      </c>
      <c r="W293" s="180">
        <f>IF(U293="COMPARTIR",'01-Mapa de riesgo-UO'!BA294, IF(U293=0, 0,$I$6))</f>
        <v>0</v>
      </c>
      <c r="X293" s="221"/>
      <c r="Y293" s="221"/>
      <c r="Z293" s="221"/>
      <c r="AA293" s="221"/>
      <c r="AB293" s="324"/>
    </row>
    <row r="294" spans="1:28" ht="91.5" hidden="1" customHeight="1" x14ac:dyDescent="0.2">
      <c r="A294" s="324"/>
      <c r="B294" s="332"/>
      <c r="C294" s="402"/>
      <c r="D294" s="332"/>
      <c r="E294" s="332"/>
      <c r="F294" s="332"/>
      <c r="G294" s="52">
        <f>'01-Mapa de riesgo-UO'!I295</f>
        <v>0</v>
      </c>
      <c r="H294" s="332"/>
      <c r="I294" s="385"/>
      <c r="J294" s="332"/>
      <c r="K294" s="401"/>
      <c r="L294" s="399"/>
      <c r="M294" s="204">
        <f>IF('01-Mapa de riesgo-UO'!S295="No existen", "No existe control para el riesgo",'01-Mapa de riesgo-UO'!W295)</f>
        <v>0</v>
      </c>
      <c r="N294" s="204">
        <f>'01-Mapa de riesgo-UO'!AB295</f>
        <v>0</v>
      </c>
      <c r="O294" s="204">
        <f>'01-Mapa de riesgo-UO'!AG295</f>
        <v>0</v>
      </c>
      <c r="P294" s="218">
        <f>'01-Mapa de riesgo-UO'!AL295</f>
        <v>0</v>
      </c>
      <c r="Q294" s="218">
        <f>'01-Mapa de riesgo-UO'!AP295</f>
        <v>0</v>
      </c>
      <c r="R294" s="385"/>
      <c r="S294" s="399"/>
      <c r="T294" s="399"/>
      <c r="U294" s="223">
        <f>'01-Mapa de riesgo-UO'!AW295</f>
        <v>0</v>
      </c>
      <c r="V294" s="223">
        <f>'01-Mapa de riesgo-UO'!AX295</f>
        <v>0</v>
      </c>
      <c r="W294" s="180">
        <f>IF(U294="COMPARTIR",'01-Mapa de riesgo-UO'!BA295, IF(U294=0, 0,$I$6))</f>
        <v>0</v>
      </c>
      <c r="X294" s="221"/>
      <c r="Y294" s="221"/>
      <c r="Z294" s="221"/>
      <c r="AA294" s="221"/>
      <c r="AB294" s="324"/>
    </row>
    <row r="295" spans="1:28" ht="91.5" hidden="1" customHeight="1" x14ac:dyDescent="0.2">
      <c r="A295" s="324">
        <v>96</v>
      </c>
      <c r="B295" s="332" t="str">
        <f>'01-Mapa de riesgo-UO'!D296</f>
        <v>EXTENSIÓN_PROYECCIÓN_SOCIAL</v>
      </c>
      <c r="C295" s="402" t="str">
        <f>+'01-Mapa de riesgo-UO'!F296</f>
        <v>NO</v>
      </c>
      <c r="D295" s="332" t="str">
        <f>'01-Mapa de riesgo-UO'!J296</f>
        <v>Operacional</v>
      </c>
      <c r="E295" s="332" t="str">
        <f>'01-Mapa de riesgo-UO'!K296</f>
        <v>Interrupción del servicio de calibración</v>
      </c>
      <c r="F295" s="332" t="str">
        <f>'01-Mapa de riesgo-UO'!L296</f>
        <v>El laboratorio no puede prestar sus servicios porque no cuenta con el personal clave para realizar las calibraciones</v>
      </c>
      <c r="G295" s="52" t="str">
        <f>'01-Mapa de riesgo-UO'!I296</f>
        <v>Ausencia de Personal clave para realizar las calibraciones</v>
      </c>
      <c r="H295" s="332" t="str">
        <f>'01-Mapa de riesgo-UO'!M296</f>
        <v>Cierre del laboratorio                Incumplimiento con los clientes</v>
      </c>
      <c r="I295" s="385" t="str">
        <f>'01-Mapa de riesgo-UO'!AT296</f>
        <v>MODERADO</v>
      </c>
      <c r="J295" s="332" t="str">
        <f>'01-Mapa de riesgo-UO'!AU296</f>
        <v>Número de días de ausencia del personal clave por vigencia/Número de días por vigencia</v>
      </c>
      <c r="K295" s="424">
        <v>0</v>
      </c>
      <c r="L295" s="399" t="s">
        <v>2345</v>
      </c>
      <c r="M295" s="204" t="str">
        <f>IF('01-Mapa de riesgo-UO'!S296="No existen", "No existe control para el riesgo",'01-Mapa de riesgo-UO'!W296)</f>
        <v xml:space="preserve">Tener sustitutos para cada uno de los cargos del laboratorio </v>
      </c>
      <c r="N295" s="204">
        <f>'01-Mapa de riesgo-UO'!AB296</f>
        <v>0</v>
      </c>
      <c r="O295" s="204" t="str">
        <f>'01-Mapa de riesgo-UO'!AG296</f>
        <v>Transitorio Contratista</v>
      </c>
      <c r="P295" s="218" t="str">
        <f>'01-Mapa de riesgo-UO'!AL296</f>
        <v>Anual</v>
      </c>
      <c r="Q295" s="218" t="str">
        <f>'01-Mapa de riesgo-UO'!AP296</f>
        <v>Preventivo</v>
      </c>
      <c r="R295" s="385" t="str">
        <f>'01-Mapa de riesgo-UO'!AR296</f>
        <v>ACEPTABLE</v>
      </c>
      <c r="S295" s="399" t="s">
        <v>2348</v>
      </c>
      <c r="T295" s="399"/>
      <c r="U295" s="223" t="str">
        <f>'01-Mapa de riesgo-UO'!AW296</f>
        <v>REDUCIR</v>
      </c>
      <c r="V295" s="223" t="str">
        <f>'01-Mapa de riesgo-UO'!AX296</f>
        <v>Entrenar y Capacitar estudiantes de diferentes programas de la universidad en todo lo referente a las calibraciones</v>
      </c>
      <c r="W295" s="180">
        <f>IF(U295="COMPARTIR",'01-Mapa de riesgo-UO'!BA296, IF(U295=0, 0,$I$6))</f>
        <v>0</v>
      </c>
      <c r="X295" s="221" t="s">
        <v>271</v>
      </c>
      <c r="Y295" s="221" t="s">
        <v>2353</v>
      </c>
      <c r="Z295" s="221" t="s">
        <v>559</v>
      </c>
      <c r="AA295" s="221"/>
      <c r="AB295" s="324" t="s">
        <v>2144</v>
      </c>
    </row>
    <row r="296" spans="1:28" ht="91.5" hidden="1" customHeight="1" x14ac:dyDescent="0.2">
      <c r="A296" s="324"/>
      <c r="B296" s="332"/>
      <c r="C296" s="402"/>
      <c r="D296" s="332"/>
      <c r="E296" s="332"/>
      <c r="F296" s="332"/>
      <c r="G296" s="52">
        <f>'01-Mapa de riesgo-UO'!I297</f>
        <v>0</v>
      </c>
      <c r="H296" s="332"/>
      <c r="I296" s="385"/>
      <c r="J296" s="332"/>
      <c r="K296" s="401"/>
      <c r="L296" s="399"/>
      <c r="M296" s="204">
        <f>IF('01-Mapa de riesgo-UO'!S297="No existen", "No existe control para el riesgo",'01-Mapa de riesgo-UO'!W297)</f>
        <v>0</v>
      </c>
      <c r="N296" s="204">
        <f>'01-Mapa de riesgo-UO'!AB297</f>
        <v>0</v>
      </c>
      <c r="O296" s="204">
        <f>'01-Mapa de riesgo-UO'!AG297</f>
        <v>0</v>
      </c>
      <c r="P296" s="218">
        <f>'01-Mapa de riesgo-UO'!AL297</f>
        <v>0</v>
      </c>
      <c r="Q296" s="218">
        <f>'01-Mapa de riesgo-UO'!AP297</f>
        <v>0</v>
      </c>
      <c r="R296" s="385"/>
      <c r="S296" s="399"/>
      <c r="T296" s="399"/>
      <c r="U296" s="223">
        <f>'01-Mapa de riesgo-UO'!AW297</f>
        <v>0</v>
      </c>
      <c r="V296" s="223">
        <f>'01-Mapa de riesgo-UO'!AX297</f>
        <v>0</v>
      </c>
      <c r="W296" s="180">
        <f>IF(U296="COMPARTIR",'01-Mapa de riesgo-UO'!BA297, IF(U296=0, 0,$I$6))</f>
        <v>0</v>
      </c>
      <c r="X296" s="221"/>
      <c r="Y296" s="221"/>
      <c r="Z296" s="221"/>
      <c r="AA296" s="221"/>
      <c r="AB296" s="324"/>
    </row>
    <row r="297" spans="1:28" ht="91.5" hidden="1" customHeight="1" x14ac:dyDescent="0.2">
      <c r="A297" s="324"/>
      <c r="B297" s="332"/>
      <c r="C297" s="402"/>
      <c r="D297" s="332"/>
      <c r="E297" s="332"/>
      <c r="F297" s="332"/>
      <c r="G297" s="52">
        <f>'01-Mapa de riesgo-UO'!I298</f>
        <v>0</v>
      </c>
      <c r="H297" s="332"/>
      <c r="I297" s="385"/>
      <c r="J297" s="332"/>
      <c r="K297" s="401"/>
      <c r="L297" s="399"/>
      <c r="M297" s="204">
        <f>IF('01-Mapa de riesgo-UO'!S298="No existen", "No existe control para el riesgo",'01-Mapa de riesgo-UO'!W298)</f>
        <v>0</v>
      </c>
      <c r="N297" s="204">
        <f>'01-Mapa de riesgo-UO'!AB298</f>
        <v>0</v>
      </c>
      <c r="O297" s="204">
        <f>'01-Mapa de riesgo-UO'!AG298</f>
        <v>0</v>
      </c>
      <c r="P297" s="218">
        <f>'01-Mapa de riesgo-UO'!AL298</f>
        <v>0</v>
      </c>
      <c r="Q297" s="218">
        <f>'01-Mapa de riesgo-UO'!AP298</f>
        <v>0</v>
      </c>
      <c r="R297" s="385"/>
      <c r="S297" s="399"/>
      <c r="T297" s="399"/>
      <c r="U297" s="223">
        <f>'01-Mapa de riesgo-UO'!AW298</f>
        <v>0</v>
      </c>
      <c r="V297" s="223">
        <f>'01-Mapa de riesgo-UO'!AX298</f>
        <v>0</v>
      </c>
      <c r="W297" s="180">
        <f>IF(U297="COMPARTIR",'01-Mapa de riesgo-UO'!BA298, IF(U297=0, 0,$I$6))</f>
        <v>0</v>
      </c>
      <c r="X297" s="221"/>
      <c r="Y297" s="221"/>
      <c r="Z297" s="221"/>
      <c r="AA297" s="221"/>
      <c r="AB297" s="324"/>
    </row>
    <row r="298" spans="1:28" ht="91.5" hidden="1" customHeight="1" x14ac:dyDescent="0.2">
      <c r="A298" s="324">
        <v>97</v>
      </c>
      <c r="B298" s="332" t="str">
        <f>'01-Mapa de riesgo-UO'!D299</f>
        <v>EXTENSIÓN_PROYECCIÓN_SOCIAL</v>
      </c>
      <c r="C298" s="402" t="str">
        <f>+'01-Mapa de riesgo-UO'!F299</f>
        <v>NO</v>
      </c>
      <c r="D298" s="332" t="str">
        <f>'01-Mapa de riesgo-UO'!J299</f>
        <v>Corrupción</v>
      </c>
      <c r="E298" s="332" t="str">
        <f>'01-Mapa de riesgo-UO'!K299</f>
        <v>Pérdida de la imparcialidad (4.1.3)</v>
      </c>
      <c r="F298" s="332"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32" t="str">
        <f>'01-Mapa de riesgo-UO'!M299</f>
        <v>Pérdida de  credibilidad en el laboratorio
Pérdida de la confianza en el funcionario.
Iniciación de un proceso disciplinario</v>
      </c>
      <c r="I298" s="385" t="str">
        <f>'01-Mapa de riesgo-UO'!AT299</f>
        <v>LEVE</v>
      </c>
      <c r="J298" s="332" t="str">
        <f>'01-Mapa de riesgo-UO'!AU299</f>
        <v>Número de informes con pérdida de la imparcialidad / Número de informes expedidos por el laboratorio</v>
      </c>
      <c r="K298" s="424">
        <v>0</v>
      </c>
      <c r="L298" s="399" t="s">
        <v>2346</v>
      </c>
      <c r="M298" s="204" t="str">
        <f>IF('01-Mapa de riesgo-UO'!S299="No existen", "No existe control para el riesgo",'01-Mapa de riesgo-UO'!W299)</f>
        <v>Impedir que el personal autorizado para las calibraciones tenga contacto con los clientes del laboratorio</v>
      </c>
      <c r="N298" s="204">
        <f>'01-Mapa de riesgo-UO'!AB299</f>
        <v>0</v>
      </c>
      <c r="O298" s="204" t="str">
        <f>'01-Mapa de riesgo-UO'!AG299</f>
        <v>Transitorio Contratista</v>
      </c>
      <c r="P298" s="218" t="str">
        <f>'01-Mapa de riesgo-UO'!AL299</f>
        <v>No definida</v>
      </c>
      <c r="Q298" s="218" t="str">
        <f>'01-Mapa de riesgo-UO'!AP299</f>
        <v>Preventivo</v>
      </c>
      <c r="R298" s="385" t="str">
        <f>'01-Mapa de riesgo-UO'!AR299</f>
        <v>ACEPTABLE</v>
      </c>
      <c r="S298" s="399" t="s">
        <v>2347</v>
      </c>
      <c r="T298" s="399"/>
      <c r="U298" s="223" t="str">
        <f>'01-Mapa de riesgo-UO'!AW299</f>
        <v>ASUMIR</v>
      </c>
      <c r="V298" s="223">
        <f>'01-Mapa de riesgo-UO'!AX299</f>
        <v>0</v>
      </c>
      <c r="W298" s="180">
        <f>IF(U298="COMPARTIR",'01-Mapa de riesgo-UO'!BA299, IF(U298=0, 0,$I$6))</f>
        <v>0</v>
      </c>
      <c r="X298" s="221"/>
      <c r="Y298" s="221"/>
      <c r="Z298" s="221"/>
      <c r="AA298" s="221"/>
      <c r="AB298" s="324" t="s">
        <v>2144</v>
      </c>
    </row>
    <row r="299" spans="1:28" ht="91.5" hidden="1" customHeight="1" x14ac:dyDescent="0.2">
      <c r="A299" s="324"/>
      <c r="B299" s="332"/>
      <c r="C299" s="402"/>
      <c r="D299" s="332"/>
      <c r="E299" s="332"/>
      <c r="F299" s="332"/>
      <c r="G299" s="52">
        <f>'01-Mapa de riesgo-UO'!I300</f>
        <v>0</v>
      </c>
      <c r="H299" s="332"/>
      <c r="I299" s="385"/>
      <c r="J299" s="332"/>
      <c r="K299" s="401"/>
      <c r="L299" s="399"/>
      <c r="M299" s="204" t="str">
        <f>IF('01-Mapa de riesgo-UO'!S300="No existen", "No existe control para el riesgo",'01-Mapa de riesgo-UO'!W300)</f>
        <v xml:space="preserve">Firmar por parte de cada funcionario el Acta de compromiso ético                        </v>
      </c>
      <c r="N299" s="204">
        <f>'01-Mapa de riesgo-UO'!AB300</f>
        <v>0</v>
      </c>
      <c r="O299" s="204" t="str">
        <f>'01-Mapa de riesgo-UO'!AG300</f>
        <v>Transitorio Contratista</v>
      </c>
      <c r="P299" s="218" t="str">
        <f>'01-Mapa de riesgo-UO'!AL300</f>
        <v>No definida</v>
      </c>
      <c r="Q299" s="218" t="str">
        <f>'01-Mapa de riesgo-UO'!AP300</f>
        <v>Preventivo</v>
      </c>
      <c r="R299" s="385"/>
      <c r="S299" s="399" t="s">
        <v>2347</v>
      </c>
      <c r="T299" s="399"/>
      <c r="U299" s="223" t="str">
        <f>'01-Mapa de riesgo-UO'!AW300</f>
        <v>ASUMIR</v>
      </c>
      <c r="V299" s="223">
        <f>'01-Mapa de riesgo-UO'!AX300</f>
        <v>0</v>
      </c>
      <c r="W299" s="180">
        <f>IF(U299="COMPARTIR",'01-Mapa de riesgo-UO'!BA300, IF(U299=0, 0,$I$6))</f>
        <v>0</v>
      </c>
      <c r="X299" s="221"/>
      <c r="Y299" s="221"/>
      <c r="Z299" s="221"/>
      <c r="AA299" s="221"/>
      <c r="AB299" s="324"/>
    </row>
    <row r="300" spans="1:28" ht="91.5" hidden="1" customHeight="1" x14ac:dyDescent="0.2">
      <c r="A300" s="324"/>
      <c r="B300" s="332"/>
      <c r="C300" s="402"/>
      <c r="D300" s="332"/>
      <c r="E300" s="332"/>
      <c r="F300" s="332"/>
      <c r="G300" s="52">
        <f>'01-Mapa de riesgo-UO'!I301</f>
        <v>0</v>
      </c>
      <c r="H300" s="332"/>
      <c r="I300" s="385"/>
      <c r="J300" s="332"/>
      <c r="K300" s="401"/>
      <c r="L300" s="399"/>
      <c r="M300" s="204">
        <f>IF('01-Mapa de riesgo-UO'!S301="No existen", "No existe control para el riesgo",'01-Mapa de riesgo-UO'!W301)</f>
        <v>0</v>
      </c>
      <c r="N300" s="204">
        <f>'01-Mapa de riesgo-UO'!AB301</f>
        <v>0</v>
      </c>
      <c r="O300" s="204">
        <f>'01-Mapa de riesgo-UO'!AG301</f>
        <v>0</v>
      </c>
      <c r="P300" s="218">
        <f>'01-Mapa de riesgo-UO'!AL301</f>
        <v>0</v>
      </c>
      <c r="Q300" s="218">
        <f>'01-Mapa de riesgo-UO'!AP301</f>
        <v>0</v>
      </c>
      <c r="R300" s="385"/>
      <c r="S300" s="399"/>
      <c r="T300" s="399"/>
      <c r="U300" s="223" t="str">
        <f>'01-Mapa de riesgo-UO'!AW301</f>
        <v>ASUMIR</v>
      </c>
      <c r="V300" s="223">
        <f>'01-Mapa de riesgo-UO'!AX301</f>
        <v>0</v>
      </c>
      <c r="W300" s="180">
        <f>IF(U300="COMPARTIR",'01-Mapa de riesgo-UO'!BA301, IF(U300=0, 0,$I$6))</f>
        <v>0</v>
      </c>
      <c r="X300" s="221"/>
      <c r="Y300" s="221"/>
      <c r="Z300" s="221"/>
      <c r="AA300" s="221"/>
      <c r="AB300" s="324"/>
    </row>
    <row r="301" spans="1:28" ht="91.5" hidden="1" customHeight="1" x14ac:dyDescent="0.2">
      <c r="A301" s="324">
        <v>98</v>
      </c>
      <c r="B301" s="332" t="str">
        <f>'01-Mapa de riesgo-UO'!D302</f>
        <v>EXTENSIÓN_PROYECCIÓN_SOCIAL</v>
      </c>
      <c r="C301" s="402" t="str">
        <f>+'01-Mapa de riesgo-UO'!F302</f>
        <v>NO</v>
      </c>
      <c r="D301" s="332" t="str">
        <f>'01-Mapa de riesgo-UO'!J302</f>
        <v>Corrupción</v>
      </c>
      <c r="E301" s="332" t="str">
        <f>'01-Mapa de riesgo-UO'!K302</f>
        <v>Pérdida de la imparcialidad
(4.1.3)</v>
      </c>
      <c r="F301" s="332"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32" t="str">
        <f>'01-Mapa de riesgo-UO'!M302</f>
        <v>Pérdida de  credibilidad en el laboratorio.
Pérdida de la confianza en el funcionario.
Iniciación de un proceso disciplinario</v>
      </c>
      <c r="I301" s="385" t="str">
        <f>'01-Mapa de riesgo-UO'!AT302</f>
        <v>LEVE</v>
      </c>
      <c r="J301" s="332" t="str">
        <f>'01-Mapa de riesgo-UO'!AU302</f>
        <v># de informes con pérdida de la imparcialidad/ # de informes expedidos por el laboratorio</v>
      </c>
      <c r="K301" s="401">
        <v>0</v>
      </c>
      <c r="L301" s="399" t="s">
        <v>2354</v>
      </c>
      <c r="M301" s="204" t="str">
        <f>IF('01-Mapa de riesgo-UO'!S302="No existen", "No existe control para el riesgo",'01-Mapa de riesgo-UO'!W302)</f>
        <v>Firma de cada funcionario del:
- Acta de compromiso ético
- Declaración de impedimento
- Compromiso de confidencialidad</v>
      </c>
      <c r="N301" s="204">
        <f>'01-Mapa de riesgo-UO'!AB302</f>
        <v>0</v>
      </c>
      <c r="O301" s="204" t="str">
        <f>'01-Mapa de riesgo-UO'!AG302</f>
        <v>Profesional administrativo</v>
      </c>
      <c r="P301" s="218" t="str">
        <f>'01-Mapa de riesgo-UO'!AL302</f>
        <v>Anual</v>
      </c>
      <c r="Q301" s="218" t="str">
        <f>'01-Mapa de riesgo-UO'!AP302</f>
        <v>Preventivo</v>
      </c>
      <c r="R301" s="385" t="str">
        <f>'01-Mapa de riesgo-UO'!AR302</f>
        <v>ACEPTABLE</v>
      </c>
      <c r="S301" s="399" t="s">
        <v>2360</v>
      </c>
      <c r="T301" s="399"/>
      <c r="U301" s="223" t="str">
        <f>'01-Mapa de riesgo-UO'!AW302</f>
        <v>ASUMIR</v>
      </c>
      <c r="V301" s="223">
        <f>'01-Mapa de riesgo-UO'!AX302</f>
        <v>0</v>
      </c>
      <c r="W301" s="180">
        <f>IF(U301="COMPARTIR",'01-Mapa de riesgo-UO'!BA302, IF(U301=0, 0,$I$6))</f>
        <v>0</v>
      </c>
      <c r="X301" s="221"/>
      <c r="Y301" s="221"/>
      <c r="Z301" s="221"/>
      <c r="AA301" s="221"/>
      <c r="AB301" s="324" t="s">
        <v>2143</v>
      </c>
    </row>
    <row r="302" spans="1:28" ht="91.5" hidden="1" customHeight="1" x14ac:dyDescent="0.2">
      <c r="A302" s="324"/>
      <c r="B302" s="332"/>
      <c r="C302" s="402"/>
      <c r="D302" s="332"/>
      <c r="E302" s="332"/>
      <c r="F302" s="332"/>
      <c r="G302" s="52" t="str">
        <f>'01-Mapa de riesgo-UO'!I303</f>
        <v xml:space="preserve">Orden de un superior sobre el resultado del ensayo </v>
      </c>
      <c r="H302" s="332"/>
      <c r="I302" s="385"/>
      <c r="J302" s="332"/>
      <c r="K302" s="401"/>
      <c r="L302" s="399"/>
      <c r="M302" s="204" t="str">
        <f>IF('01-Mapa de riesgo-UO'!S303="No existen", "No existe control para el riesgo",'01-Mapa de riesgo-UO'!W303)</f>
        <v>Personal autorizado para  comunicaciones con el cliente es diferente al personal autorizado para hacer ensayos</v>
      </c>
      <c r="N302" s="204">
        <f>'01-Mapa de riesgo-UO'!AB303</f>
        <v>0</v>
      </c>
      <c r="O302" s="204">
        <f>'01-Mapa de riesgo-UO'!AG303</f>
        <v>0</v>
      </c>
      <c r="P302" s="218" t="str">
        <f>'01-Mapa de riesgo-UO'!AL303</f>
        <v>Anual</v>
      </c>
      <c r="Q302" s="218" t="str">
        <f>'01-Mapa de riesgo-UO'!AP303</f>
        <v>Preventivo</v>
      </c>
      <c r="R302" s="385"/>
      <c r="S302" s="399" t="s">
        <v>2361</v>
      </c>
      <c r="T302" s="399"/>
      <c r="U302" s="223" t="str">
        <f>'01-Mapa de riesgo-UO'!AW303</f>
        <v>ASUMIR</v>
      </c>
      <c r="V302" s="223">
        <f>'01-Mapa de riesgo-UO'!AX303</f>
        <v>0</v>
      </c>
      <c r="W302" s="180">
        <f>IF(U302="COMPARTIR",'01-Mapa de riesgo-UO'!BA303, IF(U302=0, 0,$I$6))</f>
        <v>0</v>
      </c>
      <c r="X302" s="221"/>
      <c r="Y302" s="221"/>
      <c r="Z302" s="221"/>
      <c r="AA302" s="221"/>
      <c r="AB302" s="324"/>
    </row>
    <row r="303" spans="1:28" ht="91.5" hidden="1" customHeight="1" x14ac:dyDescent="0.2">
      <c r="A303" s="324"/>
      <c r="B303" s="332"/>
      <c r="C303" s="402"/>
      <c r="D303" s="332"/>
      <c r="E303" s="332"/>
      <c r="F303" s="332"/>
      <c r="G303" s="52" t="str">
        <f>'01-Mapa de riesgo-UO'!I304</f>
        <v>Conflicto de intereses, al prestar servicios de ensayo y calibración entre los que hacen parte  del  centro de laboratorios</v>
      </c>
      <c r="H303" s="332"/>
      <c r="I303" s="385"/>
      <c r="J303" s="332"/>
      <c r="K303" s="401"/>
      <c r="L303" s="399"/>
      <c r="M303" s="204" t="str">
        <f>IF('01-Mapa de riesgo-UO'!S304="No existen", "No existe control para el riesgo",'01-Mapa de riesgo-UO'!W304)</f>
        <v>Cada laboratorio es un proyecto de extensión independiente en cuanto a recursos de personal, financieros y administrativos.</v>
      </c>
      <c r="N303" s="204">
        <f>'01-Mapa de riesgo-UO'!AB304</f>
        <v>0</v>
      </c>
      <c r="O303" s="204">
        <f>'01-Mapa de riesgo-UO'!AG304</f>
        <v>0</v>
      </c>
      <c r="P303" s="218" t="str">
        <f>'01-Mapa de riesgo-UO'!AL304</f>
        <v>No definida</v>
      </c>
      <c r="Q303" s="218" t="str">
        <f>'01-Mapa de riesgo-UO'!AP304</f>
        <v>Preventivo</v>
      </c>
      <c r="R303" s="385"/>
      <c r="S303" s="399" t="s">
        <v>2361</v>
      </c>
      <c r="T303" s="399"/>
      <c r="U303" s="223" t="str">
        <f>'01-Mapa de riesgo-UO'!AW304</f>
        <v>ASUMIR</v>
      </c>
      <c r="V303" s="223">
        <f>'01-Mapa de riesgo-UO'!AX304</f>
        <v>0</v>
      </c>
      <c r="W303" s="180">
        <f>IF(U303="COMPARTIR",'01-Mapa de riesgo-UO'!BA304, IF(U303=0, 0,$I$6))</f>
        <v>0</v>
      </c>
      <c r="X303" s="221"/>
      <c r="Y303" s="221"/>
      <c r="Z303" s="221"/>
      <c r="AA303" s="221"/>
      <c r="AB303" s="324"/>
    </row>
    <row r="304" spans="1:28" ht="91.5" hidden="1" customHeight="1" x14ac:dyDescent="0.2">
      <c r="A304" s="324">
        <v>99</v>
      </c>
      <c r="B304" s="332" t="str">
        <f>'01-Mapa de riesgo-UO'!D305</f>
        <v>EXTENSIÓN_PROYECCIÓN_SOCIAL</v>
      </c>
      <c r="C304" s="402" t="str">
        <f>+'01-Mapa de riesgo-UO'!F305</f>
        <v>NO</v>
      </c>
      <c r="D304" s="332" t="str">
        <f>'01-Mapa de riesgo-UO'!J305</f>
        <v>Operacional</v>
      </c>
      <c r="E304" s="332" t="str">
        <f>'01-Mapa de riesgo-UO'!K305</f>
        <v>Pérdida de la validez de los resultados del laboratorio
(6,3)</v>
      </c>
      <c r="F304" s="332"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32" t="str">
        <f>'01-Mapa de riesgo-UO'!M305</f>
        <v>Pérdida de  credibilidad en el laboratorio.
Pérdida de la confianza en el laboratorio.
Desviaciones significativas según la información declarada por el cliente.</v>
      </c>
      <c r="I304" s="385" t="str">
        <f>'01-Mapa de riesgo-UO'!AT305</f>
        <v>LEVE</v>
      </c>
      <c r="J304" s="332" t="str">
        <f>'01-Mapa de riesgo-UO'!AU305</f>
        <v>Número de veces en que las condiciones ambientales o modo de operación se salieron de los límites</v>
      </c>
      <c r="K304" s="401">
        <v>0</v>
      </c>
      <c r="L304" s="399" t="s">
        <v>2355</v>
      </c>
      <c r="M304" s="204" t="str">
        <f>IF('01-Mapa de riesgo-UO'!S305="No existen", "No existe control para el riesgo",'01-Mapa de riesgo-UO'!W305)</f>
        <v>Control de condiciones ambientales</v>
      </c>
      <c r="N304" s="204">
        <f>'01-Mapa de riesgo-UO'!AB305</f>
        <v>0</v>
      </c>
      <c r="O304" s="204" t="str">
        <f>'01-Mapa de riesgo-UO'!AG305</f>
        <v>Profesional de laboratorio</v>
      </c>
      <c r="P304" s="218" t="str">
        <f>'01-Mapa de riesgo-UO'!AL305</f>
        <v>Diaria</v>
      </c>
      <c r="Q304" s="218" t="str">
        <f>'01-Mapa de riesgo-UO'!AP305</f>
        <v>Preventivo</v>
      </c>
      <c r="R304" s="385" t="str">
        <f>'01-Mapa de riesgo-UO'!AR305</f>
        <v>ACEPTABLE</v>
      </c>
      <c r="S304" s="399" t="s">
        <v>2355</v>
      </c>
      <c r="T304" s="399"/>
      <c r="U304" s="223" t="str">
        <f>'01-Mapa de riesgo-UO'!AW305</f>
        <v>ASUMIR</v>
      </c>
      <c r="V304" s="223">
        <f>'01-Mapa de riesgo-UO'!AX305</f>
        <v>0</v>
      </c>
      <c r="W304" s="180">
        <f>IF(U304="COMPARTIR",'01-Mapa de riesgo-UO'!BA305, IF(U304=0, 0,$I$6))</f>
        <v>0</v>
      </c>
      <c r="X304" s="221"/>
      <c r="Y304" s="221"/>
      <c r="Z304" s="221"/>
      <c r="AA304" s="221"/>
      <c r="AB304" s="324" t="s">
        <v>2143</v>
      </c>
    </row>
    <row r="305" spans="1:28" ht="91.5" hidden="1" customHeight="1" x14ac:dyDescent="0.2">
      <c r="A305" s="324"/>
      <c r="B305" s="332"/>
      <c r="C305" s="402"/>
      <c r="D305" s="332"/>
      <c r="E305" s="332"/>
      <c r="F305" s="332"/>
      <c r="G305" s="52">
        <f>'01-Mapa de riesgo-UO'!I306</f>
        <v>0</v>
      </c>
      <c r="H305" s="332"/>
      <c r="I305" s="385"/>
      <c r="J305" s="332"/>
      <c r="K305" s="401"/>
      <c r="L305" s="399"/>
      <c r="M305" s="204" t="str">
        <f>IF('01-Mapa de riesgo-UO'!S306="No existen", "No existe control para el riesgo",'01-Mapa de riesgo-UO'!W306)</f>
        <v>Se solicita al cliente cuando aplica, la condicion 3.25 de la norma ISO 5151 y  la condicioón 3.15 de la norma ISO 16358-1 half load operation</v>
      </c>
      <c r="N305" s="204">
        <f>'01-Mapa de riesgo-UO'!AB306</f>
        <v>0</v>
      </c>
      <c r="O305" s="204" t="str">
        <f>'01-Mapa de riesgo-UO'!AG306</f>
        <v>Profesional administrativo</v>
      </c>
      <c r="P305" s="218" t="str">
        <f>'01-Mapa de riesgo-UO'!AL306</f>
        <v>No definida</v>
      </c>
      <c r="Q305" s="218" t="str">
        <f>'01-Mapa de riesgo-UO'!AP306</f>
        <v>Preventivo</v>
      </c>
      <c r="R305" s="385"/>
      <c r="S305" s="399" t="s">
        <v>2361</v>
      </c>
      <c r="T305" s="399"/>
      <c r="U305" s="223" t="str">
        <f>'01-Mapa de riesgo-UO'!AW306</f>
        <v>ASUMIR</v>
      </c>
      <c r="V305" s="223">
        <f>'01-Mapa de riesgo-UO'!AX306</f>
        <v>0</v>
      </c>
      <c r="W305" s="180">
        <f>IF(U305="COMPARTIR",'01-Mapa de riesgo-UO'!BA306, IF(U305=0, 0,$I$6))</f>
        <v>0</v>
      </c>
      <c r="X305" s="221"/>
      <c r="Y305" s="221"/>
      <c r="Z305" s="221"/>
      <c r="AA305" s="221"/>
      <c r="AB305" s="324"/>
    </row>
    <row r="306" spans="1:28" ht="91.5" hidden="1" customHeight="1" x14ac:dyDescent="0.2">
      <c r="A306" s="324"/>
      <c r="B306" s="332"/>
      <c r="C306" s="402"/>
      <c r="D306" s="332"/>
      <c r="E306" s="332"/>
      <c r="F306" s="332"/>
      <c r="G306" s="52">
        <f>'01-Mapa de riesgo-UO'!I307</f>
        <v>0</v>
      </c>
      <c r="H306" s="332"/>
      <c r="I306" s="385"/>
      <c r="J306" s="332"/>
      <c r="K306" s="401"/>
      <c r="L306" s="399"/>
      <c r="M306" s="204">
        <f>IF('01-Mapa de riesgo-UO'!S307="No existen", "No existe control para el riesgo",'01-Mapa de riesgo-UO'!W307)</f>
        <v>0</v>
      </c>
      <c r="N306" s="204">
        <f>'01-Mapa de riesgo-UO'!AB307</f>
        <v>0</v>
      </c>
      <c r="O306" s="204">
        <f>'01-Mapa de riesgo-UO'!AG307</f>
        <v>0</v>
      </c>
      <c r="P306" s="218">
        <f>'01-Mapa de riesgo-UO'!AL307</f>
        <v>0</v>
      </c>
      <c r="Q306" s="218">
        <f>'01-Mapa de riesgo-UO'!AP307</f>
        <v>0</v>
      </c>
      <c r="R306" s="385"/>
      <c r="S306" s="399"/>
      <c r="T306" s="399"/>
      <c r="U306" s="223" t="str">
        <f>'01-Mapa de riesgo-UO'!AW307</f>
        <v>ASUMIR</v>
      </c>
      <c r="V306" s="223">
        <f>'01-Mapa de riesgo-UO'!AX307</f>
        <v>0</v>
      </c>
      <c r="W306" s="180">
        <f>IF(U306="COMPARTIR",'01-Mapa de riesgo-UO'!BA307, IF(U306=0, 0,$I$6))</f>
        <v>0</v>
      </c>
      <c r="X306" s="221"/>
      <c r="Y306" s="221"/>
      <c r="Z306" s="221"/>
      <c r="AA306" s="221"/>
      <c r="AB306" s="324"/>
    </row>
    <row r="307" spans="1:28" ht="91.5" hidden="1" customHeight="1" x14ac:dyDescent="0.2">
      <c r="A307" s="324">
        <v>100</v>
      </c>
      <c r="B307" s="332" t="str">
        <f>'01-Mapa de riesgo-UO'!D308</f>
        <v>EXTENSIÓN_PROYECCIÓN_SOCIAL</v>
      </c>
      <c r="C307" s="402" t="str">
        <f>+'01-Mapa de riesgo-UO'!F308</f>
        <v>NO</v>
      </c>
      <c r="D307" s="332" t="str">
        <f>'01-Mapa de riesgo-UO'!J308</f>
        <v>Operacional</v>
      </c>
      <c r="E307" s="332" t="str">
        <f>'01-Mapa de riesgo-UO'!K308</f>
        <v>Pérdida de la validez de los resultados del laboratorio
(6,4.6)</v>
      </c>
      <c r="F307" s="332"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32" t="str">
        <f>'01-Mapa de riesgo-UO'!M308</f>
        <v xml:space="preserve">Pérdida de  credibilidad en el laboratorio
Pérdida de la confianza en el laboratorio
</v>
      </c>
      <c r="I307" s="385" t="str">
        <f>'01-Mapa de riesgo-UO'!AT308</f>
        <v>LEVE</v>
      </c>
      <c r="J307" s="332" t="str">
        <f>'01-Mapa de riesgo-UO'!AU308</f>
        <v>% de cumplimiento del plan de calibración, verificación y mantenimiento</v>
      </c>
      <c r="K307" s="424">
        <v>1</v>
      </c>
      <c r="L307" s="399" t="s">
        <v>2356</v>
      </c>
      <c r="M307" s="204" t="str">
        <f>IF('01-Mapa de riesgo-UO'!S308="No existen", "No existe control para el riesgo",'01-Mapa de riesgo-UO'!W308)</f>
        <v xml:space="preserve">Plan de calibración, verificación y mantenimiento anual con fechas de cumplimiento.
</v>
      </c>
      <c r="N307" s="204">
        <f>'01-Mapa de riesgo-UO'!AB308</f>
        <v>0</v>
      </c>
      <c r="O307" s="204" t="str">
        <f>'01-Mapa de riesgo-UO'!AG308</f>
        <v>Profesional de laboratorio</v>
      </c>
      <c r="P307" s="218" t="str">
        <f>'01-Mapa de riesgo-UO'!AL308</f>
        <v>Anual</v>
      </c>
      <c r="Q307" s="218" t="str">
        <f>'01-Mapa de riesgo-UO'!AP308</f>
        <v>Preventivo</v>
      </c>
      <c r="R307" s="385" t="str">
        <f>'01-Mapa de riesgo-UO'!AR308</f>
        <v>ACEPTABLE</v>
      </c>
      <c r="S307" s="399" t="s">
        <v>2362</v>
      </c>
      <c r="T307" s="399"/>
      <c r="U307" s="223" t="str">
        <f>'01-Mapa de riesgo-UO'!AW308</f>
        <v>ASUMIR</v>
      </c>
      <c r="V307" s="223">
        <f>'01-Mapa de riesgo-UO'!AX308</f>
        <v>0</v>
      </c>
      <c r="W307" s="180">
        <f>IF(U307="COMPARTIR",'01-Mapa de riesgo-UO'!BA308, IF(U307=0, 0,$I$6))</f>
        <v>0</v>
      </c>
      <c r="X307" s="221"/>
      <c r="Y307" s="221"/>
      <c r="Z307" s="221"/>
      <c r="AA307" s="221"/>
      <c r="AB307" s="324" t="s">
        <v>2143</v>
      </c>
    </row>
    <row r="308" spans="1:28" ht="91.5" hidden="1" customHeight="1" x14ac:dyDescent="0.2">
      <c r="A308" s="324"/>
      <c r="B308" s="332"/>
      <c r="C308" s="402"/>
      <c r="D308" s="332"/>
      <c r="E308" s="332"/>
      <c r="F308" s="332"/>
      <c r="G308" s="52">
        <f>'01-Mapa de riesgo-UO'!I309</f>
        <v>0</v>
      </c>
      <c r="H308" s="332"/>
      <c r="I308" s="385"/>
      <c r="J308" s="332"/>
      <c r="K308" s="401"/>
      <c r="L308" s="399"/>
      <c r="M308" s="204" t="str">
        <f>IF('01-Mapa de riesgo-UO'!S309="No existen", "No existe control para el riesgo",'01-Mapa de riesgo-UO'!W309)</f>
        <v>Cálculo del intervalo de calibración</v>
      </c>
      <c r="N308" s="204">
        <f>'01-Mapa de riesgo-UO'!AB309</f>
        <v>0</v>
      </c>
      <c r="O308" s="204" t="str">
        <f>'01-Mapa de riesgo-UO'!AG309</f>
        <v xml:space="preserve">Profesional de laboratorio </v>
      </c>
      <c r="P308" s="218" t="str">
        <f>'01-Mapa de riesgo-UO'!AL309</f>
        <v>Anual</v>
      </c>
      <c r="Q308" s="218" t="str">
        <f>'01-Mapa de riesgo-UO'!AP309</f>
        <v>Preventivo</v>
      </c>
      <c r="R308" s="385"/>
      <c r="S308" s="399" t="s">
        <v>2363</v>
      </c>
      <c r="T308" s="399"/>
      <c r="U308" s="223" t="str">
        <f>'01-Mapa de riesgo-UO'!AW309</f>
        <v>ASUMIR</v>
      </c>
      <c r="V308" s="223">
        <f>'01-Mapa de riesgo-UO'!AX309</f>
        <v>0</v>
      </c>
      <c r="W308" s="180">
        <f>IF(U308="COMPARTIR",'01-Mapa de riesgo-UO'!BA309, IF(U308=0, 0,$I$6))</f>
        <v>0</v>
      </c>
      <c r="X308" s="221"/>
      <c r="Y308" s="221"/>
      <c r="Z308" s="221"/>
      <c r="AA308" s="221"/>
      <c r="AB308" s="324"/>
    </row>
    <row r="309" spans="1:28" ht="91.5" hidden="1" customHeight="1" x14ac:dyDescent="0.2">
      <c r="A309" s="324"/>
      <c r="B309" s="332"/>
      <c r="C309" s="402"/>
      <c r="D309" s="332"/>
      <c r="E309" s="332"/>
      <c r="F309" s="332"/>
      <c r="G309" s="52">
        <f>'01-Mapa de riesgo-UO'!I310</f>
        <v>0</v>
      </c>
      <c r="H309" s="332"/>
      <c r="I309" s="385"/>
      <c r="J309" s="332"/>
      <c r="K309" s="401"/>
      <c r="L309" s="399"/>
      <c r="M309" s="204">
        <f>IF('01-Mapa de riesgo-UO'!S310="No existen", "No existe control para el riesgo",'01-Mapa de riesgo-UO'!W310)</f>
        <v>0</v>
      </c>
      <c r="N309" s="204">
        <f>'01-Mapa de riesgo-UO'!AB310</f>
        <v>0</v>
      </c>
      <c r="O309" s="204">
        <f>'01-Mapa de riesgo-UO'!AG310</f>
        <v>0</v>
      </c>
      <c r="P309" s="218">
        <f>'01-Mapa de riesgo-UO'!AL310</f>
        <v>0</v>
      </c>
      <c r="Q309" s="218">
        <f>'01-Mapa de riesgo-UO'!AP310</f>
        <v>0</v>
      </c>
      <c r="R309" s="385"/>
      <c r="S309" s="399"/>
      <c r="T309" s="399"/>
      <c r="U309" s="223" t="str">
        <f>'01-Mapa de riesgo-UO'!AW310</f>
        <v>ASUMIR</v>
      </c>
      <c r="V309" s="223">
        <f>'01-Mapa de riesgo-UO'!AX310</f>
        <v>0</v>
      </c>
      <c r="W309" s="180">
        <f>IF(U309="COMPARTIR",'01-Mapa de riesgo-UO'!BA310, IF(U309=0, 0,$I$6))</f>
        <v>0</v>
      </c>
      <c r="X309" s="221"/>
      <c r="Y309" s="221"/>
      <c r="Z309" s="221"/>
      <c r="AA309" s="221"/>
      <c r="AB309" s="324"/>
    </row>
    <row r="310" spans="1:28" ht="91.5" hidden="1" customHeight="1" x14ac:dyDescent="0.2">
      <c r="A310" s="324">
        <v>101</v>
      </c>
      <c r="B310" s="332" t="str">
        <f>'01-Mapa de riesgo-UO'!D311</f>
        <v>EXTENSIÓN_PROYECCIÓN_SOCIAL</v>
      </c>
      <c r="C310" s="402" t="str">
        <f>+'01-Mapa de riesgo-UO'!F311</f>
        <v>NO</v>
      </c>
      <c r="D310" s="332" t="str">
        <f>'01-Mapa de riesgo-UO'!J311</f>
        <v>Operacional</v>
      </c>
      <c r="E310" s="332" t="str">
        <f>'01-Mapa de riesgo-UO'!K311</f>
        <v>Pérdida de la validez de los resultados del laboratorio
(6,4.9)</v>
      </c>
      <c r="F310" s="332"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32" t="str">
        <f>'01-Mapa de riesgo-UO'!M311</f>
        <v>Pérdida de  credibilidad en el laboratorio.
Pérdida de la confianza en el laboratorio.
Desviaciiones significativas en los resultados de ensayos.</v>
      </c>
      <c r="I310" s="385" t="str">
        <f>'01-Mapa de riesgo-UO'!AT311</f>
        <v>LEVE</v>
      </c>
      <c r="J310" s="332" t="str">
        <f>'01-Mapa de riesgo-UO'!AU311</f>
        <v>#  de equipos defectuoss detectados en el laboratorio / Total de equipos.
# De desviaciones superiores al 5% del software validado / total de datos maestros</v>
      </c>
      <c r="K310" s="401">
        <v>0</v>
      </c>
      <c r="L310" s="399" t="s">
        <v>2357</v>
      </c>
      <c r="M310" s="204" t="str">
        <f>IF('01-Mapa de riesgo-UO'!S311="No existen", "No existe control para el riesgo",'01-Mapa de riesgo-UO'!W311)</f>
        <v xml:space="preserve">Verificaciones intermedias de acuerdo al instructivo de manejo de equipos mantenimientos y verificaciones del LPEA
 </v>
      </c>
      <c r="N310" s="204">
        <f>'01-Mapa de riesgo-UO'!AB311</f>
        <v>0</v>
      </c>
      <c r="O310" s="204" t="str">
        <f>'01-Mapa de riesgo-UO'!AG311</f>
        <v xml:space="preserve">Profesional de laboratorio </v>
      </c>
      <c r="P310" s="218" t="str">
        <f>'01-Mapa de riesgo-UO'!AL311</f>
        <v>No definida</v>
      </c>
      <c r="Q310" s="218" t="str">
        <f>'01-Mapa de riesgo-UO'!AP311</f>
        <v>Preventivo</v>
      </c>
      <c r="R310" s="385" t="str">
        <f>'01-Mapa de riesgo-UO'!AR311</f>
        <v>FUERTE</v>
      </c>
      <c r="S310" s="399" t="s">
        <v>2361</v>
      </c>
      <c r="T310" s="399"/>
      <c r="U310" s="223" t="str">
        <f>'01-Mapa de riesgo-UO'!AW311</f>
        <v>ASUMIR</v>
      </c>
      <c r="V310" s="223">
        <f>'01-Mapa de riesgo-UO'!AX311</f>
        <v>0</v>
      </c>
      <c r="W310" s="180">
        <f>IF(U310="COMPARTIR",'01-Mapa de riesgo-UO'!BA311, IF(U310=0, 0,$I$6))</f>
        <v>0</v>
      </c>
      <c r="X310" s="221"/>
      <c r="Y310" s="221"/>
      <c r="Z310" s="221"/>
      <c r="AA310" s="221"/>
      <c r="AB310" s="324" t="s">
        <v>2143</v>
      </c>
    </row>
    <row r="311" spans="1:28" ht="91.5" hidden="1" customHeight="1" x14ac:dyDescent="0.2">
      <c r="A311" s="324"/>
      <c r="B311" s="332"/>
      <c r="C311" s="402"/>
      <c r="D311" s="332"/>
      <c r="E311" s="332"/>
      <c r="F311" s="332"/>
      <c r="G311" s="52" t="str">
        <f>'01-Mapa de riesgo-UO'!I312</f>
        <v>Procesamiento de datos con un software  no validado</v>
      </c>
      <c r="H311" s="332"/>
      <c r="I311" s="385"/>
      <c r="J311" s="332"/>
      <c r="K311" s="401"/>
      <c r="L311" s="399"/>
      <c r="M311" s="204" t="str">
        <f>IF('01-Mapa de riesgo-UO'!S312="No existen", "No existe control para el riesgo",'01-Mapa de riesgo-UO'!W312)</f>
        <v xml:space="preserve">Evaluación de las ecuaciones y condicionales en un software de ingeniería.
Los resultados se presentan el formato validación de software
</v>
      </c>
      <c r="N311" s="204">
        <f>'01-Mapa de riesgo-UO'!AB312</f>
        <v>0</v>
      </c>
      <c r="O311" s="204" t="str">
        <f>'01-Mapa de riesgo-UO'!AG312</f>
        <v xml:space="preserve">Profesional de laboratorio </v>
      </c>
      <c r="P311" s="218" t="str">
        <f>'01-Mapa de riesgo-UO'!AL312</f>
        <v>Anual</v>
      </c>
      <c r="Q311" s="218" t="str">
        <f>'01-Mapa de riesgo-UO'!AP312</f>
        <v>Preventivo</v>
      </c>
      <c r="R311" s="385"/>
      <c r="S311" s="399" t="s">
        <v>2361</v>
      </c>
      <c r="T311" s="399"/>
      <c r="U311" s="223" t="str">
        <f>'01-Mapa de riesgo-UO'!AW312</f>
        <v>ASUMIR</v>
      </c>
      <c r="V311" s="223">
        <f>'01-Mapa de riesgo-UO'!AX312</f>
        <v>0</v>
      </c>
      <c r="W311" s="180">
        <f>IF(U311="COMPARTIR",'01-Mapa de riesgo-UO'!BA312, IF(U311=0, 0,$I$6))</f>
        <v>0</v>
      </c>
      <c r="X311" s="221"/>
      <c r="Y311" s="221"/>
      <c r="Z311" s="221"/>
      <c r="AA311" s="221"/>
      <c r="AB311" s="324"/>
    </row>
    <row r="312" spans="1:28" ht="91.5" hidden="1" customHeight="1" x14ac:dyDescent="0.2">
      <c r="A312" s="324"/>
      <c r="B312" s="332"/>
      <c r="C312" s="402"/>
      <c r="D312" s="332"/>
      <c r="E312" s="332"/>
      <c r="F312" s="332"/>
      <c r="G312" s="52">
        <f>'01-Mapa de riesgo-UO'!I313</f>
        <v>0</v>
      </c>
      <c r="H312" s="332"/>
      <c r="I312" s="385"/>
      <c r="J312" s="332"/>
      <c r="K312" s="401"/>
      <c r="L312" s="399"/>
      <c r="M312" s="204">
        <f>IF('01-Mapa de riesgo-UO'!S313="No existen", "No existe control para el riesgo",'01-Mapa de riesgo-UO'!W313)</f>
        <v>0</v>
      </c>
      <c r="N312" s="204">
        <f>'01-Mapa de riesgo-UO'!AB313</f>
        <v>0</v>
      </c>
      <c r="O312" s="204">
        <f>'01-Mapa de riesgo-UO'!AG313</f>
        <v>0</v>
      </c>
      <c r="P312" s="218">
        <f>'01-Mapa de riesgo-UO'!AL313</f>
        <v>0</v>
      </c>
      <c r="Q312" s="218">
        <f>'01-Mapa de riesgo-UO'!AP313</f>
        <v>0</v>
      </c>
      <c r="R312" s="385"/>
      <c r="S312" s="399"/>
      <c r="T312" s="399"/>
      <c r="U312" s="223" t="str">
        <f>'01-Mapa de riesgo-UO'!AW313</f>
        <v>ASUMIR</v>
      </c>
      <c r="V312" s="223">
        <f>'01-Mapa de riesgo-UO'!AX313</f>
        <v>0</v>
      </c>
      <c r="W312" s="180">
        <f>IF(U312="COMPARTIR",'01-Mapa de riesgo-UO'!BA313, IF(U312=0, 0,$I$6))</f>
        <v>0</v>
      </c>
      <c r="X312" s="221"/>
      <c r="Y312" s="221"/>
      <c r="Z312" s="221"/>
      <c r="AA312" s="221"/>
      <c r="AB312" s="324"/>
    </row>
    <row r="313" spans="1:28" ht="91.5" hidden="1" customHeight="1" x14ac:dyDescent="0.2">
      <c r="A313" s="324">
        <v>102</v>
      </c>
      <c r="B313" s="332" t="str">
        <f>'01-Mapa de riesgo-UO'!D314</f>
        <v>EXTENSIÓN_PROYECCIÓN_SOCIAL</v>
      </c>
      <c r="C313" s="402" t="str">
        <f>+'01-Mapa de riesgo-UO'!F314</f>
        <v>NO</v>
      </c>
      <c r="D313" s="332" t="str">
        <f>'01-Mapa de riesgo-UO'!J314</f>
        <v>Operacional</v>
      </c>
      <c r="E313" s="332" t="str">
        <f>'01-Mapa de riesgo-UO'!K314</f>
        <v>Emisión de una Declaración de Conformidad errada
(7,8,6)</v>
      </c>
      <c r="F313" s="332"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32" t="str">
        <f>'01-Mapa de riesgo-UO'!M314</f>
        <v>Pérdida de  credibilidad en el laboratorio.
Pérdida de la confianza en el laboratorio</v>
      </c>
      <c r="I313" s="385" t="str">
        <f>'01-Mapa de riesgo-UO'!AT314</f>
        <v>LEVE</v>
      </c>
      <c r="J313" s="332" t="str">
        <f>'01-Mapa de riesgo-UO'!AU314</f>
        <v>No de informes con declaración de conformidad equivocada / No de informes con declaración de conformidad</v>
      </c>
      <c r="K313" s="401">
        <v>0</v>
      </c>
      <c r="L313" s="399" t="s">
        <v>2358</v>
      </c>
      <c r="M313" s="204" t="str">
        <f>IF('01-Mapa de riesgo-UO'!S314="No existen", "No existe control para el riesgo",'01-Mapa de riesgo-UO'!W314)</f>
        <v>El cliente mediante la cotización acepta la regla de decisión del laboratorio.
Regla de decisión documentada para el laboratorio</v>
      </c>
      <c r="N313" s="204">
        <f>'01-Mapa de riesgo-UO'!AB314</f>
        <v>0</v>
      </c>
      <c r="O313" s="204" t="str">
        <f>'01-Mapa de riesgo-UO'!AG314</f>
        <v>Profesional de laboratorio</v>
      </c>
      <c r="P313" s="218" t="str">
        <f>'01-Mapa de riesgo-UO'!AL314</f>
        <v>No definida</v>
      </c>
      <c r="Q313" s="218" t="str">
        <f>'01-Mapa de riesgo-UO'!AP314</f>
        <v>Preventivo</v>
      </c>
      <c r="R313" s="385" t="str">
        <f>'01-Mapa de riesgo-UO'!AR314</f>
        <v>ACEPTABLE</v>
      </c>
      <c r="S313" s="399" t="s">
        <v>2364</v>
      </c>
      <c r="T313" s="399"/>
      <c r="U313" s="223" t="str">
        <f>'01-Mapa de riesgo-UO'!AW314</f>
        <v>ASUMIR</v>
      </c>
      <c r="V313" s="223">
        <f>'01-Mapa de riesgo-UO'!AX314</f>
        <v>0</v>
      </c>
      <c r="W313" s="180">
        <f>IF(U313="COMPARTIR",'01-Mapa de riesgo-UO'!BA314, IF(U313=0, 0,$I$6))</f>
        <v>0</v>
      </c>
      <c r="X313" s="221"/>
      <c r="Y313" s="221"/>
      <c r="Z313" s="221"/>
      <c r="AA313" s="221"/>
      <c r="AB313" s="324" t="s">
        <v>2143</v>
      </c>
    </row>
    <row r="314" spans="1:28" ht="91.5" hidden="1" customHeight="1" x14ac:dyDescent="0.2">
      <c r="A314" s="324"/>
      <c r="B314" s="332"/>
      <c r="C314" s="402"/>
      <c r="D314" s="332"/>
      <c r="E314" s="332"/>
      <c r="F314" s="332"/>
      <c r="G314" s="52">
        <f>'01-Mapa de riesgo-UO'!I315</f>
        <v>0</v>
      </c>
      <c r="H314" s="332"/>
      <c r="I314" s="385"/>
      <c r="J314" s="332"/>
      <c r="K314" s="401"/>
      <c r="L314" s="399"/>
      <c r="M314" s="204">
        <f>IF('01-Mapa de riesgo-UO'!S315="No existen", "No existe control para el riesgo",'01-Mapa de riesgo-UO'!W315)</f>
        <v>0</v>
      </c>
      <c r="N314" s="204">
        <f>'01-Mapa de riesgo-UO'!AB315</f>
        <v>0</v>
      </c>
      <c r="O314" s="204">
        <f>'01-Mapa de riesgo-UO'!AG315</f>
        <v>0</v>
      </c>
      <c r="P314" s="218">
        <f>'01-Mapa de riesgo-UO'!AL315</f>
        <v>0</v>
      </c>
      <c r="Q314" s="218">
        <f>'01-Mapa de riesgo-UO'!AP315</f>
        <v>0</v>
      </c>
      <c r="R314" s="385"/>
      <c r="S314" s="399"/>
      <c r="T314" s="399"/>
      <c r="U314" s="223" t="str">
        <f>'01-Mapa de riesgo-UO'!AW315</f>
        <v>ASUMIR</v>
      </c>
      <c r="V314" s="223">
        <f>'01-Mapa de riesgo-UO'!AX315</f>
        <v>0</v>
      </c>
      <c r="W314" s="180">
        <f>IF(U314="COMPARTIR",'01-Mapa de riesgo-UO'!BA315, IF(U314=0, 0,$I$6))</f>
        <v>0</v>
      </c>
      <c r="X314" s="221"/>
      <c r="Y314" s="221"/>
      <c r="Z314" s="221"/>
      <c r="AA314" s="221"/>
      <c r="AB314" s="324"/>
    </row>
    <row r="315" spans="1:28" ht="91.5" hidden="1" customHeight="1" x14ac:dyDescent="0.2">
      <c r="A315" s="324"/>
      <c r="B315" s="332"/>
      <c r="C315" s="402"/>
      <c r="D315" s="332"/>
      <c r="E315" s="332"/>
      <c r="F315" s="332"/>
      <c r="G315" s="52">
        <f>'01-Mapa de riesgo-UO'!I316</f>
        <v>0</v>
      </c>
      <c r="H315" s="332"/>
      <c r="I315" s="385"/>
      <c r="J315" s="332"/>
      <c r="K315" s="401"/>
      <c r="L315" s="399"/>
      <c r="M315" s="204">
        <f>IF('01-Mapa de riesgo-UO'!S316="No existen", "No existe control para el riesgo",'01-Mapa de riesgo-UO'!W316)</f>
        <v>0</v>
      </c>
      <c r="N315" s="204">
        <f>'01-Mapa de riesgo-UO'!AB316</f>
        <v>0</v>
      </c>
      <c r="O315" s="204">
        <f>'01-Mapa de riesgo-UO'!AG316</f>
        <v>0</v>
      </c>
      <c r="P315" s="218">
        <f>'01-Mapa de riesgo-UO'!AL316</f>
        <v>0</v>
      </c>
      <c r="Q315" s="218">
        <f>'01-Mapa de riesgo-UO'!AP316</f>
        <v>0</v>
      </c>
      <c r="R315" s="385"/>
      <c r="S315" s="399"/>
      <c r="T315" s="399"/>
      <c r="U315" s="223" t="str">
        <f>'01-Mapa de riesgo-UO'!AW316</f>
        <v>ASUMIR</v>
      </c>
      <c r="V315" s="223">
        <f>'01-Mapa de riesgo-UO'!AX316</f>
        <v>0</v>
      </c>
      <c r="W315" s="180">
        <f>IF(U315="COMPARTIR",'01-Mapa de riesgo-UO'!BA316, IF(U315=0, 0,$I$6))</f>
        <v>0</v>
      </c>
      <c r="X315" s="221"/>
      <c r="Y315" s="221"/>
      <c r="Z315" s="221"/>
      <c r="AA315" s="221"/>
      <c r="AB315" s="324"/>
    </row>
    <row r="316" spans="1:28" ht="91.5" hidden="1" customHeight="1" x14ac:dyDescent="0.2">
      <c r="A316" s="324">
        <v>103</v>
      </c>
      <c r="B316" s="332" t="str">
        <f>'01-Mapa de riesgo-UO'!D317</f>
        <v>EXTENSIÓN_PROYECCIÓN_SOCIAL</v>
      </c>
      <c r="C316" s="402" t="str">
        <f>+'01-Mapa de riesgo-UO'!F317</f>
        <v>NO</v>
      </c>
      <c r="D316" s="332" t="str">
        <f>'01-Mapa de riesgo-UO'!J317</f>
        <v>Operacional</v>
      </c>
      <c r="E316" s="332" t="str">
        <f>'01-Mapa de riesgo-UO'!K317</f>
        <v>Pérdida de la validez de los resultados
(7.6)</v>
      </c>
      <c r="F316" s="332"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32" t="str">
        <f>'01-Mapa de riesgo-UO'!M317</f>
        <v xml:space="preserve">Pérdida de  credibilidad en el laboratorio
Pérdida de la confianza en el laboratorio
No conformidades en audiorías internas y externas
</v>
      </c>
      <c r="I316" s="385" t="str">
        <f>'01-Mapa de riesgo-UO'!AT317</f>
        <v>LEVE</v>
      </c>
      <c r="J316" s="332" t="str">
        <f>'01-Mapa de riesgo-UO'!AU317</f>
        <v>Incertidumbre expandida mayor al 5% de la capacidad total del enfriamiento</v>
      </c>
      <c r="K316" s="401">
        <v>0</v>
      </c>
      <c r="L316" s="399" t="s">
        <v>2359</v>
      </c>
      <c r="M316" s="204" t="str">
        <f>IF('01-Mapa de riesgo-UO'!S317="No existen", "No existe control para el riesgo",'01-Mapa de riesgo-UO'!W317)</f>
        <v>Determinación de la incertidumbre</v>
      </c>
      <c r="N316" s="204">
        <f>'01-Mapa de riesgo-UO'!AB317</f>
        <v>0</v>
      </c>
      <c r="O316" s="204" t="str">
        <f>'01-Mapa de riesgo-UO'!AG317</f>
        <v>Profesional de laboratorio</v>
      </c>
      <c r="P316" s="218" t="str">
        <f>'01-Mapa de riesgo-UO'!AL317</f>
        <v>Semestral</v>
      </c>
      <c r="Q316" s="218" t="str">
        <f>'01-Mapa de riesgo-UO'!AP317</f>
        <v>Preventivo</v>
      </c>
      <c r="R316" s="385" t="str">
        <f>'01-Mapa de riesgo-UO'!AR317</f>
        <v>ACEPTABLE</v>
      </c>
      <c r="S316" s="399" t="s">
        <v>2361</v>
      </c>
      <c r="T316" s="399"/>
      <c r="U316" s="223" t="str">
        <f>'01-Mapa de riesgo-UO'!AW317</f>
        <v>ASUMIR</v>
      </c>
      <c r="V316" s="223">
        <f>'01-Mapa de riesgo-UO'!AX317</f>
        <v>0</v>
      </c>
      <c r="W316" s="180">
        <f>IF(U316="COMPARTIR",'01-Mapa de riesgo-UO'!BA317, IF(U316=0, 0,$I$6))</f>
        <v>0</v>
      </c>
      <c r="X316" s="221"/>
      <c r="Y316" s="221"/>
      <c r="Z316" s="221"/>
      <c r="AA316" s="221"/>
      <c r="AB316" s="324" t="s">
        <v>2143</v>
      </c>
    </row>
    <row r="317" spans="1:28" ht="91.5" hidden="1" customHeight="1" x14ac:dyDescent="0.2">
      <c r="A317" s="324"/>
      <c r="B317" s="332"/>
      <c r="C317" s="402"/>
      <c r="D317" s="332"/>
      <c r="E317" s="332"/>
      <c r="F317" s="332"/>
      <c r="G317" s="52">
        <f>'01-Mapa de riesgo-UO'!I318</f>
        <v>0</v>
      </c>
      <c r="H317" s="332"/>
      <c r="I317" s="385"/>
      <c r="J317" s="332"/>
      <c r="K317" s="401"/>
      <c r="L317" s="399"/>
      <c r="M317" s="204">
        <f>IF('01-Mapa de riesgo-UO'!S318="No existen", "No existe control para el riesgo",'01-Mapa de riesgo-UO'!W318)</f>
        <v>0</v>
      </c>
      <c r="N317" s="204">
        <f>'01-Mapa de riesgo-UO'!AB318</f>
        <v>0</v>
      </c>
      <c r="O317" s="204">
        <f>'01-Mapa de riesgo-UO'!AG318</f>
        <v>0</v>
      </c>
      <c r="P317" s="218">
        <f>'01-Mapa de riesgo-UO'!AL318</f>
        <v>0</v>
      </c>
      <c r="Q317" s="218">
        <f>'01-Mapa de riesgo-UO'!AP318</f>
        <v>0</v>
      </c>
      <c r="R317" s="385"/>
      <c r="S317" s="399"/>
      <c r="T317" s="399"/>
      <c r="U317" s="223" t="str">
        <f>'01-Mapa de riesgo-UO'!AW318</f>
        <v>ASUMIR</v>
      </c>
      <c r="V317" s="223">
        <f>'01-Mapa de riesgo-UO'!AX318</f>
        <v>0</v>
      </c>
      <c r="W317" s="180">
        <f>IF(U317="COMPARTIR",'01-Mapa de riesgo-UO'!BA318, IF(U317=0, 0,$I$6))</f>
        <v>0</v>
      </c>
      <c r="X317" s="221"/>
      <c r="Y317" s="221"/>
      <c r="Z317" s="221"/>
      <c r="AA317" s="221"/>
      <c r="AB317" s="324"/>
    </row>
    <row r="318" spans="1:28" ht="91.5" hidden="1" customHeight="1" x14ac:dyDescent="0.2">
      <c r="A318" s="324"/>
      <c r="B318" s="332"/>
      <c r="C318" s="402"/>
      <c r="D318" s="332"/>
      <c r="E318" s="332"/>
      <c r="F318" s="332"/>
      <c r="G318" s="52">
        <f>'01-Mapa de riesgo-UO'!I319</f>
        <v>0</v>
      </c>
      <c r="H318" s="332"/>
      <c r="I318" s="385"/>
      <c r="J318" s="332"/>
      <c r="K318" s="401"/>
      <c r="L318" s="399"/>
      <c r="M318" s="204">
        <f>IF('01-Mapa de riesgo-UO'!S319="No existen", "No existe control para el riesgo",'01-Mapa de riesgo-UO'!W319)</f>
        <v>0</v>
      </c>
      <c r="N318" s="204">
        <f>'01-Mapa de riesgo-UO'!AB319</f>
        <v>0</v>
      </c>
      <c r="O318" s="204">
        <f>'01-Mapa de riesgo-UO'!AG319</f>
        <v>0</v>
      </c>
      <c r="P318" s="218">
        <f>'01-Mapa de riesgo-UO'!AL319</f>
        <v>0</v>
      </c>
      <c r="Q318" s="218">
        <f>'01-Mapa de riesgo-UO'!AP319</f>
        <v>0</v>
      </c>
      <c r="R318" s="385"/>
      <c r="S318" s="399"/>
      <c r="T318" s="399"/>
      <c r="U318" s="223" t="str">
        <f>'01-Mapa de riesgo-UO'!AW319</f>
        <v>ASUMIR</v>
      </c>
      <c r="V318" s="223">
        <f>'01-Mapa de riesgo-UO'!AX319</f>
        <v>0</v>
      </c>
      <c r="W318" s="180">
        <f>IF(U318="COMPARTIR",'01-Mapa de riesgo-UO'!BA319, IF(U318=0, 0,$I$6))</f>
        <v>0</v>
      </c>
      <c r="X318" s="221"/>
      <c r="Y318" s="221"/>
      <c r="Z318" s="221"/>
      <c r="AA318" s="221"/>
      <c r="AB318" s="324"/>
    </row>
    <row r="319" spans="1:28" ht="156.75" hidden="1" customHeight="1" x14ac:dyDescent="0.2">
      <c r="A319" s="324">
        <v>104</v>
      </c>
      <c r="B319" s="332" t="str">
        <f>'01-Mapa de riesgo-UO'!D320</f>
        <v>GESTIÓN_Y_SOSTENIBILIDAD_INSTITUCIONAL</v>
      </c>
      <c r="C319" s="402" t="str">
        <f>+'01-Mapa de riesgo-UO'!F320</f>
        <v>SI</v>
      </c>
      <c r="D319" s="332" t="str">
        <f>'01-Mapa de riesgo-UO'!J320</f>
        <v>Estratégico</v>
      </c>
      <c r="E319" s="332" t="str">
        <f>'01-Mapa de riesgo-UO'!K320</f>
        <v xml:space="preserve">Desfinanciación del presupuesto de la Universidad </v>
      </c>
      <c r="F319" s="332"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32"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385" t="str">
        <f>'01-Mapa de riesgo-UO'!AT320</f>
        <v>LEVE</v>
      </c>
      <c r="J319" s="332" t="str">
        <f>'01-Mapa de riesgo-UO'!AU320</f>
        <v xml:space="preserve">Equilibrio Financiero = Ingresos totales / Gastos Totales </v>
      </c>
      <c r="K319" s="401">
        <v>0.83</v>
      </c>
      <c r="L319" s="399" t="s">
        <v>2509</v>
      </c>
      <c r="M319" s="204" t="str">
        <f>IF('01-Mapa de riesgo-UO'!S320="No existen", "No existe control para el riesgo",'01-Mapa de riesgo-UO'!W320)</f>
        <v>Monitoreo al recaudo de ingresos que soporte el presupuesto aprobado por el Consejo Superior</v>
      </c>
      <c r="N319" s="204">
        <f>'01-Mapa de riesgo-UO'!AB320</f>
        <v>0</v>
      </c>
      <c r="O319" s="204" t="str">
        <f>'01-Mapa de riesgo-UO'!AG320</f>
        <v>Líder de Gestión Contable</v>
      </c>
      <c r="P319" s="218" t="str">
        <f>'01-Mapa de riesgo-UO'!AL320</f>
        <v>Trimestral</v>
      </c>
      <c r="Q319" s="218" t="str">
        <f>'01-Mapa de riesgo-UO'!AP320</f>
        <v>Detectivo</v>
      </c>
      <c r="R319" s="385" t="str">
        <f>'01-Mapa de riesgo-UO'!AR320</f>
        <v>ACEPTABLE</v>
      </c>
      <c r="S319" s="399" t="s">
        <v>2510</v>
      </c>
      <c r="T319" s="399"/>
      <c r="U319" s="223" t="str">
        <f>'01-Mapa de riesgo-UO'!AW320</f>
        <v>ASUMIR</v>
      </c>
      <c r="V319" s="223">
        <f>'01-Mapa de riesgo-UO'!AX320</f>
        <v>0</v>
      </c>
      <c r="W319" s="180">
        <f>IF(U319="COMPARTIR",'01-Mapa de riesgo-UO'!BA320, IF(U319=0, 0,$I$6))</f>
        <v>0</v>
      </c>
      <c r="X319" s="221"/>
      <c r="Y319" s="221"/>
      <c r="Z319" s="221"/>
      <c r="AA319" s="221"/>
      <c r="AB319" s="324" t="s">
        <v>2144</v>
      </c>
    </row>
    <row r="320" spans="1:28" ht="91.5" hidden="1" customHeight="1" x14ac:dyDescent="0.2">
      <c r="A320" s="324"/>
      <c r="B320" s="332"/>
      <c r="C320" s="402"/>
      <c r="D320" s="332"/>
      <c r="E320" s="332"/>
      <c r="F320" s="332"/>
      <c r="G320" s="52" t="str">
        <f>'01-Mapa de riesgo-UO'!I321</f>
        <v>Aprobación de normas y leyes gubernamentales que le generan mayor obligación a la institución o cambios en el funcionamiento.</v>
      </c>
      <c r="H320" s="332"/>
      <c r="I320" s="385"/>
      <c r="J320" s="332"/>
      <c r="K320" s="401"/>
      <c r="L320" s="399"/>
      <c r="M320" s="204" t="str">
        <f>IF('01-Mapa de riesgo-UO'!S321="No existen", "No existe control para el riesgo",'01-Mapa de riesgo-UO'!W321)</f>
        <v>Monitoreo a la ejecución presupuestal de gastos aprobado por el Consejo Superior</v>
      </c>
      <c r="N320" s="204">
        <f>'01-Mapa de riesgo-UO'!AB321</f>
        <v>0</v>
      </c>
      <c r="O320" s="204" t="str">
        <f>'01-Mapa de riesgo-UO'!AG321</f>
        <v>Líder de Gestión de Presupuesto</v>
      </c>
      <c r="P320" s="218" t="str">
        <f>'01-Mapa de riesgo-UO'!AL321</f>
        <v>Trimestral</v>
      </c>
      <c r="Q320" s="218" t="str">
        <f>'01-Mapa de riesgo-UO'!AP321</f>
        <v>Detectivo</v>
      </c>
      <c r="R320" s="385"/>
      <c r="S320" s="399" t="s">
        <v>2511</v>
      </c>
      <c r="T320" s="399"/>
      <c r="U320" s="223" t="str">
        <f>'01-Mapa de riesgo-UO'!AW321</f>
        <v>ASUMIR</v>
      </c>
      <c r="V320" s="223">
        <f>'01-Mapa de riesgo-UO'!AX321</f>
        <v>0</v>
      </c>
      <c r="W320" s="180">
        <f>IF(U320="COMPARTIR",'01-Mapa de riesgo-UO'!BA321, IF(U320=0, 0,$I$6))</f>
        <v>0</v>
      </c>
      <c r="X320" s="221"/>
      <c r="Y320" s="221"/>
      <c r="Z320" s="221"/>
      <c r="AA320" s="221"/>
      <c r="AB320" s="324"/>
    </row>
    <row r="321" spans="1:28" ht="91.5" hidden="1" customHeight="1" x14ac:dyDescent="0.2">
      <c r="A321" s="324"/>
      <c r="B321" s="332"/>
      <c r="C321" s="402"/>
      <c r="D321" s="332"/>
      <c r="E321" s="332"/>
      <c r="F321" s="332"/>
      <c r="G321" s="52" t="str">
        <f>'01-Mapa de riesgo-UO'!I322</f>
        <v>Disminución en el recaudo de los recursos apropiados en el presupuesto de la Universidad aprobado por el Consejo Superior.</v>
      </c>
      <c r="H321" s="332"/>
      <c r="I321" s="385"/>
      <c r="J321" s="332"/>
      <c r="K321" s="401"/>
      <c r="L321" s="399"/>
      <c r="M321" s="204">
        <f>IF('01-Mapa de riesgo-UO'!S322="No existen", "No existe control para el riesgo",'01-Mapa de riesgo-UO'!W322)</f>
        <v>0</v>
      </c>
      <c r="N321" s="204">
        <f>'01-Mapa de riesgo-UO'!AB322</f>
        <v>0</v>
      </c>
      <c r="O321" s="204">
        <f>'01-Mapa de riesgo-UO'!AG322</f>
        <v>0</v>
      </c>
      <c r="P321" s="218">
        <f>'01-Mapa de riesgo-UO'!AL322</f>
        <v>0</v>
      </c>
      <c r="Q321" s="218">
        <f>'01-Mapa de riesgo-UO'!AP322</f>
        <v>0</v>
      </c>
      <c r="R321" s="385"/>
      <c r="S321" s="399"/>
      <c r="T321" s="399"/>
      <c r="U321" s="223" t="str">
        <f>'01-Mapa de riesgo-UO'!AW322</f>
        <v>ASUMIR</v>
      </c>
      <c r="V321" s="223">
        <f>'01-Mapa de riesgo-UO'!AX322</f>
        <v>0</v>
      </c>
      <c r="W321" s="180">
        <f>IF(U321="COMPARTIR",'01-Mapa de riesgo-UO'!BA322, IF(U321=0, 0,$I$6))</f>
        <v>0</v>
      </c>
      <c r="X321" s="221"/>
      <c r="Y321" s="221"/>
      <c r="Z321" s="221"/>
      <c r="AA321" s="221"/>
      <c r="AB321" s="324"/>
    </row>
    <row r="322" spans="1:28" ht="121.5" hidden="1" customHeight="1" x14ac:dyDescent="0.2">
      <c r="A322" s="324">
        <v>105</v>
      </c>
      <c r="B322" s="332" t="str">
        <f>'01-Mapa de riesgo-UO'!D323</f>
        <v>CREACIÓN_GESTIÓN_Y_TRANSFERENCIA_DEL_CONOCIMIENTO</v>
      </c>
      <c r="C322" s="402" t="str">
        <f>+'01-Mapa de riesgo-UO'!F323</f>
        <v>SI</v>
      </c>
      <c r="D322" s="332" t="str">
        <f>'01-Mapa de riesgo-UO'!J323</f>
        <v>Estratégico</v>
      </c>
      <c r="E322" s="332" t="str">
        <f>'01-Mapa de riesgo-UO'!K323</f>
        <v xml:space="preserve">Grupos de Investigación que pierden el reconocimiento de MinCiencias o disminuyen su categoría. </v>
      </c>
      <c r="F322" s="332"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32" t="str">
        <f>'01-Mapa de riesgo-UO'!M323</f>
        <v xml:space="preserve">Pérdida de Acreditación Institucional y registros calificados. Incumplimiento de los indicadores institucionales. Disminución en la imagen y reconocimiento como universidad investigativa. </v>
      </c>
      <c r="I322" s="385" t="str">
        <f>'01-Mapa de riesgo-UO'!AT323</f>
        <v>MODERADO</v>
      </c>
      <c r="J322" s="332" t="str">
        <f>'01-Mapa de riesgo-UO'!AU323</f>
        <v xml:space="preserve">% de grupos de investigación que perdieron su reconocimiento o disminuyeron su categoría ante MinCiencias. </v>
      </c>
      <c r="K322" s="401">
        <v>0</v>
      </c>
      <c r="L322" s="399" t="s">
        <v>2534</v>
      </c>
      <c r="M322" s="204" t="str">
        <f>IF('01-Mapa de riesgo-UO'!S323="No existen", "No existe control para el riesgo",'01-Mapa de riesgo-UO'!W323)</f>
        <v>Convocatorias periódicas para la financiación de proyectos de Grupos de Investigación y productos (Libros, artículos)</v>
      </c>
      <c r="N322" s="204">
        <f>'01-Mapa de riesgo-UO'!AB323</f>
        <v>0</v>
      </c>
      <c r="O322" s="204" t="str">
        <f>'01-Mapa de riesgo-UO'!AG323</f>
        <v xml:space="preserve">Profesional Especializado II - Investigaciones </v>
      </c>
      <c r="P322" s="218" t="str">
        <f>'01-Mapa de riesgo-UO'!AL323</f>
        <v>Anual</v>
      </c>
      <c r="Q322" s="218" t="str">
        <f>'01-Mapa de riesgo-UO'!AP323</f>
        <v>Preventivo</v>
      </c>
      <c r="R322" s="385" t="str">
        <f>'01-Mapa de riesgo-UO'!AR323</f>
        <v>ACEPTABLE</v>
      </c>
      <c r="S322" s="399" t="s">
        <v>2535</v>
      </c>
      <c r="T322" s="399"/>
      <c r="U322" s="223" t="str">
        <f>'01-Mapa de riesgo-UO'!AW323</f>
        <v>REDUCIR</v>
      </c>
      <c r="V322" s="223" t="str">
        <f>'01-Mapa de riesgo-UO'!AX323</f>
        <v xml:space="preserve">Se esta realizando el acompañamiento a cada uno de los grupos de investigación y sus integrantes, con el fin de que no pierdan su reconocimiento ante MinCiencias y que permita mejorar su clasificación. </v>
      </c>
      <c r="W322" s="180">
        <f>IF(U322="COMPARTIR",'01-Mapa de riesgo-UO'!BA323, IF(U322=0, 0,$I$6))</f>
        <v>0</v>
      </c>
      <c r="X322" s="221" t="s">
        <v>271</v>
      </c>
      <c r="Y322" s="221" t="s">
        <v>2538</v>
      </c>
      <c r="Z322" s="221" t="s">
        <v>559</v>
      </c>
      <c r="AA322" s="221"/>
      <c r="AB322" s="324" t="s">
        <v>2143</v>
      </c>
    </row>
    <row r="323" spans="1:28" ht="91.5" hidden="1" customHeight="1" x14ac:dyDescent="0.2">
      <c r="A323" s="324"/>
      <c r="B323" s="332"/>
      <c r="C323" s="402"/>
      <c r="D323" s="332"/>
      <c r="E323" s="332"/>
      <c r="F323" s="332"/>
      <c r="G323" s="52" t="str">
        <f>'01-Mapa de riesgo-UO'!I324</f>
        <v xml:space="preserve">Falta de financiación externa o interna para el fortalecimiento de los Grupos de Investigación. </v>
      </c>
      <c r="H323" s="332"/>
      <c r="I323" s="385"/>
      <c r="J323" s="332"/>
      <c r="K323" s="401"/>
      <c r="L323" s="399"/>
      <c r="M323" s="204" t="str">
        <f>IF('01-Mapa de riesgo-UO'!S324="No existen", "No existe control para el riesgo",'01-Mapa de riesgo-UO'!W324)</f>
        <v>Programa de Formación para los investigadores (Formulación de Proyectos, Redacción de Artículos, Cvlac, Gruplac)</v>
      </c>
      <c r="N323" s="204">
        <f>'01-Mapa de riesgo-UO'!AB324</f>
        <v>0</v>
      </c>
      <c r="O323" s="204" t="str">
        <f>'01-Mapa de riesgo-UO'!AG324</f>
        <v xml:space="preserve">Profesional Especializado II - Investigaciones </v>
      </c>
      <c r="P323" s="218" t="str">
        <f>'01-Mapa de riesgo-UO'!AL324</f>
        <v>Anual</v>
      </c>
      <c r="Q323" s="218" t="str">
        <f>'01-Mapa de riesgo-UO'!AP324</f>
        <v>Preventivo</v>
      </c>
      <c r="R323" s="385"/>
      <c r="S323" s="399" t="s">
        <v>2536</v>
      </c>
      <c r="T323" s="399"/>
      <c r="U323" s="223" t="str">
        <f>'01-Mapa de riesgo-UO'!AW324</f>
        <v>ASUMIR</v>
      </c>
      <c r="V323" s="223">
        <f>'01-Mapa de riesgo-UO'!AX324</f>
        <v>0</v>
      </c>
      <c r="W323" s="180">
        <f>IF(U323="COMPARTIR",'01-Mapa de riesgo-UO'!BA324, IF(U323=0, 0,$I$6))</f>
        <v>0</v>
      </c>
      <c r="X323" s="221"/>
      <c r="Y323" s="221"/>
      <c r="Z323" s="221"/>
      <c r="AA323" s="221"/>
      <c r="AB323" s="324"/>
    </row>
    <row r="324" spans="1:28" ht="91.5" hidden="1" customHeight="1" x14ac:dyDescent="0.2">
      <c r="A324" s="324"/>
      <c r="B324" s="332"/>
      <c r="C324" s="402"/>
      <c r="D324" s="332"/>
      <c r="E324" s="332"/>
      <c r="F324" s="332"/>
      <c r="G324" s="52" t="str">
        <f>'01-Mapa de riesgo-UO'!I325</f>
        <v xml:space="preserve">Desactualización de procedimientos y reglamentación interna relacionada a los Grupos de Investigación. </v>
      </c>
      <c r="H324" s="332"/>
      <c r="I324" s="385"/>
      <c r="J324" s="332"/>
      <c r="K324" s="401"/>
      <c r="L324" s="399"/>
      <c r="M324" s="204" t="str">
        <f>IF('01-Mapa de riesgo-UO'!S325="No existen", "No existe control para el riesgo",'01-Mapa de riesgo-UO'!W325)</f>
        <v xml:space="preserve">Acuerdo de Investigaciones y Resolución Reglamentaria. </v>
      </c>
      <c r="N324" s="204">
        <f>'01-Mapa de riesgo-UO'!AB325</f>
        <v>0</v>
      </c>
      <c r="O324" s="204" t="str">
        <f>'01-Mapa de riesgo-UO'!AG325</f>
        <v xml:space="preserve">Profesional Especializado II - Investigaciones </v>
      </c>
      <c r="P324" s="218" t="str">
        <f>'01-Mapa de riesgo-UO'!AL325</f>
        <v>Anual</v>
      </c>
      <c r="Q324" s="218" t="str">
        <f>'01-Mapa de riesgo-UO'!AP325</f>
        <v>Preventivo</v>
      </c>
      <c r="R324" s="385"/>
      <c r="S324" s="399" t="s">
        <v>2537</v>
      </c>
      <c r="T324" s="399"/>
      <c r="U324" s="223" t="str">
        <f>'01-Mapa de riesgo-UO'!AW325</f>
        <v>ASUMIR</v>
      </c>
      <c r="V324" s="223">
        <f>'01-Mapa de riesgo-UO'!AX325</f>
        <v>0</v>
      </c>
      <c r="W324" s="180">
        <f>IF(U324="COMPARTIR",'01-Mapa de riesgo-UO'!BA325, IF(U324=0, 0,$I$6))</f>
        <v>0</v>
      </c>
      <c r="X324" s="221"/>
      <c r="Y324" s="221"/>
      <c r="Z324" s="221"/>
      <c r="AA324" s="221"/>
      <c r="AB324" s="324"/>
    </row>
    <row r="325" spans="1:28" ht="169.5" hidden="1" customHeight="1" x14ac:dyDescent="0.2">
      <c r="A325" s="324">
        <v>106</v>
      </c>
      <c r="B325" s="332" t="str">
        <f>'01-Mapa de riesgo-UO'!D326</f>
        <v>BIENESTAR_INSTITUCIONAL_CALIDAD_DE_VIDA_E_INCLUSIÓN_EN_CONTEXTOS_UNIVERSITARIOS</v>
      </c>
      <c r="C325" s="402" t="str">
        <f>+'01-Mapa de riesgo-UO'!F326</f>
        <v>SI</v>
      </c>
      <c r="D325" s="332" t="str">
        <f>'01-Mapa de riesgo-UO'!J326</f>
        <v>Estratégico</v>
      </c>
      <c r="E325" s="332" t="str">
        <f>'01-Mapa de riesgo-UO'!K326</f>
        <v>Programas de bienestar institucional que no dan respuesta a las necesidades de la comunidad universitaria</v>
      </c>
      <c r="F325" s="332"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32" t="str">
        <f>'01-Mapa de riesgo-UO'!M326</f>
        <v xml:space="preserve">Deserción estudiantil.
Falta de credibilidad en los procesos  de bienestar para la comunidad universitaria.
Disminución en el cumplimiento de los indicadores del PDI </v>
      </c>
      <c r="I325" s="385" t="str">
        <f>'01-Mapa de riesgo-UO'!AT326</f>
        <v>LEVE</v>
      </c>
      <c r="J325" s="332" t="str">
        <f>'01-Mapa de riesgo-UO'!AU326</f>
        <v>Calidad de vida en contextos universitarios:  p-z*(sqrt(p*(1-p)/n))*(sqrt((N-n)/(N-1)).
p:proporción de personas que superan el nivel mínimo de calidad de vida para la muestra calculada.
N:Tamaño de la población.
n:Tamaño de la muestra n.
z: nivel de confianza del 95%.</v>
      </c>
      <c r="K325" s="403">
        <v>0</v>
      </c>
      <c r="L325" s="399" t="s">
        <v>2539</v>
      </c>
      <c r="M325" s="204" t="str">
        <f>IF('01-Mapa de riesgo-UO'!S326="No existen", "No existe control para el riesgo",'01-Mapa de riesgo-UO'!W326)</f>
        <v xml:space="preserve">Medición de calidad de vida de la comunidad universitaria
Nivel de severidad  de las problemáticas sociales  </v>
      </c>
      <c r="N325" s="204">
        <f>'01-Mapa de riesgo-UO'!AB326</f>
        <v>0</v>
      </c>
      <c r="O325" s="204" t="str">
        <f>'01-Mapa de riesgo-UO'!AG326</f>
        <v>Transitorios y contratistas</v>
      </c>
      <c r="P325" s="218" t="str">
        <f>'01-Mapa de riesgo-UO'!AL326</f>
        <v>Anual</v>
      </c>
      <c r="Q325" s="218" t="str">
        <f>'01-Mapa de riesgo-UO'!AP326</f>
        <v>Detectivo</v>
      </c>
      <c r="R325" s="385" t="str">
        <f>'01-Mapa de riesgo-UO'!AR326</f>
        <v>ACEPTABLE</v>
      </c>
      <c r="S325" s="399" t="s">
        <v>2540</v>
      </c>
      <c r="T325" s="399"/>
      <c r="U325" s="223" t="str">
        <f>'01-Mapa de riesgo-UO'!AW326</f>
        <v>ASUMIR</v>
      </c>
      <c r="V325" s="223">
        <f>'01-Mapa de riesgo-UO'!AX326</f>
        <v>0</v>
      </c>
      <c r="W325" s="180">
        <f>IF(U325="COMPARTIR",'01-Mapa de riesgo-UO'!BA326, IF(U325=0, 0,$I$6))</f>
        <v>0</v>
      </c>
      <c r="X325" s="221"/>
      <c r="Y325" s="221"/>
      <c r="Z325" s="221"/>
      <c r="AA325" s="221"/>
      <c r="AB325" s="324" t="s">
        <v>2143</v>
      </c>
    </row>
    <row r="326" spans="1:28" ht="91.5" hidden="1" customHeight="1" x14ac:dyDescent="0.2">
      <c r="A326" s="324"/>
      <c r="B326" s="332"/>
      <c r="C326" s="402"/>
      <c r="D326" s="332"/>
      <c r="E326" s="332"/>
      <c r="F326" s="332"/>
      <c r="G326" s="52" t="str">
        <f>'01-Mapa de riesgo-UO'!I327</f>
        <v>Normatividad y reglamentación interna  que no permitan el desarrollo de los elementos orientados a lo establecido en el pilar del PDI</v>
      </c>
      <c r="H326" s="332"/>
      <c r="I326" s="385"/>
      <c r="J326" s="332"/>
      <c r="K326" s="401"/>
      <c r="L326" s="399"/>
      <c r="M326" s="204" t="str">
        <f>IF('01-Mapa de riesgo-UO'!S327="No existen", "No existe control para el riesgo",'01-Mapa de riesgo-UO'!W327)</f>
        <v>Normatividad ajustada a los procesos, procedimientos y condiciones del entorno</v>
      </c>
      <c r="N326" s="204">
        <f>'01-Mapa de riesgo-UO'!AB327</f>
        <v>0</v>
      </c>
      <c r="O326" s="204" t="str">
        <f>'01-Mapa de riesgo-UO'!AG327</f>
        <v>Planta/ transitorio/contratista</v>
      </c>
      <c r="P326" s="218" t="str">
        <f>'01-Mapa de riesgo-UO'!AL327</f>
        <v>Semestral</v>
      </c>
      <c r="Q326" s="218" t="str">
        <f>'01-Mapa de riesgo-UO'!AP327</f>
        <v>Detectivo</v>
      </c>
      <c r="R326" s="385"/>
      <c r="S326" s="399" t="s">
        <v>2541</v>
      </c>
      <c r="T326" s="399"/>
      <c r="U326" s="223" t="str">
        <f>'01-Mapa de riesgo-UO'!AW327</f>
        <v>ASUMIR</v>
      </c>
      <c r="V326" s="223">
        <f>'01-Mapa de riesgo-UO'!AX327</f>
        <v>0</v>
      </c>
      <c r="W326" s="180">
        <f>IF(U326="COMPARTIR",'01-Mapa de riesgo-UO'!BA327, IF(U326=0, 0,$I$6))</f>
        <v>0</v>
      </c>
      <c r="X326" s="221"/>
      <c r="Y326" s="221"/>
      <c r="Z326" s="221"/>
      <c r="AA326" s="221"/>
      <c r="AB326" s="324"/>
    </row>
    <row r="327" spans="1:28" ht="91.5" hidden="1" customHeight="1" x14ac:dyDescent="0.2">
      <c r="A327" s="324"/>
      <c r="B327" s="332"/>
      <c r="C327" s="402"/>
      <c r="D327" s="332"/>
      <c r="E327" s="332"/>
      <c r="F327" s="332"/>
      <c r="G327" s="52" t="str">
        <f>'01-Mapa de riesgo-UO'!I328</f>
        <v>Falta de interes de los usuarios en los programas y estrategias orientadas al Bienestar Institucional, la calidad de vida e inclusión en contextos universitarios.</v>
      </c>
      <c r="H327" s="332"/>
      <c r="I327" s="385"/>
      <c r="J327" s="332"/>
      <c r="K327" s="401"/>
      <c r="L327" s="399"/>
      <c r="M327" s="204" t="str">
        <f>IF('01-Mapa de riesgo-UO'!S328="No existen", "No existe control para el riesgo",'01-Mapa de riesgo-UO'!W328)</f>
        <v xml:space="preserve">Dilvulgación y comunicación  de la politica de bienestar Institucional y los  servicios ofertados por las diferentes instancias en el marco de la misma </v>
      </c>
      <c r="N327" s="204">
        <f>'01-Mapa de riesgo-UO'!AB328</f>
        <v>0</v>
      </c>
      <c r="O327" s="204" t="str">
        <f>'01-Mapa de riesgo-UO'!AG328</f>
        <v xml:space="preserve">Contratista </v>
      </c>
      <c r="P327" s="218" t="str">
        <f>'01-Mapa de riesgo-UO'!AL328</f>
        <v>Bimestral</v>
      </c>
      <c r="Q327" s="218" t="str">
        <f>'01-Mapa de riesgo-UO'!AP328</f>
        <v>Detectivo</v>
      </c>
      <c r="R327" s="385"/>
      <c r="S327" s="399" t="s">
        <v>2542</v>
      </c>
      <c r="T327" s="399"/>
      <c r="U327" s="223" t="str">
        <f>'01-Mapa de riesgo-UO'!AW328</f>
        <v>ASUMIR</v>
      </c>
      <c r="V327" s="223">
        <f>'01-Mapa de riesgo-UO'!AX328</f>
        <v>0</v>
      </c>
      <c r="W327" s="180">
        <f>IF(U327="COMPARTIR",'01-Mapa de riesgo-UO'!BA328, IF(U327=0, 0,$I$6))</f>
        <v>0</v>
      </c>
      <c r="X327" s="221"/>
      <c r="Y327" s="221"/>
      <c r="Z327" s="221"/>
      <c r="AA327" s="221"/>
      <c r="AB327" s="324"/>
    </row>
    <row r="328" spans="1:28" ht="112.5" hidden="1" customHeight="1" x14ac:dyDescent="0.2">
      <c r="A328" s="324">
        <v>107</v>
      </c>
      <c r="B328" s="332" t="str">
        <f>'01-Mapa de riesgo-UO'!D329</f>
        <v>GESTIÓN_DEL_CONTEXTO_Y_VISIBILIDAD_NACIONAL_E_INTERNACIONAL</v>
      </c>
      <c r="C328" s="402" t="str">
        <f>+'01-Mapa de riesgo-UO'!F329</f>
        <v>SI</v>
      </c>
      <c r="D328" s="332" t="str">
        <f>'01-Mapa de riesgo-UO'!J329</f>
        <v>Estratégico</v>
      </c>
      <c r="E328" s="332" t="str">
        <f>'01-Mapa de riesgo-UO'!K329</f>
        <v xml:space="preserve">  Poca contribución de la universidad al análisis y la búsqueda de soluciones a los problemas de la sociedad</v>
      </c>
      <c r="F328" s="332" t="str">
        <f>'01-Mapa de riesgo-UO'!L329</f>
        <v>Desarrollo de la universidad descontextualizada de la realidad regional, nacional e internacional.</v>
      </c>
      <c r="G328" s="52" t="str">
        <f>'01-Mapa de riesgo-UO'!I329</f>
        <v>Bajo nivel de articulación entre los diferentes actores institucionales.</v>
      </c>
      <c r="H328" s="332"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385" t="str">
        <f>'01-Mapa de riesgo-UO'!AT329</f>
        <v>MODERADO</v>
      </c>
      <c r="J328" s="332" t="str">
        <f>'01-Mapa de riesgo-UO'!AU329</f>
        <v>Cumplimiento de los proyectos de "Gestión de contexto y visibilidad nacional e internacional"</v>
      </c>
      <c r="K328" s="403">
        <v>0.49390000000000001</v>
      </c>
      <c r="L328" s="399" t="s">
        <v>2445</v>
      </c>
      <c r="M328" s="204" t="str">
        <f>IF('01-Mapa de riesgo-UO'!S329="No existen", "No existe control para el riesgo",'01-Mapa de riesgo-UO'!W329)</f>
        <v>Seguimiento a los Planes operativos de los proyectos de gestión del contexto y visibilidad nacional e internacional</v>
      </c>
      <c r="N328" s="204">
        <f>'01-Mapa de riesgo-UO'!AB329</f>
        <v>0</v>
      </c>
      <c r="O328" s="204" t="str">
        <f>'01-Mapa de riesgo-UO'!AG329</f>
        <v>Funcionaria enlace del Pilar de Gestión</v>
      </c>
      <c r="P328" s="218" t="str">
        <f>'01-Mapa de riesgo-UO'!AL329</f>
        <v>Cuatrimestral</v>
      </c>
      <c r="Q328" s="218" t="str">
        <f>'01-Mapa de riesgo-UO'!AP329</f>
        <v>Preventivo</v>
      </c>
      <c r="R328" s="385" t="str">
        <f>'01-Mapa de riesgo-UO'!AR329</f>
        <v>ACEPTABLE</v>
      </c>
      <c r="S328" s="399" t="s">
        <v>2446</v>
      </c>
      <c r="T328" s="399"/>
      <c r="U328" s="223" t="str">
        <f>'01-Mapa de riesgo-UO'!AW329</f>
        <v>REDUCIR</v>
      </c>
      <c r="V328" s="223" t="str">
        <f>'01-Mapa de riesgo-UO'!AX329</f>
        <v>Estudios de contexto que permitan que aporten a la toma de decisiones</v>
      </c>
      <c r="W328" s="180">
        <f>IF(U328="COMPARTIR",'01-Mapa de riesgo-UO'!BA329, IF(U328=0, 0,$I$6))</f>
        <v>0</v>
      </c>
      <c r="X328" s="221" t="s">
        <v>271</v>
      </c>
      <c r="Y328" s="221" t="s">
        <v>2447</v>
      </c>
      <c r="Z328" s="221" t="s">
        <v>559</v>
      </c>
      <c r="AA328" s="221"/>
      <c r="AB328" s="324" t="s">
        <v>2143</v>
      </c>
    </row>
    <row r="329" spans="1:28" ht="91.5" hidden="1" customHeight="1" x14ac:dyDescent="0.2">
      <c r="A329" s="324"/>
      <c r="B329" s="332"/>
      <c r="C329" s="402"/>
      <c r="D329" s="332"/>
      <c r="E329" s="332"/>
      <c r="F329" s="332"/>
      <c r="G329" s="52" t="str">
        <f>'01-Mapa de riesgo-UO'!I330</f>
        <v>Ausencia de liderazgo transformacional y de conocimiento frente a la dinámica institucional, regional, nacional e internacional.</v>
      </c>
      <c r="H329" s="332"/>
      <c r="I329" s="385"/>
      <c r="J329" s="332"/>
      <c r="K329" s="401"/>
      <c r="L329" s="399"/>
      <c r="M329" s="204">
        <f>IF('01-Mapa de riesgo-UO'!S330="No existen", "No existe control para el riesgo",'01-Mapa de riesgo-UO'!W330)</f>
        <v>0</v>
      </c>
      <c r="N329" s="204">
        <f>'01-Mapa de riesgo-UO'!AB330</f>
        <v>0</v>
      </c>
      <c r="O329" s="204">
        <f>'01-Mapa de riesgo-UO'!AG330</f>
        <v>0</v>
      </c>
      <c r="P329" s="218">
        <f>'01-Mapa de riesgo-UO'!AL330</f>
        <v>0</v>
      </c>
      <c r="Q329" s="218">
        <f>'01-Mapa de riesgo-UO'!AP330</f>
        <v>0</v>
      </c>
      <c r="R329" s="385"/>
      <c r="S329" s="399" t="s">
        <v>2446</v>
      </c>
      <c r="T329" s="399"/>
      <c r="U329" s="223">
        <f>'01-Mapa de riesgo-UO'!AW330</f>
        <v>0</v>
      </c>
      <c r="V329" s="223">
        <f>'01-Mapa de riesgo-UO'!AX330</f>
        <v>0</v>
      </c>
      <c r="W329" s="180">
        <f>IF(U329="COMPARTIR",'01-Mapa de riesgo-UO'!BA330, IF(U329=0, 0,$I$6))</f>
        <v>0</v>
      </c>
      <c r="X329" s="221"/>
      <c r="Y329" s="221"/>
      <c r="Z329" s="221"/>
      <c r="AA329" s="221"/>
      <c r="AB329" s="324"/>
    </row>
    <row r="330" spans="1:28" ht="91.5" hidden="1" customHeight="1" x14ac:dyDescent="0.2">
      <c r="A330" s="324"/>
      <c r="B330" s="332"/>
      <c r="C330" s="402"/>
      <c r="D330" s="332"/>
      <c r="E330" s="332"/>
      <c r="F330" s="332"/>
      <c r="G330" s="52" t="str">
        <f>'01-Mapa de riesgo-UO'!I331</f>
        <v>Escasa retroalimentación efectiva entre la universidad y el medio.</v>
      </c>
      <c r="H330" s="332"/>
      <c r="I330" s="385"/>
      <c r="J330" s="332"/>
      <c r="K330" s="401"/>
      <c r="L330" s="399"/>
      <c r="M330" s="204">
        <f>IF('01-Mapa de riesgo-UO'!S331="No existen", "No existe control para el riesgo",'01-Mapa de riesgo-UO'!W331)</f>
        <v>0</v>
      </c>
      <c r="N330" s="204">
        <f>'01-Mapa de riesgo-UO'!AB331</f>
        <v>0</v>
      </c>
      <c r="O330" s="204">
        <f>'01-Mapa de riesgo-UO'!AG331</f>
        <v>0</v>
      </c>
      <c r="P330" s="218">
        <f>'01-Mapa de riesgo-UO'!AL331</f>
        <v>0</v>
      </c>
      <c r="Q330" s="218">
        <f>'01-Mapa de riesgo-UO'!AP331</f>
        <v>0</v>
      </c>
      <c r="R330" s="385"/>
      <c r="S330" s="399" t="s">
        <v>2446</v>
      </c>
      <c r="T330" s="399"/>
      <c r="U330" s="223">
        <f>'01-Mapa de riesgo-UO'!AW331</f>
        <v>0</v>
      </c>
      <c r="V330" s="223">
        <f>'01-Mapa de riesgo-UO'!AX331</f>
        <v>0</v>
      </c>
      <c r="W330" s="180">
        <f>IF(U330="COMPARTIR",'01-Mapa de riesgo-UO'!BA331, IF(U330=0, 0,$I$6))</f>
        <v>0</v>
      </c>
      <c r="X330" s="221"/>
      <c r="Y330" s="221"/>
      <c r="Z330" s="221"/>
      <c r="AA330" s="221"/>
      <c r="AB330" s="324"/>
    </row>
    <row r="331" spans="1:28" ht="91.5" customHeight="1" x14ac:dyDescent="0.2">
      <c r="A331" s="324">
        <v>108</v>
      </c>
      <c r="B331" s="332" t="str">
        <f>'01-Mapa de riesgo-UO'!D332</f>
        <v>DOCENCIA</v>
      </c>
      <c r="C331" s="402" t="str">
        <f>+'01-Mapa de riesgo-UO'!F332</f>
        <v>NO</v>
      </c>
      <c r="D331" s="332" t="str">
        <f>'01-Mapa de riesgo-UO'!J332</f>
        <v>Operacional</v>
      </c>
      <c r="E331" s="332" t="str">
        <f>'01-Mapa de riesgo-UO'!K332</f>
        <v>Pérdida de material bibliográfico</v>
      </c>
      <c r="F331" s="332"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32" t="str">
        <f>'01-Mapa de riesgo-UO'!M332</f>
        <v>Menor número de volúmenes
Duplicidad en las compras</v>
      </c>
      <c r="I331" s="385" t="str">
        <f>'01-Mapa de riesgo-UO'!AT332</f>
        <v>LEVE</v>
      </c>
      <c r="J331" s="332" t="str">
        <f>'01-Mapa de riesgo-UO'!AU332</f>
        <v>Número de libros retornados/Número de libros prestados</v>
      </c>
      <c r="K331" s="404">
        <v>0.96</v>
      </c>
      <c r="L331" s="399" t="s">
        <v>2365</v>
      </c>
      <c r="M331" s="204" t="str">
        <f>IF('01-Mapa de riesgo-UO'!S332="No existen", "No existe control para el riesgo",'01-Mapa de riesgo-UO'!W332)</f>
        <v xml:space="preserve">Envío de notificacione automática
Envío de correos electrónicos de reclamo
</v>
      </c>
      <c r="N331" s="204" t="str">
        <f>'01-Mapa de riesgo-UO'!AB332</f>
        <v>OLIB</v>
      </c>
      <c r="O331" s="204" t="str">
        <f>'01-Mapa de riesgo-UO'!AG332</f>
        <v>DIRECTORA DE BIBLIOTECA</v>
      </c>
      <c r="P331" s="218" t="str">
        <f>'01-Mapa de riesgo-UO'!AL332</f>
        <v>Semestral</v>
      </c>
      <c r="Q331" s="218" t="str">
        <f>'01-Mapa de riesgo-UO'!AP332</f>
        <v>Preventivo</v>
      </c>
      <c r="R331" s="385" t="str">
        <f>'01-Mapa de riesgo-UO'!AR332</f>
        <v>FUERTE</v>
      </c>
      <c r="S331" s="399"/>
      <c r="T331" s="399"/>
      <c r="U331" s="223" t="str">
        <f>'01-Mapa de riesgo-UO'!AW332</f>
        <v>ASUMIR</v>
      </c>
      <c r="V331" s="223">
        <f>'01-Mapa de riesgo-UO'!AX332</f>
        <v>0</v>
      </c>
      <c r="W331" s="180">
        <f>IF(U331="COMPARTIR",'01-Mapa de riesgo-UO'!BA332, IF(U331=0, 0,$I$6))</f>
        <v>0</v>
      </c>
      <c r="X331" s="221"/>
      <c r="Y331" s="221"/>
      <c r="Z331" s="221"/>
      <c r="AA331" s="221"/>
      <c r="AB331" s="324" t="s">
        <v>2144</v>
      </c>
    </row>
    <row r="332" spans="1:28" ht="91.5" hidden="1" customHeight="1" x14ac:dyDescent="0.2">
      <c r="A332" s="324"/>
      <c r="B332" s="332"/>
      <c r="C332" s="402"/>
      <c r="D332" s="332"/>
      <c r="E332" s="332"/>
      <c r="F332" s="332"/>
      <c r="G332" s="52">
        <f>'01-Mapa de riesgo-UO'!I333</f>
        <v>0</v>
      </c>
      <c r="H332" s="332"/>
      <c r="I332" s="385"/>
      <c r="J332" s="332"/>
      <c r="K332" s="401"/>
      <c r="L332" s="399"/>
      <c r="M332" s="204">
        <f>IF('01-Mapa de riesgo-UO'!S333="No existen", "No existe control para el riesgo",'01-Mapa de riesgo-UO'!W333)</f>
        <v>0</v>
      </c>
      <c r="N332" s="204">
        <f>'01-Mapa de riesgo-UO'!AB333</f>
        <v>0</v>
      </c>
      <c r="O332" s="204">
        <f>'01-Mapa de riesgo-UO'!AG333</f>
        <v>0</v>
      </c>
      <c r="P332" s="218">
        <f>'01-Mapa de riesgo-UO'!AL333</f>
        <v>0</v>
      </c>
      <c r="Q332" s="218">
        <f>'01-Mapa de riesgo-UO'!AP333</f>
        <v>0</v>
      </c>
      <c r="R332" s="385"/>
      <c r="S332" s="399"/>
      <c r="T332" s="399"/>
      <c r="U332" s="223" t="str">
        <f>'01-Mapa de riesgo-UO'!AW333</f>
        <v>ASUMIR</v>
      </c>
      <c r="V332" s="223">
        <f>'01-Mapa de riesgo-UO'!AX333</f>
        <v>0</v>
      </c>
      <c r="W332" s="180">
        <f>IF(U332="COMPARTIR",'01-Mapa de riesgo-UO'!BA333, IF(U332=0, 0,$I$6))</f>
        <v>0</v>
      </c>
      <c r="X332" s="221"/>
      <c r="Y332" s="221"/>
      <c r="Z332" s="221"/>
      <c r="AA332" s="221"/>
      <c r="AB332" s="324"/>
    </row>
    <row r="333" spans="1:28" ht="91.5" hidden="1" customHeight="1" x14ac:dyDescent="0.2">
      <c r="A333" s="324"/>
      <c r="B333" s="332"/>
      <c r="C333" s="402"/>
      <c r="D333" s="332"/>
      <c r="E333" s="332"/>
      <c r="F333" s="332"/>
      <c r="G333" s="52">
        <f>'01-Mapa de riesgo-UO'!I334</f>
        <v>0</v>
      </c>
      <c r="H333" s="332"/>
      <c r="I333" s="385"/>
      <c r="J333" s="332"/>
      <c r="K333" s="401"/>
      <c r="L333" s="399"/>
      <c r="M333" s="204">
        <f>IF('01-Mapa de riesgo-UO'!S334="No existen", "No existe control para el riesgo",'01-Mapa de riesgo-UO'!W334)</f>
        <v>0</v>
      </c>
      <c r="N333" s="204">
        <f>'01-Mapa de riesgo-UO'!AB334</f>
        <v>0</v>
      </c>
      <c r="O333" s="204">
        <f>'01-Mapa de riesgo-UO'!AG334</f>
        <v>0</v>
      </c>
      <c r="P333" s="218">
        <f>'01-Mapa de riesgo-UO'!AL334</f>
        <v>0</v>
      </c>
      <c r="Q333" s="218">
        <f>'01-Mapa de riesgo-UO'!AP334</f>
        <v>0</v>
      </c>
      <c r="R333" s="385"/>
      <c r="S333" s="399"/>
      <c r="T333" s="399"/>
      <c r="U333" s="223" t="str">
        <f>'01-Mapa de riesgo-UO'!AW334</f>
        <v>ASUMIR</v>
      </c>
      <c r="V333" s="223">
        <f>'01-Mapa de riesgo-UO'!AX334</f>
        <v>0</v>
      </c>
      <c r="W333" s="180">
        <f>IF(U333="COMPARTIR",'01-Mapa de riesgo-UO'!BA334, IF(U333=0, 0,$I$6))</f>
        <v>0</v>
      </c>
      <c r="X333" s="221"/>
      <c r="Y333" s="221"/>
      <c r="Z333" s="221"/>
      <c r="AA333" s="221"/>
      <c r="AB333" s="324"/>
    </row>
    <row r="334" spans="1:28" ht="91.5" hidden="1" customHeight="1" x14ac:dyDescent="0.2">
      <c r="A334" s="324">
        <v>109</v>
      </c>
      <c r="B334" s="332" t="str">
        <f>'01-Mapa de riesgo-UO'!D335</f>
        <v>CONTROL_SEGUIMIENTO</v>
      </c>
      <c r="C334" s="402" t="str">
        <f>+'01-Mapa de riesgo-UO'!F335</f>
        <v>NO</v>
      </c>
      <c r="D334" s="332" t="str">
        <f>'01-Mapa de riesgo-UO'!J335</f>
        <v>Cumplimiento</v>
      </c>
      <c r="E334" s="332" t="str">
        <f>'01-Mapa de riesgo-UO'!K335</f>
        <v>Ausencia de notificación personal y oportuna de los autos de apertura de notificación disciplinaria</v>
      </c>
      <c r="F334" s="332"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32" t="str">
        <f>'01-Mapa de riesgo-UO'!M335</f>
        <v>Que se genere una nulidad total o parcial del proceso</v>
      </c>
      <c r="I334" s="385" t="str">
        <f>'01-Mapa de riesgo-UO'!AT335</f>
        <v>LEVE</v>
      </c>
      <c r="J334" s="332" t="str">
        <f>'01-Mapa de riesgo-UO'!AU335</f>
        <v>(# notificación personal y oportuna gestionadas/# notificación personal y oportuna requeridas en el expediente procesal)*100</v>
      </c>
      <c r="K334" s="408"/>
      <c r="L334" s="399"/>
      <c r="M334" s="204" t="str">
        <f>IF('01-Mapa de riesgo-UO'!S335="No existen", "No existe control para el riesgo",'01-Mapa de riesgo-UO'!W335)</f>
        <v>Registro de Despachos de de correspondencia Externa</v>
      </c>
      <c r="N334" s="204">
        <f>'01-Mapa de riesgo-UO'!AB335</f>
        <v>0</v>
      </c>
      <c r="O334" s="204" t="str">
        <f>'01-Mapa de riesgo-UO'!AG335</f>
        <v>Profesional de apoyo administrativo</v>
      </c>
      <c r="P334" s="218" t="str">
        <f>'01-Mapa de riesgo-UO'!AL335</f>
        <v>Semestral</v>
      </c>
      <c r="Q334" s="218" t="str">
        <f>'01-Mapa de riesgo-UO'!AP335</f>
        <v>Preventivo</v>
      </c>
      <c r="R334" s="385" t="str">
        <f>'01-Mapa de riesgo-UO'!AR335</f>
        <v>ACEPTABLE</v>
      </c>
      <c r="S334" s="399"/>
      <c r="T334" s="399"/>
      <c r="U334" s="223" t="str">
        <f>'01-Mapa de riesgo-UO'!AW335</f>
        <v>ASUMIR</v>
      </c>
      <c r="V334" s="223">
        <f>'01-Mapa de riesgo-UO'!AX335</f>
        <v>0</v>
      </c>
      <c r="W334" s="180">
        <f>IF(U334="COMPARTIR",'01-Mapa de riesgo-UO'!BA335, IF(U334=0, 0,$I$6))</f>
        <v>0</v>
      </c>
      <c r="X334" s="221"/>
      <c r="Y334" s="221"/>
      <c r="Z334" s="221"/>
      <c r="AA334" s="221"/>
      <c r="AB334" s="324"/>
    </row>
    <row r="335" spans="1:28" ht="91.5" hidden="1" customHeight="1" x14ac:dyDescent="0.2">
      <c r="A335" s="324"/>
      <c r="B335" s="332"/>
      <c r="C335" s="402"/>
      <c r="D335" s="332"/>
      <c r="E335" s="332"/>
      <c r="F335" s="332"/>
      <c r="G335" s="52">
        <f>'01-Mapa de riesgo-UO'!I336</f>
        <v>0</v>
      </c>
      <c r="H335" s="332"/>
      <c r="I335" s="385"/>
      <c r="J335" s="332"/>
      <c r="K335" s="405"/>
      <c r="L335" s="399"/>
      <c r="M335" s="204">
        <f>IF('01-Mapa de riesgo-UO'!S336="No existen", "No existe control para el riesgo",'01-Mapa de riesgo-UO'!W336)</f>
        <v>0</v>
      </c>
      <c r="N335" s="204">
        <f>'01-Mapa de riesgo-UO'!AB336</f>
        <v>0</v>
      </c>
      <c r="O335" s="204">
        <f>'01-Mapa de riesgo-UO'!AG336</f>
        <v>0</v>
      </c>
      <c r="P335" s="218">
        <f>'01-Mapa de riesgo-UO'!AL336</f>
        <v>0</v>
      </c>
      <c r="Q335" s="218">
        <f>'01-Mapa de riesgo-UO'!AP336</f>
        <v>0</v>
      </c>
      <c r="R335" s="385"/>
      <c r="S335" s="399"/>
      <c r="T335" s="399"/>
      <c r="U335" s="223" t="str">
        <f>'01-Mapa de riesgo-UO'!AW336</f>
        <v>ASUMIR</v>
      </c>
      <c r="V335" s="223">
        <f>'01-Mapa de riesgo-UO'!AX336</f>
        <v>0</v>
      </c>
      <c r="W335" s="180">
        <f>IF(U335="COMPARTIR",'01-Mapa de riesgo-UO'!BA336, IF(U335=0, 0,$I$6))</f>
        <v>0</v>
      </c>
      <c r="X335" s="221"/>
      <c r="Y335" s="221"/>
      <c r="Z335" s="221"/>
      <c r="AA335" s="221"/>
      <c r="AB335" s="324"/>
    </row>
    <row r="336" spans="1:28" ht="91.5" hidden="1" customHeight="1" x14ac:dyDescent="0.2">
      <c r="A336" s="324"/>
      <c r="B336" s="332"/>
      <c r="C336" s="402"/>
      <c r="D336" s="332"/>
      <c r="E336" s="332"/>
      <c r="F336" s="332"/>
      <c r="G336" s="52">
        <f>'01-Mapa de riesgo-UO'!I337</f>
        <v>0</v>
      </c>
      <c r="H336" s="332"/>
      <c r="I336" s="385"/>
      <c r="J336" s="332"/>
      <c r="K336" s="405"/>
      <c r="L336" s="399"/>
      <c r="M336" s="204">
        <f>IF('01-Mapa de riesgo-UO'!S337="No existen", "No existe control para el riesgo",'01-Mapa de riesgo-UO'!W337)</f>
        <v>0</v>
      </c>
      <c r="N336" s="204">
        <f>'01-Mapa de riesgo-UO'!AB337</f>
        <v>0</v>
      </c>
      <c r="O336" s="204">
        <f>'01-Mapa de riesgo-UO'!AG337</f>
        <v>0</v>
      </c>
      <c r="P336" s="218">
        <f>'01-Mapa de riesgo-UO'!AL337</f>
        <v>0</v>
      </c>
      <c r="Q336" s="218">
        <f>'01-Mapa de riesgo-UO'!AP337</f>
        <v>0</v>
      </c>
      <c r="R336" s="385"/>
      <c r="S336" s="399"/>
      <c r="T336" s="399"/>
      <c r="U336" s="223" t="str">
        <f>'01-Mapa de riesgo-UO'!AW337</f>
        <v>ASUMIR</v>
      </c>
      <c r="V336" s="223">
        <f>'01-Mapa de riesgo-UO'!AX337</f>
        <v>0</v>
      </c>
      <c r="W336" s="180">
        <f>IF(U336="COMPARTIR",'01-Mapa de riesgo-UO'!BA337, IF(U336=0, 0,$I$6))</f>
        <v>0</v>
      </c>
      <c r="X336" s="221"/>
      <c r="Y336" s="221"/>
      <c r="Z336" s="221"/>
      <c r="AA336" s="221"/>
      <c r="AB336" s="324"/>
    </row>
    <row r="337" spans="1:28" ht="91.5" hidden="1" customHeight="1" x14ac:dyDescent="0.2">
      <c r="A337" s="324">
        <v>110</v>
      </c>
      <c r="B337" s="332" t="str">
        <f>'01-Mapa de riesgo-UO'!D338</f>
        <v>CONTROL_SEGUIMIENTO</v>
      </c>
      <c r="C337" s="402" t="str">
        <f>+'01-Mapa de riesgo-UO'!F338</f>
        <v>NO</v>
      </c>
      <c r="D337" s="332" t="str">
        <f>'01-Mapa de riesgo-UO'!J338</f>
        <v>Cumplimiento</v>
      </c>
      <c r="E337" s="332" t="str">
        <f>'01-Mapa de riesgo-UO'!K338</f>
        <v xml:space="preserve">Incumplimiento con el procedimiento establecido en la legislación disciplinaria </v>
      </c>
      <c r="F337" s="332"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32" t="str">
        <f>'01-Mapa de riesgo-UO'!M338</f>
        <v xml:space="preserve">Que se genere una situación adversa a la Universidad  . Sanción disciplinaria. Que se genere una acción de repetición. 
</v>
      </c>
      <c r="I337" s="385" t="str">
        <f>'01-Mapa de riesgo-UO'!AT338</f>
        <v>LEVE</v>
      </c>
      <c r="J337" s="332" t="str">
        <f>'01-Mapa de riesgo-UO'!AU338</f>
        <v>(# procesos gestionados/# procesos allegados)*100</v>
      </c>
      <c r="K337" s="408"/>
      <c r="L337" s="399"/>
      <c r="M337" s="204" t="str">
        <f>IF('01-Mapa de riesgo-UO'!S338="No existen", "No existe control para el riesgo",'01-Mapa de riesgo-UO'!W338)</f>
        <v>Reuniones mensuales del equipo de trabajo (actas de reuniones)</v>
      </c>
      <c r="N337" s="204">
        <f>'01-Mapa de riesgo-UO'!AB338</f>
        <v>0</v>
      </c>
      <c r="O337" s="204" t="str">
        <f>'01-Mapa de riesgo-UO'!AG338</f>
        <v>Profesional de apoyo administrativo
Directivo grado 17</v>
      </c>
      <c r="P337" s="218" t="str">
        <f>'01-Mapa de riesgo-UO'!AL338</f>
        <v>Mensual</v>
      </c>
      <c r="Q337" s="218" t="str">
        <f>'01-Mapa de riesgo-UO'!AP338</f>
        <v>Preventivo</v>
      </c>
      <c r="R337" s="385" t="str">
        <f>'01-Mapa de riesgo-UO'!AR338</f>
        <v>FUERTE</v>
      </c>
      <c r="S337" s="399"/>
      <c r="T337" s="399"/>
      <c r="U337" s="223" t="str">
        <f>'01-Mapa de riesgo-UO'!AW338</f>
        <v>ASUMIR</v>
      </c>
      <c r="V337" s="223">
        <f>'01-Mapa de riesgo-UO'!AX338</f>
        <v>0</v>
      </c>
      <c r="W337" s="180">
        <f>IF(U337="COMPARTIR",'01-Mapa de riesgo-UO'!BA338, IF(U337=0, 0,$I$6))</f>
        <v>0</v>
      </c>
      <c r="X337" s="221"/>
      <c r="Y337" s="221"/>
      <c r="Z337" s="221"/>
      <c r="AA337" s="221"/>
      <c r="AB337" s="324"/>
    </row>
    <row r="338" spans="1:28" ht="91.5" hidden="1" customHeight="1" x14ac:dyDescent="0.2">
      <c r="A338" s="324"/>
      <c r="B338" s="332"/>
      <c r="C338" s="402"/>
      <c r="D338" s="332"/>
      <c r="E338" s="332"/>
      <c r="F338" s="332"/>
      <c r="G338" s="52" t="str">
        <f>'01-Mapa de riesgo-UO'!I339</f>
        <v xml:space="preserve">Didlatación de las actuaciones por Apoderados en el proceso. </v>
      </c>
      <c r="H338" s="332"/>
      <c r="I338" s="385"/>
      <c r="J338" s="332"/>
      <c r="K338" s="405"/>
      <c r="L338" s="399"/>
      <c r="M338" s="204" t="str">
        <f>IF('01-Mapa de riesgo-UO'!S339="No existen", "No existe control para el riesgo",'01-Mapa de riesgo-UO'!W339)</f>
        <v>Cuadro de seguimiento de procesos</v>
      </c>
      <c r="N338" s="204">
        <f>'01-Mapa de riesgo-UO'!AB339</f>
        <v>0</v>
      </c>
      <c r="O338" s="204" t="str">
        <f>'01-Mapa de riesgo-UO'!AG339</f>
        <v>Profesional de apoyo administrativo
Directivo grado 17</v>
      </c>
      <c r="P338" s="218" t="str">
        <f>'01-Mapa de riesgo-UO'!AL339</f>
        <v>Diaria</v>
      </c>
      <c r="Q338" s="218" t="str">
        <f>'01-Mapa de riesgo-UO'!AP339</f>
        <v>Preventivo</v>
      </c>
      <c r="R338" s="385"/>
      <c r="S338" s="399"/>
      <c r="T338" s="399"/>
      <c r="U338" s="223" t="str">
        <f>'01-Mapa de riesgo-UO'!AW339</f>
        <v>ASUMIR</v>
      </c>
      <c r="V338" s="223">
        <f>'01-Mapa de riesgo-UO'!AX339</f>
        <v>0</v>
      </c>
      <c r="W338" s="180">
        <f>IF(U338="COMPARTIR",'01-Mapa de riesgo-UO'!BA339, IF(U338=0, 0,$I$6))</f>
        <v>0</v>
      </c>
      <c r="X338" s="221"/>
      <c r="Y338" s="221"/>
      <c r="Z338" s="221"/>
      <c r="AA338" s="221"/>
      <c r="AB338" s="324"/>
    </row>
    <row r="339" spans="1:28" ht="91.5" hidden="1" customHeight="1" x14ac:dyDescent="0.2">
      <c r="A339" s="324"/>
      <c r="B339" s="332"/>
      <c r="C339" s="402"/>
      <c r="D339" s="332"/>
      <c r="E339" s="332"/>
      <c r="F339" s="332"/>
      <c r="G339" s="52" t="str">
        <f>'01-Mapa de riesgo-UO'!I340</f>
        <v>Se presenten dificultades en el recaudo de  las pruebas.</v>
      </c>
      <c r="H339" s="332"/>
      <c r="I339" s="385"/>
      <c r="J339" s="332"/>
      <c r="K339" s="405"/>
      <c r="L339" s="399"/>
      <c r="M339" s="204" t="str">
        <f>IF('01-Mapa de riesgo-UO'!S340="No existen", "No existe control para el riesgo",'01-Mapa de riesgo-UO'!W340)</f>
        <v>Libro radicador de procesos.
actas de reparto.</v>
      </c>
      <c r="N339" s="204">
        <f>'01-Mapa de riesgo-UO'!AB340</f>
        <v>0</v>
      </c>
      <c r="O339" s="204" t="str">
        <f>'01-Mapa de riesgo-UO'!AG340</f>
        <v>Profesional de apoyo administrativo</v>
      </c>
      <c r="P339" s="218" t="str">
        <f>'01-Mapa de riesgo-UO'!AL340</f>
        <v>Semestral</v>
      </c>
      <c r="Q339" s="218" t="str">
        <f>'01-Mapa de riesgo-UO'!AP340</f>
        <v>Preventivo</v>
      </c>
      <c r="R339" s="385"/>
      <c r="S339" s="399"/>
      <c r="T339" s="399"/>
      <c r="U339" s="223" t="str">
        <f>'01-Mapa de riesgo-UO'!AW340</f>
        <v>ASUMIR</v>
      </c>
      <c r="V339" s="223">
        <f>'01-Mapa de riesgo-UO'!AX340</f>
        <v>0</v>
      </c>
      <c r="W339" s="180">
        <f>IF(U339="COMPARTIR",'01-Mapa de riesgo-UO'!BA340, IF(U339=0, 0,$I$6))</f>
        <v>0</v>
      </c>
      <c r="X339" s="221"/>
      <c r="Y339" s="221"/>
      <c r="Z339" s="221"/>
      <c r="AA339" s="221"/>
      <c r="AB339" s="324"/>
    </row>
    <row r="340" spans="1:28" ht="91.5" hidden="1" customHeight="1" x14ac:dyDescent="0.2">
      <c r="A340" s="324">
        <v>111</v>
      </c>
      <c r="B340" s="332" t="str">
        <f>'01-Mapa de riesgo-UO'!D341</f>
        <v>CONTROL_SEGUIMIENTO</v>
      </c>
      <c r="C340" s="402" t="str">
        <f>+'01-Mapa de riesgo-UO'!F341</f>
        <v>NO</v>
      </c>
      <c r="D340" s="332" t="str">
        <f>'01-Mapa de riesgo-UO'!J341</f>
        <v>Cumplimiento</v>
      </c>
      <c r="E340" s="332"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32" t="str">
        <f>'01-Mapa de riesgo-UO'!L341</f>
        <v xml:space="preserve">Por falta de regulación se queden quejas sin tramitar </v>
      </c>
      <c r="G340" s="52" t="str">
        <f>'01-Mapa de riesgo-UO'!I341</f>
        <v>Falta crear un regimen disciplinario para los profesores que no estan en carrera docente</v>
      </c>
      <c r="H340" s="332" t="str">
        <f>'01-Mapa de riesgo-UO'!M341</f>
        <v xml:space="preserve">Que se genere una situación adversa a la Universidad  . Sanción disciplinaria. Que se genere una acción de repetición. Que se vulneren derechos fundamentales de la comunidad universitaria
</v>
      </c>
      <c r="I340" s="385" t="str">
        <f>'01-Mapa de riesgo-UO'!AT341</f>
        <v>MODERADO</v>
      </c>
      <c r="J340" s="332" t="str">
        <f>'01-Mapa de riesgo-UO'!AU341</f>
        <v xml:space="preserve">(#Procesos en contra de transitorios /# falta de competencia)*0 </v>
      </c>
      <c r="K340" s="408"/>
      <c r="L340" s="399"/>
      <c r="M340" s="204" t="str">
        <f>IF('01-Mapa de riesgo-UO'!S341="No existen", "No existe control para el riesgo",'01-Mapa de riesgo-UO'!W341)</f>
        <v>No depende de esta dependencia</v>
      </c>
      <c r="N340" s="204">
        <f>'01-Mapa de riesgo-UO'!AB341</f>
        <v>0</v>
      </c>
      <c r="O340" s="204">
        <f>'01-Mapa de riesgo-UO'!AG341</f>
        <v>0</v>
      </c>
      <c r="P340" s="218" t="str">
        <f>'01-Mapa de riesgo-UO'!AL341</f>
        <v>Anual</v>
      </c>
      <c r="Q340" s="218" t="str">
        <f>'01-Mapa de riesgo-UO'!AP341</f>
        <v>Detectivo</v>
      </c>
      <c r="R340" s="385" t="str">
        <f>'01-Mapa de riesgo-UO'!AR341</f>
        <v>DÉBIL</v>
      </c>
      <c r="S340" s="399"/>
      <c r="T340" s="399"/>
      <c r="U340" s="223" t="str">
        <f>'01-Mapa de riesgo-UO'!AW341</f>
        <v>ASUMIR</v>
      </c>
      <c r="V340" s="223">
        <f>'01-Mapa de riesgo-UO'!AX341</f>
        <v>0</v>
      </c>
      <c r="W340" s="180">
        <f>IF(U340="COMPARTIR",'01-Mapa de riesgo-UO'!BA341, IF(U340=0, 0,$I$6))</f>
        <v>0</v>
      </c>
      <c r="X340" s="221"/>
      <c r="Y340" s="221"/>
      <c r="Z340" s="221"/>
      <c r="AA340" s="221"/>
      <c r="AB340" s="324"/>
    </row>
    <row r="341" spans="1:28" ht="91.5" hidden="1" customHeight="1" x14ac:dyDescent="0.2">
      <c r="A341" s="324"/>
      <c r="B341" s="332"/>
      <c r="C341" s="402"/>
      <c r="D341" s="332"/>
      <c r="E341" s="332"/>
      <c r="F341" s="332"/>
      <c r="G341" s="52" t="str">
        <f>'01-Mapa de riesgo-UO'!I342</f>
        <v xml:space="preserve">Otorgar competencia a  dependencia de la UTP para que conosca y tramite estos asuntos </v>
      </c>
      <c r="H341" s="332"/>
      <c r="I341" s="385"/>
      <c r="J341" s="332"/>
      <c r="K341" s="405"/>
      <c r="L341" s="399"/>
      <c r="M341" s="204" t="str">
        <f>IF('01-Mapa de riesgo-UO'!S342="No existen", "No existe control para el riesgo",'01-Mapa de riesgo-UO'!W342)</f>
        <v>No depende de esta dependencia</v>
      </c>
      <c r="N341" s="204">
        <f>'01-Mapa de riesgo-UO'!AB342</f>
        <v>0</v>
      </c>
      <c r="O341" s="204">
        <f>'01-Mapa de riesgo-UO'!AG342</f>
        <v>0</v>
      </c>
      <c r="P341" s="218" t="str">
        <f>'01-Mapa de riesgo-UO'!AL342</f>
        <v>Anual</v>
      </c>
      <c r="Q341" s="218" t="str">
        <f>'01-Mapa de riesgo-UO'!AP342</f>
        <v>Detectivo</v>
      </c>
      <c r="R341" s="385"/>
      <c r="S341" s="399"/>
      <c r="T341" s="399"/>
      <c r="U341" s="223" t="str">
        <f>'01-Mapa de riesgo-UO'!AW342</f>
        <v>ASUMIR</v>
      </c>
      <c r="V341" s="223">
        <f>'01-Mapa de riesgo-UO'!AX342</f>
        <v>0</v>
      </c>
      <c r="W341" s="180">
        <f>IF(U341="COMPARTIR",'01-Mapa de riesgo-UO'!BA342, IF(U341=0, 0,$I$6))</f>
        <v>0</v>
      </c>
      <c r="X341" s="221"/>
      <c r="Y341" s="221"/>
      <c r="Z341" s="221"/>
      <c r="AA341" s="221"/>
      <c r="AB341" s="324"/>
    </row>
    <row r="342" spans="1:28" ht="91.5" hidden="1" customHeight="1" x14ac:dyDescent="0.2">
      <c r="A342" s="324"/>
      <c r="B342" s="332"/>
      <c r="C342" s="402"/>
      <c r="D342" s="332"/>
      <c r="E342" s="332"/>
      <c r="F342" s="332"/>
      <c r="G342" s="52" t="str">
        <f>'01-Mapa de riesgo-UO'!I343</f>
        <v>Expedir los acuerdos necesario que regulen las competencias requeridas</v>
      </c>
      <c r="H342" s="332"/>
      <c r="I342" s="385"/>
      <c r="J342" s="332"/>
      <c r="K342" s="405"/>
      <c r="L342" s="399"/>
      <c r="M342" s="204" t="str">
        <f>IF('01-Mapa de riesgo-UO'!S343="No existen", "No existe control para el riesgo",'01-Mapa de riesgo-UO'!W343)</f>
        <v>No depende de esta dependencia</v>
      </c>
      <c r="N342" s="204">
        <f>'01-Mapa de riesgo-UO'!AB343</f>
        <v>0</v>
      </c>
      <c r="O342" s="204">
        <f>'01-Mapa de riesgo-UO'!AG343</f>
        <v>0</v>
      </c>
      <c r="P342" s="218" t="str">
        <f>'01-Mapa de riesgo-UO'!AL343</f>
        <v>Anual</v>
      </c>
      <c r="Q342" s="218" t="str">
        <f>'01-Mapa de riesgo-UO'!AP343</f>
        <v>Detectivo</v>
      </c>
      <c r="R342" s="385"/>
      <c r="S342" s="399"/>
      <c r="T342" s="399"/>
      <c r="U342" s="223" t="str">
        <f>'01-Mapa de riesgo-UO'!AW343</f>
        <v>ASUMIR</v>
      </c>
      <c r="V342" s="223">
        <f>'01-Mapa de riesgo-UO'!AX343</f>
        <v>0</v>
      </c>
      <c r="W342" s="180">
        <f>IF(U342="COMPARTIR",'01-Mapa de riesgo-UO'!BA343, IF(U342=0, 0,$I$6))</f>
        <v>0</v>
      </c>
      <c r="X342" s="221"/>
      <c r="Y342" s="221"/>
      <c r="Z342" s="221"/>
      <c r="AA342" s="221"/>
      <c r="AB342" s="324"/>
    </row>
    <row r="343" spans="1:28" ht="91.5" hidden="1" customHeight="1" x14ac:dyDescent="0.2">
      <c r="A343" s="324">
        <v>112</v>
      </c>
      <c r="B343" s="332" t="str">
        <f>'01-Mapa de riesgo-UO'!D344</f>
        <v>BIENESTAR_INSTITUCIONAL</v>
      </c>
      <c r="C343" s="402" t="str">
        <f>+'01-Mapa de riesgo-UO'!F344</f>
        <v>NO</v>
      </c>
      <c r="D343" s="332" t="str">
        <f>'01-Mapa de riesgo-UO'!J344</f>
        <v>Cumplimiento</v>
      </c>
      <c r="E343" s="332" t="str">
        <f>'01-Mapa de riesgo-UO'!K344</f>
        <v xml:space="preserve">Incumplimiento a la normatividad, lineamientos, procesos y procedimientos tanto de carácter interno y externo vigente </v>
      </c>
      <c r="F343" s="332"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32"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385" t="str">
        <f>'01-Mapa de riesgo-UO'!AT344</f>
        <v>MODERADO</v>
      </c>
      <c r="J343" s="332" t="str">
        <f>'01-Mapa de riesgo-UO'!AU344</f>
        <v xml:space="preserve">Nro de situaciones presentadas por incumplimiento de la normatividad </v>
      </c>
      <c r="K343" s="401">
        <v>0</v>
      </c>
      <c r="L343" s="427" t="s">
        <v>2398</v>
      </c>
      <c r="M343" s="204" t="str">
        <f>IF('01-Mapa de riesgo-UO'!S344="No existen", "No existe control para el riesgo",'01-Mapa de riesgo-UO'!W344)</f>
        <v xml:space="preserve">Revisión periodica de la actualización de la normatividad, lineamientos, procesos y procedimientos vigentes </v>
      </c>
      <c r="N343" s="204">
        <f>'01-Mapa de riesgo-UO'!AB344</f>
        <v>0</v>
      </c>
      <c r="O343" s="204" t="str">
        <f>'01-Mapa de riesgo-UO'!AG344</f>
        <v>Profesionales Lideres de cada proceso interno</v>
      </c>
      <c r="P343" s="218" t="str">
        <f>'01-Mapa de riesgo-UO'!AL344</f>
        <v>No definida</v>
      </c>
      <c r="Q343" s="218" t="str">
        <f>'01-Mapa de riesgo-UO'!AP344</f>
        <v>Preventivo</v>
      </c>
      <c r="R343" s="385" t="str">
        <f>'01-Mapa de riesgo-UO'!AR344</f>
        <v>ACEPTABLE</v>
      </c>
      <c r="S343" s="427" t="s">
        <v>2400</v>
      </c>
      <c r="T343" s="427"/>
      <c r="U343" s="223" t="str">
        <f>'01-Mapa de riesgo-UO'!AW344</f>
        <v>REDUCIR</v>
      </c>
      <c r="V343" s="223" t="str">
        <f>'01-Mapa de riesgo-UO'!AX344</f>
        <v xml:space="preserve">Revisión Periodica del cumplimiento en grupo de lideres interno </v>
      </c>
      <c r="W343" s="180">
        <f>IF(U343="COMPARTIR",'01-Mapa de riesgo-UO'!BA344, IF(U343=0, 0,$I$6))</f>
        <v>0</v>
      </c>
      <c r="X343" s="221" t="s">
        <v>271</v>
      </c>
      <c r="Y343" s="222" t="s">
        <v>2404</v>
      </c>
      <c r="Z343" s="221" t="s">
        <v>2405</v>
      </c>
      <c r="AA343" s="221"/>
      <c r="AB343" s="324" t="s">
        <v>2144</v>
      </c>
    </row>
    <row r="344" spans="1:28" ht="91.5" hidden="1" customHeight="1" x14ac:dyDescent="0.2">
      <c r="A344" s="324"/>
      <c r="B344" s="332"/>
      <c r="C344" s="402"/>
      <c r="D344" s="332"/>
      <c r="E344" s="332"/>
      <c r="F344" s="332"/>
      <c r="G344" s="52" t="str">
        <f>'01-Mapa de riesgo-UO'!I345</f>
        <v>Falta de supervisión efectiva de la implementación de la normatividad, lineamiento, proceso o procedimiento</v>
      </c>
      <c r="H344" s="332"/>
      <c r="I344" s="385"/>
      <c r="J344" s="332"/>
      <c r="K344" s="401"/>
      <c r="L344" s="427"/>
      <c r="M344" s="204" t="str">
        <f>IF('01-Mapa de riesgo-UO'!S345="No existen", "No existe control para el riesgo",'01-Mapa de riesgo-UO'!W345)</f>
        <v>Implementación de auditorias internas para monitorear el cumplimiento de las normatividad, lineamientos, procesos y procedimientos vigentes.</v>
      </c>
      <c r="N344" s="204">
        <f>'01-Mapa de riesgo-UO'!AB345</f>
        <v>0</v>
      </c>
      <c r="O344" s="204" t="str">
        <f>'01-Mapa de riesgo-UO'!AG345</f>
        <v>Profesionales Lideres de cada proceso interno</v>
      </c>
      <c r="P344" s="218" t="str">
        <f>'01-Mapa de riesgo-UO'!AL345</f>
        <v>Semestral</v>
      </c>
      <c r="Q344" s="218" t="str">
        <f>'01-Mapa de riesgo-UO'!AP345</f>
        <v>Preventivo</v>
      </c>
      <c r="R344" s="385"/>
      <c r="S344" s="427" t="s">
        <v>2401</v>
      </c>
      <c r="T344" s="427"/>
      <c r="U344" s="223" t="str">
        <f>'01-Mapa de riesgo-UO'!AW345</f>
        <v>REDUCIR</v>
      </c>
      <c r="V344" s="223" t="str">
        <f>'01-Mapa de riesgo-UO'!AX345</f>
        <v xml:space="preserve">Alineación  con el area juridica de la UTP para la identificación de la normatividad </v>
      </c>
      <c r="W344" s="180">
        <f>IF(U344="COMPARTIR",'01-Mapa de riesgo-UO'!BA345, IF(U344=0, 0,$I$6))</f>
        <v>0</v>
      </c>
      <c r="X344" s="221" t="s">
        <v>271</v>
      </c>
      <c r="Y344" s="222" t="s">
        <v>2406</v>
      </c>
      <c r="Z344" s="221" t="s">
        <v>2405</v>
      </c>
      <c r="AA344" s="221"/>
      <c r="AB344" s="324"/>
    </row>
    <row r="345" spans="1:28" ht="91.5" hidden="1" customHeight="1" x14ac:dyDescent="0.2">
      <c r="A345" s="324"/>
      <c r="B345" s="332"/>
      <c r="C345" s="402"/>
      <c r="D345" s="332"/>
      <c r="E345" s="332"/>
      <c r="F345" s="332"/>
      <c r="G345" s="52">
        <f>'01-Mapa de riesgo-UO'!I346</f>
        <v>0</v>
      </c>
      <c r="H345" s="332"/>
      <c r="I345" s="385"/>
      <c r="J345" s="332"/>
      <c r="K345" s="401"/>
      <c r="L345" s="427"/>
      <c r="M345" s="204" t="str">
        <f>IF('01-Mapa de riesgo-UO'!S346="No existen", "No existe control para el riesgo",'01-Mapa de riesgo-UO'!W346)</f>
        <v xml:space="preserve">Hacer seguimiento al cuadro control de los procesos </v>
      </c>
      <c r="N345" s="204">
        <f>'01-Mapa de riesgo-UO'!AB346</f>
        <v>0</v>
      </c>
      <c r="O345" s="204" t="str">
        <f>'01-Mapa de riesgo-UO'!AG346</f>
        <v>Profesionales Lideres de cada proceso interno</v>
      </c>
      <c r="P345" s="218" t="str">
        <f>'01-Mapa de riesgo-UO'!AL346</f>
        <v>Semestral</v>
      </c>
      <c r="Q345" s="218" t="str">
        <f>'01-Mapa de riesgo-UO'!AP346</f>
        <v>Preventivo</v>
      </c>
      <c r="R345" s="385"/>
      <c r="S345" s="399" t="s">
        <v>2402</v>
      </c>
      <c r="T345" s="399"/>
      <c r="U345" s="223">
        <f>'01-Mapa de riesgo-UO'!AW346</f>
        <v>0</v>
      </c>
      <c r="V345" s="223">
        <f>'01-Mapa de riesgo-UO'!AX346</f>
        <v>0</v>
      </c>
      <c r="W345" s="180">
        <f>IF(U345="COMPARTIR",'01-Mapa de riesgo-UO'!BA346, IF(U345=0, 0,$I$6))</f>
        <v>0</v>
      </c>
      <c r="X345" s="221" t="s">
        <v>271</v>
      </c>
      <c r="Y345" s="222" t="s">
        <v>2407</v>
      </c>
      <c r="Z345" s="221" t="s">
        <v>2405</v>
      </c>
      <c r="AA345" s="221"/>
      <c r="AB345" s="324"/>
    </row>
    <row r="346" spans="1:28" ht="91.5" hidden="1" customHeight="1" x14ac:dyDescent="0.2">
      <c r="A346" s="324">
        <v>113</v>
      </c>
      <c r="B346" s="332" t="str">
        <f>'01-Mapa de riesgo-UO'!D347</f>
        <v>BIENESTAR_INSTITUCIONAL</v>
      </c>
      <c r="C346" s="402" t="str">
        <f>+'01-Mapa de riesgo-UO'!F347</f>
        <v>NO</v>
      </c>
      <c r="D346" s="332" t="str">
        <f>'01-Mapa de riesgo-UO'!J347</f>
        <v>Información</v>
      </c>
      <c r="E346" s="332" t="str">
        <f>'01-Mapa de riesgo-UO'!K347</f>
        <v xml:space="preserve">Fuga del conocimiento clave adquirido durante la permanencia en la Institución del colaborador </v>
      </c>
      <c r="F346" s="332"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32"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385" t="str">
        <f>'01-Mapa de riesgo-UO'!AT347</f>
        <v>MODERADO</v>
      </c>
      <c r="J346" s="332" t="str">
        <f>'01-Mapa de riesgo-UO'!AU347</f>
        <v xml:space="preserve">Prueba piloto implementación fuga del conocimiento </v>
      </c>
      <c r="K346" s="401">
        <v>20</v>
      </c>
      <c r="L346" s="399" t="s">
        <v>2399</v>
      </c>
      <c r="M346" s="204" t="str">
        <f>IF('01-Mapa de riesgo-UO'!S347="No existen", "No existe control para el riesgo",'01-Mapa de riesgo-UO'!W347)</f>
        <v xml:space="preserve">Procedimientos documentados en el sistema de gestión de calidad </v>
      </c>
      <c r="N346" s="204">
        <f>'01-Mapa de riesgo-UO'!AB347</f>
        <v>0</v>
      </c>
      <c r="O346" s="204" t="str">
        <f>'01-Mapa de riesgo-UO'!AG347</f>
        <v xml:space="preserve">Profesionales DH </v>
      </c>
      <c r="P346" s="218" t="str">
        <f>'01-Mapa de riesgo-UO'!AL347</f>
        <v>No definida</v>
      </c>
      <c r="Q346" s="218" t="str">
        <f>'01-Mapa de riesgo-UO'!AP347</f>
        <v>Preventivo</v>
      </c>
      <c r="R346" s="385" t="str">
        <f>'01-Mapa de riesgo-UO'!AR347</f>
        <v>ACEPTABLE</v>
      </c>
      <c r="S346" s="399" t="s">
        <v>2403</v>
      </c>
      <c r="T346" s="399"/>
      <c r="U346" s="223" t="str">
        <f>'01-Mapa de riesgo-UO'!AW347</f>
        <v>REDUCIR</v>
      </c>
      <c r="V346" s="223" t="str">
        <f>'01-Mapa de riesgo-UO'!AX347</f>
        <v xml:space="preserve">Identificar la metodologia a aplicarse  durante prueba piloto </v>
      </c>
      <c r="W346" s="180">
        <f>IF(U346="COMPARTIR",'01-Mapa de riesgo-UO'!BA347, IF(U346=0, 0,$I$6))</f>
        <v>0</v>
      </c>
      <c r="X346" s="221" t="s">
        <v>271</v>
      </c>
      <c r="Y346" s="222" t="s">
        <v>2408</v>
      </c>
      <c r="Z346" s="221" t="s">
        <v>2405</v>
      </c>
      <c r="AA346" s="221"/>
      <c r="AB346" s="324" t="s">
        <v>2144</v>
      </c>
    </row>
    <row r="347" spans="1:28" ht="91.5" hidden="1" customHeight="1" x14ac:dyDescent="0.2">
      <c r="A347" s="324"/>
      <c r="B347" s="332"/>
      <c r="C347" s="402"/>
      <c r="D347" s="332"/>
      <c r="E347" s="332"/>
      <c r="F347" s="332"/>
      <c r="G347" s="52" t="str">
        <f>'01-Mapa de riesgo-UO'!I348</f>
        <v>*Falta de aplicación de mecanismos 
para transferir y capitalizar el
conocimiento.</v>
      </c>
      <c r="H347" s="332"/>
      <c r="I347" s="385"/>
      <c r="J347" s="332"/>
      <c r="K347" s="401"/>
      <c r="L347" s="399"/>
      <c r="M347" s="204">
        <f>IF('01-Mapa de riesgo-UO'!S348="No existen", "No existe control para el riesgo",'01-Mapa de riesgo-UO'!W348)</f>
        <v>0</v>
      </c>
      <c r="N347" s="204">
        <f>'01-Mapa de riesgo-UO'!AB348</f>
        <v>0</v>
      </c>
      <c r="O347" s="204">
        <f>'01-Mapa de riesgo-UO'!AG348</f>
        <v>0</v>
      </c>
      <c r="P347" s="218">
        <f>'01-Mapa de riesgo-UO'!AL348</f>
        <v>0</v>
      </c>
      <c r="Q347" s="218">
        <f>'01-Mapa de riesgo-UO'!AP348</f>
        <v>0</v>
      </c>
      <c r="R347" s="385"/>
      <c r="S347" s="399"/>
      <c r="T347" s="399"/>
      <c r="U347" s="223" t="str">
        <f>'01-Mapa de riesgo-UO'!AW348</f>
        <v>REDUCIR</v>
      </c>
      <c r="V347" s="223" t="str">
        <f>'01-Mapa de riesgo-UO'!AX348</f>
        <v xml:space="preserve">Identificar las personas que tienen conocimiento clave </v>
      </c>
      <c r="W347" s="180">
        <f>IF(U347="COMPARTIR",'01-Mapa de riesgo-UO'!BA348, IF(U347=0, 0,$I$6))</f>
        <v>0</v>
      </c>
      <c r="X347" s="221" t="s">
        <v>271</v>
      </c>
      <c r="Y347" s="222" t="s">
        <v>2409</v>
      </c>
      <c r="Z347" s="221" t="s">
        <v>2405</v>
      </c>
      <c r="AA347" s="221"/>
      <c r="AB347" s="324"/>
    </row>
    <row r="348" spans="1:28" ht="91.5" hidden="1" customHeight="1" x14ac:dyDescent="0.2">
      <c r="A348" s="324"/>
      <c r="B348" s="332"/>
      <c r="C348" s="402"/>
      <c r="D348" s="332"/>
      <c r="E348" s="332"/>
      <c r="F348" s="332"/>
      <c r="G348" s="52" t="str">
        <f>'01-Mapa de riesgo-UO'!I349</f>
        <v xml:space="preserve">* Retiro de personas con
conocimiento clave en
la Institución </v>
      </c>
      <c r="H348" s="332"/>
      <c r="I348" s="385"/>
      <c r="J348" s="332"/>
      <c r="K348" s="401"/>
      <c r="L348" s="399"/>
      <c r="M348" s="204">
        <f>IF('01-Mapa de riesgo-UO'!S349="No existen", "No existe control para el riesgo",'01-Mapa de riesgo-UO'!W349)</f>
        <v>0</v>
      </c>
      <c r="N348" s="204">
        <f>'01-Mapa de riesgo-UO'!AB349</f>
        <v>0</v>
      </c>
      <c r="O348" s="204">
        <f>'01-Mapa de riesgo-UO'!AG349</f>
        <v>0</v>
      </c>
      <c r="P348" s="218">
        <f>'01-Mapa de riesgo-UO'!AL349</f>
        <v>0</v>
      </c>
      <c r="Q348" s="218">
        <f>'01-Mapa de riesgo-UO'!AP349</f>
        <v>0</v>
      </c>
      <c r="R348" s="385"/>
      <c r="S348" s="399"/>
      <c r="T348" s="399"/>
      <c r="U348" s="223" t="str">
        <f>'01-Mapa de riesgo-UO'!AW349</f>
        <v>REDUCIR</v>
      </c>
      <c r="V348" s="223" t="str">
        <f>'01-Mapa de riesgo-UO'!AX349</f>
        <v>Implementar prueba piloto del plan de entrenamiento con enfoque de transferencia del conocimiento para contratación docente</v>
      </c>
      <c r="W348" s="180">
        <f>IF(U348="COMPARTIR",'01-Mapa de riesgo-UO'!BA349, IF(U348=0, 0,$I$6))</f>
        <v>0</v>
      </c>
      <c r="X348" s="221" t="s">
        <v>271</v>
      </c>
      <c r="Y348" s="222" t="s">
        <v>2410</v>
      </c>
      <c r="Z348" s="221" t="s">
        <v>2405</v>
      </c>
      <c r="AA348" s="221"/>
      <c r="AB348" s="324"/>
    </row>
    <row r="349" spans="1:28" ht="91.5" hidden="1" customHeight="1" x14ac:dyDescent="0.2">
      <c r="A349" s="324">
        <v>114</v>
      </c>
      <c r="B349" s="332" t="str">
        <f>'01-Mapa de riesgo-UO'!D350</f>
        <v>CONTROL_SEGUIMIENTO</v>
      </c>
      <c r="C349" s="402" t="str">
        <f>+'01-Mapa de riesgo-UO'!F350</f>
        <v>NO</v>
      </c>
      <c r="D349" s="332" t="str">
        <f>'01-Mapa de riesgo-UO'!J350</f>
        <v>Cumplimiento</v>
      </c>
      <c r="E349" s="332" t="str">
        <f>'01-Mapa de riesgo-UO'!K350</f>
        <v>Incumplimiento de la norma externa que rige la rendición de la cuenta e informes (RCA) a la Contraloría General de la República</v>
      </c>
      <c r="F349" s="332"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32" t="str">
        <f>'01-Mapa de riesgo-UO'!M350</f>
        <v>Sanciones  impuestas  a los funcionarios responsables de la  RCA</v>
      </c>
      <c r="I349" s="385" t="str">
        <f>'01-Mapa de riesgo-UO'!AT350</f>
        <v>LEVE</v>
      </c>
      <c r="J349" s="332" t="str">
        <f>'01-Mapa de riesgo-UO'!AU350</f>
        <v>No. de informes SIRECI que no son entregados oportunamente a CGR / Total de informes SIRECI 
(Rendicion anual: 1
Gestión contractual: 12
Obras inconclusas o sin uso: 12
Acciones de repetición: 2
Delitos contra administración pública: 2
Seguimiento Plan mejoramiento: 2)</v>
      </c>
      <c r="K349" s="404">
        <v>0</v>
      </c>
      <c r="L349" s="399" t="s">
        <v>2433</v>
      </c>
      <c r="M349" s="204" t="str">
        <f>IF('01-Mapa de riesgo-UO'!S350="No existen", "No existe control para el riesgo",'01-Mapa de riesgo-UO'!W350)</f>
        <v>Seguimiento al cumplimiento de la entrega de la información por parte de las dependencias que reportan</v>
      </c>
      <c r="N349" s="204">
        <f>'01-Mapa de riesgo-UO'!AB350</f>
        <v>0</v>
      </c>
      <c r="O349" s="204" t="str">
        <f>'01-Mapa de riesgo-UO'!AG350</f>
        <v>Jefe de Control Interno
Profesional Especializado Profesional I
Asistencial V</v>
      </c>
      <c r="P349" s="218" t="str">
        <f>'01-Mapa de riesgo-UO'!AL350</f>
        <v>Mensual</v>
      </c>
      <c r="Q349" s="218" t="str">
        <f>'01-Mapa de riesgo-UO'!AP350</f>
        <v>Preventivo</v>
      </c>
      <c r="R349" s="385" t="str">
        <f>'01-Mapa de riesgo-UO'!AR350</f>
        <v>ACEPTABLE</v>
      </c>
      <c r="S349" s="399" t="s">
        <v>2437</v>
      </c>
      <c r="T349" s="399"/>
      <c r="U349" s="223" t="str">
        <f>'01-Mapa de riesgo-UO'!AW350</f>
        <v>ASUMIR</v>
      </c>
      <c r="V349" s="223">
        <f>'01-Mapa de riesgo-UO'!AX350</f>
        <v>0</v>
      </c>
      <c r="W349" s="180">
        <f>IF(U349="COMPARTIR",'01-Mapa de riesgo-UO'!BA350, IF(U349=0, 0,$I$6))</f>
        <v>0</v>
      </c>
      <c r="X349" s="221"/>
      <c r="Y349" s="221"/>
      <c r="Z349" s="221"/>
      <c r="AA349" s="221"/>
      <c r="AB349" s="324" t="s">
        <v>2144</v>
      </c>
    </row>
    <row r="350" spans="1:28" ht="91.5" hidden="1" customHeight="1" x14ac:dyDescent="0.2">
      <c r="A350" s="324"/>
      <c r="B350" s="332"/>
      <c r="C350" s="402"/>
      <c r="D350" s="332"/>
      <c r="E350" s="332"/>
      <c r="F350" s="332"/>
      <c r="G350" s="52" t="str">
        <f>'01-Mapa de riesgo-UO'!I351</f>
        <v>La información  requerida  en la RCA no se encuentra sistematizada y su  consulta, elaboración y verificación es  manual.</v>
      </c>
      <c r="H350" s="332"/>
      <c r="I350" s="385"/>
      <c r="J350" s="332"/>
      <c r="K350" s="401"/>
      <c r="L350" s="399"/>
      <c r="M350" s="204" t="str">
        <f>IF('01-Mapa de riesgo-UO'!S351="No existen", "No existe control para el riesgo",'01-Mapa de riesgo-UO'!W351)</f>
        <v>Verificacion aleatoria de la informacion contenida en los informes a presentar</v>
      </c>
      <c r="N350" s="204">
        <f>'01-Mapa de riesgo-UO'!AB351</f>
        <v>0</v>
      </c>
      <c r="O350" s="204" t="str">
        <f>'01-Mapa de riesgo-UO'!AG351</f>
        <v>Jefe de Control Interno
Profesional Especializado Profesional I
Asistencial V</v>
      </c>
      <c r="P350" s="218" t="str">
        <f>'01-Mapa de riesgo-UO'!AL351</f>
        <v>Mensual</v>
      </c>
      <c r="Q350" s="218" t="str">
        <f>'01-Mapa de riesgo-UO'!AP351</f>
        <v>Detectivo</v>
      </c>
      <c r="R350" s="385"/>
      <c r="S350" s="399" t="s">
        <v>2438</v>
      </c>
      <c r="T350" s="399"/>
      <c r="U350" s="223" t="str">
        <f>'01-Mapa de riesgo-UO'!AW351</f>
        <v>ASUMIR</v>
      </c>
      <c r="V350" s="223">
        <f>'01-Mapa de riesgo-UO'!AX351</f>
        <v>0</v>
      </c>
      <c r="W350" s="180">
        <f>IF(U350="COMPARTIR",'01-Mapa de riesgo-UO'!BA351, IF(U350=0, 0,$I$6))</f>
        <v>0</v>
      </c>
      <c r="X350" s="221"/>
      <c r="Y350" s="221"/>
      <c r="Z350" s="221"/>
      <c r="AA350" s="221"/>
      <c r="AB350" s="324"/>
    </row>
    <row r="351" spans="1:28" ht="91.5" hidden="1" customHeight="1" x14ac:dyDescent="0.2">
      <c r="A351" s="324"/>
      <c r="B351" s="332"/>
      <c r="C351" s="402"/>
      <c r="D351" s="332"/>
      <c r="E351" s="332"/>
      <c r="F351" s="332"/>
      <c r="G351" s="52">
        <f>'01-Mapa de riesgo-UO'!I352</f>
        <v>0</v>
      </c>
      <c r="H351" s="332"/>
      <c r="I351" s="385"/>
      <c r="J351" s="332"/>
      <c r="K351" s="401"/>
      <c r="L351" s="399"/>
      <c r="M351" s="204" t="str">
        <f>IF('01-Mapa de riesgo-UO'!S352="No existen", "No existe control para el riesgo",'01-Mapa de riesgo-UO'!W352)</f>
        <v>Validacion del informe SIRECI a presentar</v>
      </c>
      <c r="N351" s="204" t="str">
        <f>'01-Mapa de riesgo-UO'!AB352</f>
        <v>Aplicativo STORM de la CGR</v>
      </c>
      <c r="O351" s="204" t="str">
        <f>'01-Mapa de riesgo-UO'!AG352</f>
        <v>Asistencial V</v>
      </c>
      <c r="P351" s="218" t="str">
        <f>'01-Mapa de riesgo-UO'!AL352</f>
        <v>Mensual</v>
      </c>
      <c r="Q351" s="218" t="str">
        <f>'01-Mapa de riesgo-UO'!AP352</f>
        <v>Detectivo</v>
      </c>
      <c r="R351" s="385"/>
      <c r="S351" s="399" t="s">
        <v>2439</v>
      </c>
      <c r="T351" s="399"/>
      <c r="U351" s="223" t="str">
        <f>'01-Mapa de riesgo-UO'!AW352</f>
        <v>ASUMIR</v>
      </c>
      <c r="V351" s="223">
        <f>'01-Mapa de riesgo-UO'!AX352</f>
        <v>0</v>
      </c>
      <c r="W351" s="180">
        <f>IF(U351="COMPARTIR",'01-Mapa de riesgo-UO'!BA352, IF(U351=0, 0,$I$6))</f>
        <v>0</v>
      </c>
      <c r="X351" s="221"/>
      <c r="Y351" s="221"/>
      <c r="Z351" s="221"/>
      <c r="AA351" s="221"/>
      <c r="AB351" s="324"/>
    </row>
    <row r="352" spans="1:28" ht="91.5" hidden="1" customHeight="1" x14ac:dyDescent="0.2">
      <c r="A352" s="324">
        <v>115</v>
      </c>
      <c r="B352" s="332" t="str">
        <f>'01-Mapa de riesgo-UO'!D353</f>
        <v>CONTROL_SEGUIMIENTO</v>
      </c>
      <c r="C352" s="402" t="str">
        <f>+'01-Mapa de riesgo-UO'!F353</f>
        <v>NO</v>
      </c>
      <c r="D352" s="332" t="str">
        <f>'01-Mapa de riesgo-UO'!J353</f>
        <v>Operacional</v>
      </c>
      <c r="E352" s="332" t="str">
        <f>'01-Mapa de riesgo-UO'!K353</f>
        <v>Baja cobertura del programa anual de auditorías de Control Interno</v>
      </c>
      <c r="F352" s="332"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32" t="str">
        <f>'01-Mapa de riesgo-UO'!M353</f>
        <v>Información insuficiente para la alta dirección que permita tomar decisiones para la mejora
Hallazgos de auditoria de CGR</v>
      </c>
      <c r="I352" s="385" t="str">
        <f>'01-Mapa de riesgo-UO'!AT353</f>
        <v>LEVE</v>
      </c>
      <c r="J352" s="332" t="str">
        <f>'01-Mapa de riesgo-UO'!AU353</f>
        <v xml:space="preserve">No.de procesos donde se desarrollaron procesos de auditorias, evaluaciones o verificaciones  / Total de procesos establecidos en el sistema de gestion de calidad (10 procesos)
*Se refiere a procesos donde se haya realizado auditoria a algun tema </v>
      </c>
      <c r="K352" s="404">
        <f>6/10</f>
        <v>0.6</v>
      </c>
      <c r="L352" s="399" t="s">
        <v>2434</v>
      </c>
      <c r="M352" s="204" t="str">
        <f>IF('01-Mapa de riesgo-UO'!S353="No existen", "No existe control para el riesgo",'01-Mapa de riesgo-UO'!W353)</f>
        <v>Revision del Mapa de  aseguramiento y Análisis de riesgos de procesos</v>
      </c>
      <c r="N352" s="204">
        <f>'01-Mapa de riesgo-UO'!AB353</f>
        <v>0</v>
      </c>
      <c r="O352" s="204" t="str">
        <f>'01-Mapa de riesgo-UO'!AG353</f>
        <v>Jefe de Control Interno</v>
      </c>
      <c r="P352" s="218" t="str">
        <f>'01-Mapa de riesgo-UO'!AL353</f>
        <v>Anual</v>
      </c>
      <c r="Q352" s="218" t="str">
        <f>'01-Mapa de riesgo-UO'!AP353</f>
        <v>Preventivo</v>
      </c>
      <c r="R352" s="385" t="str">
        <f>'01-Mapa de riesgo-UO'!AR353</f>
        <v>FUERTE</v>
      </c>
      <c r="S352" s="399" t="s">
        <v>2440</v>
      </c>
      <c r="T352" s="399"/>
      <c r="U352" s="223" t="str">
        <f>'01-Mapa de riesgo-UO'!AW353</f>
        <v>ASUMIR</v>
      </c>
      <c r="V352" s="223">
        <f>'01-Mapa de riesgo-UO'!AX353</f>
        <v>0</v>
      </c>
      <c r="W352" s="180">
        <f>IF(U352="COMPARTIR",'01-Mapa de riesgo-UO'!BA353, IF(U352=0, 0,$I$6))</f>
        <v>0</v>
      </c>
      <c r="X352" s="221"/>
      <c r="Y352" s="221"/>
      <c r="Z352" s="221"/>
      <c r="AA352" s="221"/>
      <c r="AB352" s="324" t="s">
        <v>2144</v>
      </c>
    </row>
    <row r="353" spans="1:28" ht="91.5" hidden="1" customHeight="1" x14ac:dyDescent="0.2">
      <c r="A353" s="324"/>
      <c r="B353" s="332"/>
      <c r="C353" s="402"/>
      <c r="D353" s="332"/>
      <c r="E353" s="332"/>
      <c r="F353" s="332"/>
      <c r="G353" s="52" t="str">
        <f>'01-Mapa de riesgo-UO'!I354</f>
        <v>Solicitudes adicionales de auditorias  por  parte del CICI o de otras dependencias que no están priorizadas en el programa de auditoria</v>
      </c>
      <c r="H353" s="332"/>
      <c r="I353" s="385"/>
      <c r="J353" s="332"/>
      <c r="K353" s="401"/>
      <c r="L353" s="399"/>
      <c r="M353" s="204" t="str">
        <f>IF('01-Mapa de riesgo-UO'!S354="No existen", "No existe control para el riesgo",'01-Mapa de riesgo-UO'!W354)</f>
        <v>Aprobación del Programa de Auditoria por parte del Comité Institucional de Control Interno (CICI)</v>
      </c>
      <c r="N353" s="204">
        <f>'01-Mapa de riesgo-UO'!AB354</f>
        <v>0</v>
      </c>
      <c r="O353" s="204" t="str">
        <f>'01-Mapa de riesgo-UO'!AG354</f>
        <v>Jefe de Control Interno</v>
      </c>
      <c r="P353" s="218" t="str">
        <f>'01-Mapa de riesgo-UO'!AL354</f>
        <v>Anual</v>
      </c>
      <c r="Q353" s="218" t="str">
        <f>'01-Mapa de riesgo-UO'!AP354</f>
        <v>Preventivo</v>
      </c>
      <c r="R353" s="385"/>
      <c r="S353" s="399" t="s">
        <v>2441</v>
      </c>
      <c r="T353" s="399"/>
      <c r="U353" s="223" t="str">
        <f>'01-Mapa de riesgo-UO'!AW354</f>
        <v>ASUMIR</v>
      </c>
      <c r="V353" s="223">
        <f>'01-Mapa de riesgo-UO'!AX354</f>
        <v>0</v>
      </c>
      <c r="W353" s="180">
        <f>IF(U353="COMPARTIR",'01-Mapa de riesgo-UO'!BA354, IF(U353=0, 0,$I$6))</f>
        <v>0</v>
      </c>
      <c r="X353" s="221"/>
      <c r="Y353" s="221"/>
      <c r="Z353" s="221"/>
      <c r="AA353" s="221"/>
      <c r="AB353" s="324"/>
    </row>
    <row r="354" spans="1:28" ht="91.5" hidden="1" customHeight="1" x14ac:dyDescent="0.2">
      <c r="A354" s="324"/>
      <c r="B354" s="332"/>
      <c r="C354" s="402"/>
      <c r="D354" s="332"/>
      <c r="E354" s="332"/>
      <c r="F354" s="332"/>
      <c r="G354" s="52" t="str">
        <f>'01-Mapa de riesgo-UO'!I355</f>
        <v>Personal insuficiente para la ejecución de auditorias que involucren todos los procesos institucionales</v>
      </c>
      <c r="H354" s="332"/>
      <c r="I354" s="385"/>
      <c r="J354" s="332"/>
      <c r="K354" s="401"/>
      <c r="L354" s="399"/>
      <c r="M354" s="204" t="str">
        <f>IF('01-Mapa de riesgo-UO'!S355="No existen", "No existe control para el riesgo",'01-Mapa de riesgo-UO'!W355)</f>
        <v>Ejecución del programa anual de auditorias basado en riesgos y mapa de aseguramiento</v>
      </c>
      <c r="N354" s="204">
        <f>'01-Mapa de riesgo-UO'!AB355</f>
        <v>0</v>
      </c>
      <c r="O354" s="204" t="str">
        <f>'01-Mapa de riesgo-UO'!AG355</f>
        <v>Jefe de Control Interno
Profesional Especializado Profesional I
Asistencial V</v>
      </c>
      <c r="P354" s="218" t="str">
        <f>'01-Mapa de riesgo-UO'!AL355</f>
        <v>No definida</v>
      </c>
      <c r="Q354" s="218" t="str">
        <f>'01-Mapa de riesgo-UO'!AP355</f>
        <v>Preventivo</v>
      </c>
      <c r="R354" s="385"/>
      <c r="S354" s="399" t="s">
        <v>2442</v>
      </c>
      <c r="T354" s="399"/>
      <c r="U354" s="223" t="str">
        <f>'01-Mapa de riesgo-UO'!AW355</f>
        <v>ASUMIR</v>
      </c>
      <c r="V354" s="223">
        <f>'01-Mapa de riesgo-UO'!AX355</f>
        <v>0</v>
      </c>
      <c r="W354" s="180">
        <f>IF(U354="COMPARTIR",'01-Mapa de riesgo-UO'!BA355, IF(U354=0, 0,$I$6))</f>
        <v>0</v>
      </c>
      <c r="X354" s="221"/>
      <c r="Y354" s="221"/>
      <c r="Z354" s="221"/>
      <c r="AA354" s="221"/>
      <c r="AB354" s="324"/>
    </row>
    <row r="355" spans="1:28" ht="91.5" hidden="1" customHeight="1" x14ac:dyDescent="0.2">
      <c r="A355" s="324">
        <v>116</v>
      </c>
      <c r="B355" s="332" t="str">
        <f>'01-Mapa de riesgo-UO'!D356</f>
        <v>CONTROL_SEGUIMIENTO</v>
      </c>
      <c r="C355" s="402" t="str">
        <f>+'01-Mapa de riesgo-UO'!F356</f>
        <v>NO</v>
      </c>
      <c r="D355" s="332" t="str">
        <f>'01-Mapa de riesgo-UO'!J356</f>
        <v>Operacional</v>
      </c>
      <c r="E355" s="332" t="str">
        <f>'01-Mapa de riesgo-UO'!K356</f>
        <v>Incumplimiento del programa anual de auditoria de la Oficina de Control Interno</v>
      </c>
      <c r="F355" s="332" t="str">
        <f>'01-Mapa de riesgo-UO'!L356</f>
        <v>Baja ejecucion del programa anual  de auditoria de la Oficina de Control Interno</v>
      </c>
      <c r="G355" s="52" t="str">
        <f>'01-Mapa de riesgo-UO'!I356</f>
        <v>Incumplimiento de los planes de auditoria establecidos</v>
      </c>
      <c r="H355" s="332" t="str">
        <f>'01-Mapa de riesgo-UO'!M356</f>
        <v>Información inoportuna para la alta dirección que permita tomar decisiones para la mejora
No generación de planes de mejoramiento
Pérdida de credibilidad de la Oficina de Control Interno</v>
      </c>
      <c r="I355" s="385" t="str">
        <f>'01-Mapa de riesgo-UO'!AT356</f>
        <v>LEVE</v>
      </c>
      <c r="J355" s="332" t="str">
        <f>'01-Mapa de riesgo-UO'!AU356</f>
        <v>No.de auditorías realizadas / Total de auditorías programadas</v>
      </c>
      <c r="K355" s="404">
        <v>0.57399999999999995</v>
      </c>
      <c r="L355" s="399" t="s">
        <v>2435</v>
      </c>
      <c r="M355" s="204" t="str">
        <f>IF('01-Mapa de riesgo-UO'!S356="No existen", "No existe control para el riesgo",'01-Mapa de riesgo-UO'!W356)</f>
        <v>Revision del Mapa de  aseguramiento y Análisis de riesgos de procesos</v>
      </c>
      <c r="N355" s="204">
        <f>'01-Mapa de riesgo-UO'!AB356</f>
        <v>0</v>
      </c>
      <c r="O355" s="204" t="str">
        <f>'01-Mapa de riesgo-UO'!AG356</f>
        <v>Jefe de Control Interno</v>
      </c>
      <c r="P355" s="218" t="str">
        <f>'01-Mapa de riesgo-UO'!AL356</f>
        <v>Anual</v>
      </c>
      <c r="Q355" s="218" t="str">
        <f>'01-Mapa de riesgo-UO'!AP356</f>
        <v>Preventivo</v>
      </c>
      <c r="R355" s="385" t="str">
        <f>'01-Mapa de riesgo-UO'!AR356</f>
        <v>ACEPTABLE</v>
      </c>
      <c r="S355" s="399" t="s">
        <v>2440</v>
      </c>
      <c r="T355" s="399"/>
      <c r="U355" s="223" t="str">
        <f>'01-Mapa de riesgo-UO'!AW356</f>
        <v>ASUMIR</v>
      </c>
      <c r="V355" s="223">
        <f>'01-Mapa de riesgo-UO'!AX356</f>
        <v>0</v>
      </c>
      <c r="W355" s="180">
        <f>IF(U355="COMPARTIR",'01-Mapa de riesgo-UO'!BA356, IF(U355=0, 0,$I$6))</f>
        <v>0</v>
      </c>
      <c r="X355" s="221"/>
      <c r="Y355" s="221"/>
      <c r="Z355" s="221"/>
      <c r="AA355" s="221"/>
      <c r="AB355" s="324" t="s">
        <v>2144</v>
      </c>
    </row>
    <row r="356" spans="1:28" ht="91.5" hidden="1" customHeight="1" x14ac:dyDescent="0.2">
      <c r="A356" s="324"/>
      <c r="B356" s="332"/>
      <c r="C356" s="402"/>
      <c r="D356" s="332"/>
      <c r="E356" s="332"/>
      <c r="F356" s="332"/>
      <c r="G356" s="52" t="str">
        <f>'01-Mapa de riesgo-UO'!I357</f>
        <v>El Programa de auditoria tiene un alcance mayor a la capacidad operativa de Control Interno</v>
      </c>
      <c r="H356" s="332"/>
      <c r="I356" s="385"/>
      <c r="J356" s="332"/>
      <c r="K356" s="401"/>
      <c r="L356" s="399"/>
      <c r="M356" s="204" t="str">
        <f>IF('01-Mapa de riesgo-UO'!S357="No existen", "No existe control para el riesgo",'01-Mapa de riesgo-UO'!W357)</f>
        <v>Aprobación del Programa de Auditoria y sus modificaciones por parte del Comité Institucional de Control Interno (CICI)</v>
      </c>
      <c r="N356" s="204">
        <f>'01-Mapa de riesgo-UO'!AB357</f>
        <v>0</v>
      </c>
      <c r="O356" s="204" t="str">
        <f>'01-Mapa de riesgo-UO'!AG357</f>
        <v>Jefe de Control Interno</v>
      </c>
      <c r="P356" s="218" t="str">
        <f>'01-Mapa de riesgo-UO'!AL357</f>
        <v>Anual</v>
      </c>
      <c r="Q356" s="218" t="str">
        <f>'01-Mapa de riesgo-UO'!AP357</f>
        <v>Preventivo</v>
      </c>
      <c r="R356" s="385"/>
      <c r="S356" s="399" t="s">
        <v>2442</v>
      </c>
      <c r="T356" s="399"/>
      <c r="U356" s="223" t="str">
        <f>'01-Mapa de riesgo-UO'!AW357</f>
        <v>ASUMIR</v>
      </c>
      <c r="V356" s="223">
        <f>'01-Mapa de riesgo-UO'!AX357</f>
        <v>0</v>
      </c>
      <c r="W356" s="180">
        <f>IF(U356="COMPARTIR",'01-Mapa de riesgo-UO'!BA357, IF(U356=0, 0,$I$6))</f>
        <v>0</v>
      </c>
      <c r="X356" s="221"/>
      <c r="Y356" s="221"/>
      <c r="Z356" s="221"/>
      <c r="AA356" s="221"/>
      <c r="AB356" s="324"/>
    </row>
    <row r="357" spans="1:28" ht="91.5" hidden="1" customHeight="1" x14ac:dyDescent="0.2">
      <c r="A357" s="324"/>
      <c r="B357" s="332"/>
      <c r="C357" s="402"/>
      <c r="D357" s="332"/>
      <c r="E357" s="332"/>
      <c r="F357" s="332"/>
      <c r="G357" s="52" t="str">
        <f>'01-Mapa de riesgo-UO'!I358</f>
        <v>Atencion de nuevos requerimientos legales y de entes de control que no habian sido contemplados en el programa anual de auditoria</v>
      </c>
      <c r="H357" s="332"/>
      <c r="I357" s="385"/>
      <c r="J357" s="332"/>
      <c r="K357" s="401"/>
      <c r="L357" s="399"/>
      <c r="M357" s="204" t="str">
        <f>IF('01-Mapa de riesgo-UO'!S358="No existen", "No existe control para el riesgo",'01-Mapa de riesgo-UO'!W358)</f>
        <v>Seguimiento a la ejecucion del Programa de auditoría de Control Interno</v>
      </c>
      <c r="N357" s="204">
        <f>'01-Mapa de riesgo-UO'!AB358</f>
        <v>0</v>
      </c>
      <c r="O357" s="204" t="str">
        <f>'01-Mapa de riesgo-UO'!AG358</f>
        <v>Jefe de Control Interno</v>
      </c>
      <c r="P357" s="218" t="str">
        <f>'01-Mapa de riesgo-UO'!AL358</f>
        <v>Mensual</v>
      </c>
      <c r="Q357" s="218" t="str">
        <f>'01-Mapa de riesgo-UO'!AP358</f>
        <v>Detectivo</v>
      </c>
      <c r="R357" s="385"/>
      <c r="S357" s="399" t="s">
        <v>2441</v>
      </c>
      <c r="T357" s="399"/>
      <c r="U357" s="223" t="str">
        <f>'01-Mapa de riesgo-UO'!AW358</f>
        <v>ASUMIR</v>
      </c>
      <c r="V357" s="223">
        <f>'01-Mapa de riesgo-UO'!AX358</f>
        <v>0</v>
      </c>
      <c r="W357" s="180">
        <f>IF(U357="COMPARTIR",'01-Mapa de riesgo-UO'!BA358, IF(U357=0, 0,$I$6))</f>
        <v>0</v>
      </c>
      <c r="X357" s="221"/>
      <c r="Y357" s="221"/>
      <c r="Z357" s="221"/>
      <c r="AA357" s="221"/>
      <c r="AB357" s="324"/>
    </row>
    <row r="358" spans="1:28" ht="91.5" hidden="1" customHeight="1" x14ac:dyDescent="0.2">
      <c r="A358" s="324">
        <v>117</v>
      </c>
      <c r="B358" s="332" t="str">
        <f>'01-Mapa de riesgo-UO'!D359</f>
        <v>CONTROL_SEGUIMIENTO</v>
      </c>
      <c r="C358" s="402" t="str">
        <f>+'01-Mapa de riesgo-UO'!F359</f>
        <v>NO</v>
      </c>
      <c r="D358" s="332" t="str">
        <f>'01-Mapa de riesgo-UO'!J359</f>
        <v>Corrupción</v>
      </c>
      <c r="E358" s="332" t="str">
        <f>'01-Mapa de riesgo-UO'!K359</f>
        <v>Favorecimiento en informes de auditoria o evaluación por intereses personales</v>
      </c>
      <c r="F358" s="332"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32" t="str">
        <f>'01-Mapa de riesgo-UO'!M359</f>
        <v>Afectación del buen nombre y reconocimiento de la Universidad
Faltas disciplinarias para el personal de la Oficina de Control Interno
Pérdida de credibilidad de la Oficina de Control Interno</v>
      </c>
      <c r="I358" s="385" t="str">
        <f>'01-Mapa de riesgo-UO'!AT359</f>
        <v>LEVE</v>
      </c>
      <c r="J358" s="332" t="str">
        <f>'01-Mapa de riesgo-UO'!AU359</f>
        <v>No. De  investigaciones al personal de control interno derivadas de hechos de corrupción</v>
      </c>
      <c r="K358" s="401">
        <v>0</v>
      </c>
      <c r="L358" s="399" t="s">
        <v>2436</v>
      </c>
      <c r="M358" s="204" t="str">
        <f>IF('01-Mapa de riesgo-UO'!S359="No existen", "No existe control para el riesgo",'01-Mapa de riesgo-UO'!W359)</f>
        <v>Verificacion de la aplicación del Manual de auditoria que incluye el marco ético para la auditoria interna en la Universidad</v>
      </c>
      <c r="N358" s="204">
        <f>'01-Mapa de riesgo-UO'!AB359</f>
        <v>0</v>
      </c>
      <c r="O358" s="204" t="str">
        <f>'01-Mapa de riesgo-UO'!AG359</f>
        <v>Jefe de Control Interno</v>
      </c>
      <c r="P358" s="218" t="str">
        <f>'01-Mapa de riesgo-UO'!AL359</f>
        <v>Mensual</v>
      </c>
      <c r="Q358" s="218" t="str">
        <f>'01-Mapa de riesgo-UO'!AP359</f>
        <v>Preventivo</v>
      </c>
      <c r="R358" s="385" t="str">
        <f>'01-Mapa de riesgo-UO'!AR359</f>
        <v>ACEPTABLE</v>
      </c>
      <c r="S358" s="399" t="s">
        <v>2443</v>
      </c>
      <c r="T358" s="399"/>
      <c r="U358" s="223" t="str">
        <f>'01-Mapa de riesgo-UO'!AW359</f>
        <v>ASUMIR</v>
      </c>
      <c r="V358" s="223">
        <f>'01-Mapa de riesgo-UO'!AX359</f>
        <v>0</v>
      </c>
      <c r="W358" s="180">
        <f>IF(U358="COMPARTIR",'01-Mapa de riesgo-UO'!BA359, IF(U358=0, 0,$I$6))</f>
        <v>0</v>
      </c>
      <c r="X358" s="221"/>
      <c r="Y358" s="221"/>
      <c r="Z358" s="221"/>
      <c r="AA358" s="221"/>
      <c r="AB358" s="324" t="s">
        <v>2144</v>
      </c>
    </row>
    <row r="359" spans="1:28" ht="91.5" hidden="1" customHeight="1" x14ac:dyDescent="0.2">
      <c r="A359" s="324"/>
      <c r="B359" s="332"/>
      <c r="C359" s="402"/>
      <c r="D359" s="332"/>
      <c r="E359" s="332"/>
      <c r="F359" s="332"/>
      <c r="G359" s="52" t="str">
        <f>'01-Mapa de riesgo-UO'!I360</f>
        <v>Presión externa  al personal de control interno para favorecer a terceros</v>
      </c>
      <c r="H359" s="332"/>
      <c r="I359" s="385"/>
      <c r="J359" s="332"/>
      <c r="K359" s="401"/>
      <c r="L359" s="399"/>
      <c r="M359" s="204" t="str">
        <f>IF('01-Mapa de riesgo-UO'!S360="No existen", "No existe control para el riesgo",'01-Mapa de riesgo-UO'!W360)</f>
        <v>Aplicación de las normas internas relacionadas con la declatación de conflictos  de interes</v>
      </c>
      <c r="N359" s="204">
        <f>'01-Mapa de riesgo-UO'!AB360</f>
        <v>0</v>
      </c>
      <c r="O359" s="204" t="str">
        <f>'01-Mapa de riesgo-UO'!AG360</f>
        <v>Jefe de Control Interno
Profesional Especializado Profesional I
Asistencial V</v>
      </c>
      <c r="P359" s="218" t="str">
        <f>'01-Mapa de riesgo-UO'!AL360</f>
        <v>Mensual</v>
      </c>
      <c r="Q359" s="218" t="str">
        <f>'01-Mapa de riesgo-UO'!AP360</f>
        <v>Preventivo</v>
      </c>
      <c r="R359" s="385"/>
      <c r="S359" s="399" t="s">
        <v>2444</v>
      </c>
      <c r="T359" s="399"/>
      <c r="U359" s="223" t="str">
        <f>'01-Mapa de riesgo-UO'!AW360</f>
        <v>ASUMIR</v>
      </c>
      <c r="V359" s="223">
        <f>'01-Mapa de riesgo-UO'!AX360</f>
        <v>0</v>
      </c>
      <c r="W359" s="180">
        <f>IF(U359="COMPARTIR",'01-Mapa de riesgo-UO'!BA360, IF(U359=0, 0,$I$6))</f>
        <v>0</v>
      </c>
      <c r="X359" s="221"/>
      <c r="Y359" s="221"/>
      <c r="Z359" s="221"/>
      <c r="AA359" s="221"/>
      <c r="AB359" s="324"/>
    </row>
    <row r="360" spans="1:28" ht="91.5" hidden="1" customHeight="1" x14ac:dyDescent="0.2">
      <c r="A360" s="324"/>
      <c r="B360" s="332"/>
      <c r="C360" s="402"/>
      <c r="D360" s="332"/>
      <c r="E360" s="332"/>
      <c r="F360" s="332"/>
      <c r="G360" s="52" t="str">
        <f>'01-Mapa de riesgo-UO'!I361</f>
        <v>Personal no competente en el ejercicio de auditoria</v>
      </c>
      <c r="H360" s="332"/>
      <c r="I360" s="385"/>
      <c r="J360" s="332"/>
      <c r="K360" s="401"/>
      <c r="L360" s="399"/>
      <c r="M360" s="204">
        <f>IF('01-Mapa de riesgo-UO'!S361="No existen", "No existe control para el riesgo",'01-Mapa de riesgo-UO'!W361)</f>
        <v>0</v>
      </c>
      <c r="N360" s="204">
        <f>'01-Mapa de riesgo-UO'!AB361</f>
        <v>0</v>
      </c>
      <c r="O360" s="204">
        <f>'01-Mapa de riesgo-UO'!AG361</f>
        <v>0</v>
      </c>
      <c r="P360" s="218">
        <f>'01-Mapa de riesgo-UO'!AL361</f>
        <v>0</v>
      </c>
      <c r="Q360" s="218">
        <f>'01-Mapa de riesgo-UO'!AP361</f>
        <v>0</v>
      </c>
      <c r="R360" s="385"/>
      <c r="S360" s="399"/>
      <c r="T360" s="399"/>
      <c r="U360" s="223" t="str">
        <f>'01-Mapa de riesgo-UO'!AW361</f>
        <v>ASUMIR</v>
      </c>
      <c r="V360" s="223">
        <f>'01-Mapa de riesgo-UO'!AX361</f>
        <v>0</v>
      </c>
      <c r="W360" s="180">
        <f>IF(U360="COMPARTIR",'01-Mapa de riesgo-UO'!BA361, IF(U360=0, 0,$I$6))</f>
        <v>0</v>
      </c>
      <c r="X360" s="221"/>
      <c r="Y360" s="221"/>
      <c r="Z360" s="221"/>
      <c r="AA360" s="221"/>
      <c r="AB360" s="324"/>
    </row>
    <row r="361" spans="1:28" ht="91.5" customHeight="1" x14ac:dyDescent="0.2">
      <c r="A361" s="324">
        <v>118</v>
      </c>
      <c r="B361" s="332" t="str">
        <f>'01-Mapa de riesgo-UO'!D362</f>
        <v>DOCENCIA</v>
      </c>
      <c r="C361" s="402" t="str">
        <f>+'01-Mapa de riesgo-UO'!F362</f>
        <v>NO</v>
      </c>
      <c r="D361" s="332" t="str">
        <f>'01-Mapa de riesgo-UO'!J362</f>
        <v>Información</v>
      </c>
      <c r="E361" s="332" t="str">
        <f>'01-Mapa de riesgo-UO'!K362</f>
        <v>Historias Académicas físicas y digitalizadas perdidas o incompletas</v>
      </c>
      <c r="F361" s="332"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32" t="str">
        <f>'01-Mapa de riesgo-UO'!M362</f>
        <v>Insatisfacción del estudiante y padres de familia, reflejado en el aumento de PQRS
Pérdida de la memoria histórica de los estudiantes
Implicaciones de carácter legal</v>
      </c>
      <c r="I361" s="385" t="str">
        <f>'01-Mapa de riesgo-UO'!AT362</f>
        <v>LEVE</v>
      </c>
      <c r="J361" s="332" t="str">
        <f>'01-Mapa de riesgo-UO'!AU362</f>
        <v>No. De Historias académicas microfilmadas anualmente</v>
      </c>
      <c r="K361" s="428">
        <v>0.47</v>
      </c>
      <c r="L361" s="425" t="s">
        <v>2366</v>
      </c>
      <c r="M361" s="204" t="str">
        <f>IF('01-Mapa de riesgo-UO'!S362="No existen", "No existe control para el riesgo",'01-Mapa de riesgo-UO'!W362)</f>
        <v>Microfilmación de los documentos de los estudiantes graduados de la Universidad</v>
      </c>
      <c r="N361" s="204">
        <f>'01-Mapa de riesgo-UO'!AB362</f>
        <v>0</v>
      </c>
      <c r="O361" s="204" t="str">
        <f>'01-Mapa de riesgo-UO'!AG362</f>
        <v xml:space="preserve">
Director Administrativo grado 17                              Asistencial II</v>
      </c>
      <c r="P361" s="218" t="str">
        <f>'01-Mapa de riesgo-UO'!AL362</f>
        <v>Anual</v>
      </c>
      <c r="Q361" s="218" t="str">
        <f>'01-Mapa de riesgo-UO'!AP362</f>
        <v>Preventivo</v>
      </c>
      <c r="R361" s="385" t="str">
        <f>'01-Mapa de riesgo-UO'!AR362</f>
        <v>ACEPTABLE</v>
      </c>
      <c r="S361" s="425" t="s">
        <v>2369</v>
      </c>
      <c r="T361" s="426"/>
      <c r="U361" s="223" t="str">
        <f>'01-Mapa de riesgo-UO'!AW362</f>
        <v>ASUMIR</v>
      </c>
      <c r="V361" s="223">
        <f>'01-Mapa de riesgo-UO'!AX362</f>
        <v>0</v>
      </c>
      <c r="W361" s="180">
        <f>IF(U361="COMPARTIR",'01-Mapa de riesgo-UO'!BA362, IF(U361=0, 0,$I$6))</f>
        <v>0</v>
      </c>
      <c r="X361" s="221"/>
      <c r="Y361" s="221"/>
      <c r="Z361" s="221"/>
      <c r="AA361" s="221"/>
      <c r="AB361" s="324" t="s">
        <v>2144</v>
      </c>
    </row>
    <row r="362" spans="1:28" ht="91.5" hidden="1" customHeight="1" x14ac:dyDescent="0.2">
      <c r="A362" s="324"/>
      <c r="B362" s="332"/>
      <c r="C362" s="402"/>
      <c r="D362" s="332"/>
      <c r="E362" s="332"/>
      <c r="F362" s="332"/>
      <c r="G362" s="52" t="str">
        <f>'01-Mapa de riesgo-UO'!I363</f>
        <v>Falta de verificación de la información física y digitaliada</v>
      </c>
      <c r="H362" s="332"/>
      <c r="I362" s="385"/>
      <c r="J362" s="332"/>
      <c r="K362" s="426"/>
      <c r="L362" s="426"/>
      <c r="M362" s="204" t="str">
        <f>IF('01-Mapa de riesgo-UO'!S363="No existen", "No existe control para el riesgo",'01-Mapa de riesgo-UO'!W363)</f>
        <v>Revisión de los documentos de las historias academicas de los retirados y los graduados</v>
      </c>
      <c r="N362" s="204">
        <f>'01-Mapa de riesgo-UO'!AB363</f>
        <v>0</v>
      </c>
      <c r="O362" s="204" t="str">
        <f>'01-Mapa de riesgo-UO'!AG363</f>
        <v xml:space="preserve">Director Administrativo grado 17
Asistencial II </v>
      </c>
      <c r="P362" s="218" t="str">
        <f>'01-Mapa de riesgo-UO'!AL363</f>
        <v>Semestral</v>
      </c>
      <c r="Q362" s="218" t="str">
        <f>'01-Mapa de riesgo-UO'!AP363</f>
        <v>Preventivo</v>
      </c>
      <c r="R362" s="385"/>
      <c r="S362" s="425" t="s">
        <v>2370</v>
      </c>
      <c r="T362" s="426"/>
      <c r="U362" s="223" t="str">
        <f>'01-Mapa de riesgo-UO'!AW363</f>
        <v>ASUMIR</v>
      </c>
      <c r="V362" s="223">
        <f>'01-Mapa de riesgo-UO'!AX363</f>
        <v>0</v>
      </c>
      <c r="W362" s="180">
        <f>IF(U362="COMPARTIR",'01-Mapa de riesgo-UO'!BA363, IF(U362=0, 0,$I$6))</f>
        <v>0</v>
      </c>
      <c r="X362" s="221"/>
      <c r="Y362" s="221"/>
      <c r="Z362" s="221"/>
      <c r="AA362" s="221"/>
      <c r="AB362" s="324"/>
    </row>
    <row r="363" spans="1:28" ht="91.5" hidden="1" customHeight="1" x14ac:dyDescent="0.2">
      <c r="A363" s="324"/>
      <c r="B363" s="332"/>
      <c r="C363" s="402"/>
      <c r="D363" s="332"/>
      <c r="E363" s="332"/>
      <c r="F363" s="332"/>
      <c r="G363" s="52" t="str">
        <f>'01-Mapa de riesgo-UO'!I364</f>
        <v>Fallas en el sistema de informaciónn</v>
      </c>
      <c r="H363" s="332"/>
      <c r="I363" s="385"/>
      <c r="J363" s="332"/>
      <c r="K363" s="426"/>
      <c r="L363" s="426"/>
      <c r="M363" s="204" t="str">
        <f>IF('01-Mapa de riesgo-UO'!S364="No existen", "No existe control para el riesgo",'01-Mapa de riesgo-UO'!W364)</f>
        <v>Revisión de los documentos de los estudiantes de primer curso en el aplicativo inscripciones</v>
      </c>
      <c r="N363" s="204">
        <f>'01-Mapa de riesgo-UO'!AB364</f>
        <v>0</v>
      </c>
      <c r="O363" s="204" t="str">
        <f>'01-Mapa de riesgo-UO'!AG364</f>
        <v xml:space="preserve">Director Administrativo grado 17                                                                                                             Asistencial II 
</v>
      </c>
      <c r="P363" s="218" t="str">
        <f>'01-Mapa de riesgo-UO'!AL364</f>
        <v>Semestral</v>
      </c>
      <c r="Q363" s="218" t="str">
        <f>'01-Mapa de riesgo-UO'!AP364</f>
        <v>Preventivo</v>
      </c>
      <c r="R363" s="385"/>
      <c r="S363" s="425" t="s">
        <v>2371</v>
      </c>
      <c r="T363" s="426"/>
      <c r="U363" s="223" t="str">
        <f>'01-Mapa de riesgo-UO'!AW364</f>
        <v>ASUMIR</v>
      </c>
      <c r="V363" s="223">
        <f>'01-Mapa de riesgo-UO'!AX364</f>
        <v>0</v>
      </c>
      <c r="W363" s="180">
        <f>IF(U363="COMPARTIR",'01-Mapa de riesgo-UO'!BA364, IF(U363=0, 0,$I$6))</f>
        <v>0</v>
      </c>
      <c r="X363" s="221"/>
      <c r="Y363" s="221"/>
      <c r="Z363" s="221"/>
      <c r="AA363" s="221"/>
      <c r="AB363" s="324"/>
    </row>
    <row r="364" spans="1:28" ht="91.5" customHeight="1" x14ac:dyDescent="0.2">
      <c r="A364" s="324">
        <v>119</v>
      </c>
      <c r="B364" s="332" t="str">
        <f>'01-Mapa de riesgo-UO'!D365</f>
        <v>DOCENCIA</v>
      </c>
      <c r="C364" s="402" t="str">
        <f>+'01-Mapa de riesgo-UO'!F365</f>
        <v>NO</v>
      </c>
      <c r="D364" s="332" t="str">
        <f>'01-Mapa de riesgo-UO'!J365</f>
        <v>Cumplimiento</v>
      </c>
      <c r="E364" s="332" t="str">
        <f>'01-Mapa de riesgo-UO'!K365</f>
        <v>Alteración del Calendario Académico</v>
      </c>
      <c r="F364" s="332" t="str">
        <f>'01-Mapa de riesgo-UO'!L365</f>
        <v>Modificación de la programación de las actividades definidas en el calendario académico</v>
      </c>
      <c r="G364" s="52" t="str">
        <f>'01-Mapa de riesgo-UO'!I365</f>
        <v>Decisiones del Consejo Académico</v>
      </c>
      <c r="H364" s="332" t="str">
        <f>'01-Mapa de riesgo-UO'!M365</f>
        <v>Cruce de procedimientos académicos y administrativos
Extensión de contratos de trabajo
Insatisfacción de estudiantes y padres de familia, reflejado en el aumento de PQRS</v>
      </c>
      <c r="I364" s="385" t="str">
        <f>'01-Mapa de riesgo-UO'!AT365</f>
        <v>MODERADO</v>
      </c>
      <c r="J364" s="332" t="str">
        <f>'01-Mapa de riesgo-UO'!AU365</f>
        <v>No. De veces que se modifica la fecha de una actividad en el calendario académico en el semestre/Total actividades aprobadas en los calendarios académicos
(que las actividades aprobadas en el calendairo académico se cumplan en un 80%)</v>
      </c>
      <c r="K364" s="429">
        <v>0.99819999999999998</v>
      </c>
      <c r="L364" s="425" t="s">
        <v>2367</v>
      </c>
      <c r="M364" s="204" t="str">
        <f>IF('01-Mapa de riesgo-UO'!S365="No existen", "No existe control para el riesgo",'01-Mapa de riesgo-UO'!W365)</f>
        <v>Procedimiento Calendario Académico</v>
      </c>
      <c r="N364" s="204">
        <f>'01-Mapa de riesgo-UO'!AB365</f>
        <v>0</v>
      </c>
      <c r="O364" s="204" t="str">
        <f>'01-Mapa de riesgo-UO'!AG365</f>
        <v>Director Administrativo grado 17
Técnico 18</v>
      </c>
      <c r="P364" s="218" t="str">
        <f>'01-Mapa de riesgo-UO'!AL365</f>
        <v>Anual</v>
      </c>
      <c r="Q364" s="218" t="str">
        <f>'01-Mapa de riesgo-UO'!AP365</f>
        <v>Preventivo</v>
      </c>
      <c r="R364" s="385" t="str">
        <f>'01-Mapa de riesgo-UO'!AR365</f>
        <v>FUERTE</v>
      </c>
      <c r="S364" s="425" t="s">
        <v>2372</v>
      </c>
      <c r="T364" s="426"/>
      <c r="U364" s="223" t="str">
        <f>'01-Mapa de riesgo-UO'!AW365</f>
        <v>COMPARTIR</v>
      </c>
      <c r="V364" s="223">
        <f>'01-Mapa de riesgo-UO'!AX365</f>
        <v>0</v>
      </c>
      <c r="W364" s="180">
        <f>IF(U364="COMPARTIR",'01-Mapa de riesgo-UO'!BA365, IF(U364=0, 0,$I$6))</f>
        <v>0</v>
      </c>
      <c r="X364" s="221" t="s">
        <v>271</v>
      </c>
      <c r="Y364" s="264" t="s">
        <v>2378</v>
      </c>
      <c r="Z364" s="264" t="s">
        <v>559</v>
      </c>
      <c r="AA364" s="221"/>
      <c r="AB364" s="324" t="s">
        <v>2144</v>
      </c>
    </row>
    <row r="365" spans="1:28" ht="91.5" hidden="1" customHeight="1" x14ac:dyDescent="0.2">
      <c r="A365" s="324"/>
      <c r="B365" s="332"/>
      <c r="C365" s="402"/>
      <c r="D365" s="332"/>
      <c r="E365" s="332"/>
      <c r="F365" s="332"/>
      <c r="G365" s="52" t="str">
        <f>'01-Mapa de riesgo-UO'!I366</f>
        <v>Solicitudes de entidades gubernamentales</v>
      </c>
      <c r="H365" s="332"/>
      <c r="I365" s="385"/>
      <c r="J365" s="332"/>
      <c r="K365" s="426"/>
      <c r="L365" s="426"/>
      <c r="M365" s="204" t="str">
        <f>IF('01-Mapa de riesgo-UO'!S366="No existen", "No existe control para el riesgo",'01-Mapa de riesgo-UO'!W366)</f>
        <v>Coordinación de la comisión de matricula del  consejo academico (conformada por delegados del academico) y otras dependencias</v>
      </c>
      <c r="N365" s="204">
        <f>'01-Mapa de riesgo-UO'!AB366</f>
        <v>0</v>
      </c>
      <c r="O365" s="204" t="str">
        <f>'01-Mapa de riesgo-UO'!AG366</f>
        <v>Director Administrativo grado 17
Técnico 18, Comision de decanos del consejo academico , sistemas y vicerrectoria administrativa</v>
      </c>
      <c r="P365" s="218" t="str">
        <f>'01-Mapa de riesgo-UO'!AL366</f>
        <v>Semestral</v>
      </c>
      <c r="Q365" s="218" t="str">
        <f>'01-Mapa de riesgo-UO'!AP366</f>
        <v>Preventivo</v>
      </c>
      <c r="R365" s="385"/>
      <c r="S365" s="425" t="s">
        <v>2373</v>
      </c>
      <c r="T365" s="426"/>
      <c r="U365" s="223" t="str">
        <f>'01-Mapa de riesgo-UO'!AW366</f>
        <v>COMPARTIR</v>
      </c>
      <c r="V365" s="223">
        <f>'01-Mapa de riesgo-UO'!AX366</f>
        <v>0</v>
      </c>
      <c r="W365" s="180">
        <f>IF(U365="COMPARTIR",'01-Mapa de riesgo-UO'!BA366, IF(U365=0, 0,$I$6))</f>
        <v>0</v>
      </c>
      <c r="X365" s="221" t="s">
        <v>271</v>
      </c>
      <c r="Y365" s="264" t="s">
        <v>2379</v>
      </c>
      <c r="Z365" s="264" t="s">
        <v>559</v>
      </c>
      <c r="AA365" s="221"/>
      <c r="AB365" s="324"/>
    </row>
    <row r="366" spans="1:28" ht="91.5" hidden="1" customHeight="1" x14ac:dyDescent="0.2">
      <c r="A366" s="324"/>
      <c r="B366" s="332"/>
      <c r="C366" s="402"/>
      <c r="D366" s="332"/>
      <c r="E366" s="332"/>
      <c r="F366" s="332"/>
      <c r="G366" s="52">
        <f>'01-Mapa de riesgo-UO'!I367</f>
        <v>0</v>
      </c>
      <c r="H366" s="332"/>
      <c r="I366" s="385"/>
      <c r="J366" s="332"/>
      <c r="K366" s="426"/>
      <c r="L366" s="426"/>
      <c r="M366" s="204" t="str">
        <f>IF('01-Mapa de riesgo-UO'!S367="No existen", "No existe control para el riesgo",'01-Mapa de riesgo-UO'!W367)</f>
        <v>Matriz de Seguimiento y control a los calendarios academicos</v>
      </c>
      <c r="N366" s="204">
        <f>'01-Mapa de riesgo-UO'!AB367</f>
        <v>0</v>
      </c>
      <c r="O366" s="204" t="str">
        <f>'01-Mapa de riesgo-UO'!AG367</f>
        <v>Director Administrativo grado 17
Técnico 18</v>
      </c>
      <c r="P366" s="218" t="str">
        <f>'01-Mapa de riesgo-UO'!AL367</f>
        <v>Semestral</v>
      </c>
      <c r="Q366" s="218" t="str">
        <f>'01-Mapa de riesgo-UO'!AP367</f>
        <v>Preventivo</v>
      </c>
      <c r="R366" s="385"/>
      <c r="S366" s="425" t="s">
        <v>2374</v>
      </c>
      <c r="T366" s="426"/>
      <c r="U366" s="223">
        <f>'01-Mapa de riesgo-UO'!AW367</f>
        <v>0</v>
      </c>
      <c r="V366" s="223">
        <f>'01-Mapa de riesgo-UO'!AX367</f>
        <v>0</v>
      </c>
      <c r="W366" s="180">
        <f>IF(U366="COMPARTIR",'01-Mapa de riesgo-UO'!BA367, IF(U366=0, 0,$I$6))</f>
        <v>0</v>
      </c>
      <c r="X366" s="221" t="s">
        <v>271</v>
      </c>
      <c r="Y366" s="221" t="s">
        <v>2380</v>
      </c>
      <c r="Z366" s="221" t="s">
        <v>559</v>
      </c>
      <c r="AA366" s="221"/>
      <c r="AB366" s="324"/>
    </row>
    <row r="367" spans="1:28" ht="91.5" customHeight="1" x14ac:dyDescent="0.2">
      <c r="A367" s="324">
        <v>120</v>
      </c>
      <c r="B367" s="332" t="str">
        <f>'01-Mapa de riesgo-UO'!D368</f>
        <v>DOCENCIA</v>
      </c>
      <c r="C367" s="402" t="str">
        <f>+'01-Mapa de riesgo-UO'!F368</f>
        <v>SI</v>
      </c>
      <c r="D367" s="332" t="str">
        <f>'01-Mapa de riesgo-UO'!J368</f>
        <v>Corrupción</v>
      </c>
      <c r="E367" s="332" t="str">
        <f>'01-Mapa de riesgo-UO'!K368</f>
        <v>Error en la expedición de certificados de estudios que solicitan los estudiantes con información especial</v>
      </c>
      <c r="F367" s="332" t="str">
        <f>'01-Mapa de riesgo-UO'!L368</f>
        <v>Omisión, inexactitud o adulteración  de información en los certificados de estudios con información especial expedidos por la Universidad</v>
      </c>
      <c r="G367" s="52" t="str">
        <f>'01-Mapa de riesgo-UO'!I368</f>
        <v>1. Fallas en el sistema de información</v>
      </c>
      <c r="H367" s="332"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385" t="str">
        <f>'01-Mapa de riesgo-UO'!AT368</f>
        <v>LEVE</v>
      </c>
      <c r="J367" s="332" t="str">
        <f>'01-Mapa de riesgo-UO'!AU368</f>
        <v>No. De hallazgos en la revisión</v>
      </c>
      <c r="K367" s="425">
        <v>0</v>
      </c>
      <c r="L367" s="425" t="s">
        <v>2368</v>
      </c>
      <c r="M367" s="204" t="str">
        <f>IF('01-Mapa de riesgo-UO'!S368="No existen", "No existe control para el riesgo",'01-Mapa de riesgo-UO'!W368)</f>
        <v>Matriz de Seguimiento y control a los certificados académicos</v>
      </c>
      <c r="N367" s="204">
        <f>'01-Mapa de riesgo-UO'!AB368</f>
        <v>0</v>
      </c>
      <c r="O367" s="204" t="str">
        <f>'01-Mapa de riesgo-UO'!AG368</f>
        <v xml:space="preserve">
Asistencial III - Certificados</v>
      </c>
      <c r="P367" s="218" t="str">
        <f>'01-Mapa de riesgo-UO'!AL368</f>
        <v>Trimestral</v>
      </c>
      <c r="Q367" s="218" t="str">
        <f>'01-Mapa de riesgo-UO'!AP368</f>
        <v>Preventivo</v>
      </c>
      <c r="R367" s="385" t="str">
        <f>'01-Mapa de riesgo-UO'!AR368</f>
        <v>FUERTE</v>
      </c>
      <c r="S367" s="425" t="s">
        <v>2375</v>
      </c>
      <c r="T367" s="426"/>
      <c r="U367" s="223" t="str">
        <f>'01-Mapa de riesgo-UO'!AW368</f>
        <v>ASUMIR</v>
      </c>
      <c r="V367" s="223">
        <f>'01-Mapa de riesgo-UO'!AX368</f>
        <v>0</v>
      </c>
      <c r="W367" s="180">
        <f>IF(U367="COMPARTIR",'01-Mapa de riesgo-UO'!BA368, IF(U367=0, 0,$I$6))</f>
        <v>0</v>
      </c>
      <c r="X367" s="221"/>
      <c r="Y367" s="221"/>
      <c r="Z367" s="221"/>
      <c r="AA367" s="221"/>
      <c r="AB367" s="324" t="s">
        <v>2144</v>
      </c>
    </row>
    <row r="368" spans="1:28" ht="91.5" hidden="1" customHeight="1" x14ac:dyDescent="0.2">
      <c r="A368" s="324"/>
      <c r="B368" s="332"/>
      <c r="C368" s="402"/>
      <c r="D368" s="332"/>
      <c r="E368" s="332"/>
      <c r="F368" s="332"/>
      <c r="G368" s="52" t="str">
        <f>'01-Mapa de riesgo-UO'!I369</f>
        <v>2. Generación de certificados manuales</v>
      </c>
      <c r="H368" s="332"/>
      <c r="I368" s="385"/>
      <c r="J368" s="332"/>
      <c r="K368" s="426"/>
      <c r="L368" s="426"/>
      <c r="M368" s="204" t="str">
        <f>IF('01-Mapa de riesgo-UO'!S369="No existen", "No existe control para el riesgo",'01-Mapa de riesgo-UO'!W369)</f>
        <v>Reuniones y actas de revisión de certificados acádemicos</v>
      </c>
      <c r="N368" s="204">
        <f>'01-Mapa de riesgo-UO'!AB369</f>
        <v>0</v>
      </c>
      <c r="O368" s="204" t="str">
        <f>'01-Mapa de riesgo-UO'!AG369</f>
        <v>Director Administrativo grado 17
Asistencial III - Pregrado y Posgrado
Técnico 18
Asistencial III - Certificados</v>
      </c>
      <c r="P368" s="218" t="str">
        <f>'01-Mapa de riesgo-UO'!AL369</f>
        <v>Trimestral</v>
      </c>
      <c r="Q368" s="218" t="str">
        <f>'01-Mapa de riesgo-UO'!AP369</f>
        <v>Preventivo</v>
      </c>
      <c r="R368" s="385"/>
      <c r="S368" s="425" t="s">
        <v>2376</v>
      </c>
      <c r="T368" s="426"/>
      <c r="U368" s="223" t="str">
        <f>'01-Mapa de riesgo-UO'!AW369</f>
        <v>ASUMIR</v>
      </c>
      <c r="V368" s="223">
        <f>'01-Mapa de riesgo-UO'!AX369</f>
        <v>0</v>
      </c>
      <c r="W368" s="180">
        <f>IF(U368="COMPARTIR",'01-Mapa de riesgo-UO'!BA369, IF(U368=0, 0,$I$6))</f>
        <v>0</v>
      </c>
      <c r="X368" s="221"/>
      <c r="Y368" s="221"/>
      <c r="Z368" s="221"/>
      <c r="AA368" s="221"/>
      <c r="AB368" s="324"/>
    </row>
    <row r="369" spans="1:28" ht="91.5" hidden="1" customHeight="1" x14ac:dyDescent="0.2">
      <c r="A369" s="324"/>
      <c r="B369" s="332"/>
      <c r="C369" s="402"/>
      <c r="D369" s="332"/>
      <c r="E369" s="332"/>
      <c r="F369" s="332"/>
      <c r="G369" s="52">
        <f>'01-Mapa de riesgo-UO'!I370</f>
        <v>0</v>
      </c>
      <c r="H369" s="332"/>
      <c r="I369" s="385"/>
      <c r="J369" s="332"/>
      <c r="K369" s="426"/>
      <c r="L369" s="426"/>
      <c r="M369" s="204" t="str">
        <f>IF('01-Mapa de riesgo-UO'!S370="No existen", "No existe control para el riesgo",'01-Mapa de riesgo-UO'!W370)</f>
        <v>Automatizar los certificados, para que estos sean expedidos por el sistema de Información</v>
      </c>
      <c r="N369" s="204">
        <f>'01-Mapa de riesgo-UO'!AB370</f>
        <v>0</v>
      </c>
      <c r="O369" s="204" t="str">
        <f>'01-Mapa de riesgo-UO'!AG370</f>
        <v>Director Administrativo grado 17
Asistencial III - Certificados</v>
      </c>
      <c r="P369" s="218" t="str">
        <f>'01-Mapa de riesgo-UO'!AL370</f>
        <v>Trimestral</v>
      </c>
      <c r="Q369" s="218" t="str">
        <f>'01-Mapa de riesgo-UO'!AP370</f>
        <v>Preventivo</v>
      </c>
      <c r="R369" s="385"/>
      <c r="S369" s="425" t="s">
        <v>2377</v>
      </c>
      <c r="T369" s="426"/>
      <c r="U369" s="223" t="str">
        <f>'01-Mapa de riesgo-UO'!AW370</f>
        <v>ASUMIR</v>
      </c>
      <c r="V369" s="223">
        <f>'01-Mapa de riesgo-UO'!AX370</f>
        <v>0</v>
      </c>
      <c r="W369" s="180">
        <f>IF(U369="COMPARTIR",'01-Mapa de riesgo-UO'!BA370, IF(U369=0, 0,$I$6))</f>
        <v>0</v>
      </c>
      <c r="X369" s="221"/>
      <c r="Y369" s="221"/>
      <c r="Z369" s="221"/>
      <c r="AA369" s="221"/>
      <c r="AB369" s="324"/>
    </row>
    <row r="370" spans="1:28" ht="91.5" hidden="1" customHeight="1" x14ac:dyDescent="0.2">
      <c r="A370" s="324">
        <v>121</v>
      </c>
      <c r="B370" s="332" t="str">
        <f>'01-Mapa de riesgo-UO'!D371</f>
        <v>ADMINISTRACIÓN_INSTITUCIONAL</v>
      </c>
      <c r="C370" s="402" t="str">
        <f>+'01-Mapa de riesgo-UO'!F371</f>
        <v>SI</v>
      </c>
      <c r="D370" s="332" t="str">
        <f>'01-Mapa de riesgo-UO'!J371</f>
        <v>Cumplimiento</v>
      </c>
      <c r="E370" s="332" t="str">
        <f>'01-Mapa de riesgo-UO'!K371</f>
        <v xml:space="preserve">No suscribir el contrato </v>
      </c>
      <c r="F370" s="332"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32" t="str">
        <f>'01-Mapa de riesgo-UO'!M371</f>
        <v xml:space="preserve">Retrasos en la presentación del servicio, pérdida económica, conflictos comerciales entre las partes, incumplimientos, falta de eficacia y eficiencia en los procesos de compra </v>
      </c>
      <c r="I370" s="385" t="str">
        <f>'01-Mapa de riesgo-UO'!AT371</f>
        <v>MODERADO</v>
      </c>
      <c r="J370" s="332" t="str">
        <f>'01-Mapa de riesgo-UO'!AU371</f>
        <v xml:space="preserve">Valor girado / Valor total aprobado en Decreto de Liquidación </v>
      </c>
      <c r="K370" s="404">
        <v>0.4</v>
      </c>
      <c r="L370" s="399" t="s">
        <v>2381</v>
      </c>
      <c r="M370" s="204" t="str">
        <f>IF('01-Mapa de riesgo-UO'!S371="No existen", "No existe control para el riesgo",'01-Mapa de riesgo-UO'!W371)</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70" s="204">
        <f>'01-Mapa de riesgo-UO'!AB371</f>
        <v>0</v>
      </c>
      <c r="O370" s="204" t="str">
        <f>'01-Mapa de riesgo-UO'!AG371</f>
        <v>Jefe Sección de Bienes y suminiostros</v>
      </c>
      <c r="P370" s="218" t="str">
        <f>'01-Mapa de riesgo-UO'!AL371</f>
        <v>No definida</v>
      </c>
      <c r="Q370" s="218" t="str">
        <f>'01-Mapa de riesgo-UO'!AP371</f>
        <v>Preventivo</v>
      </c>
      <c r="R370" s="385" t="str">
        <f>'01-Mapa de riesgo-UO'!AR371</f>
        <v>ACEPTABLE</v>
      </c>
      <c r="S370" s="399" t="s">
        <v>2386</v>
      </c>
      <c r="T370" s="399"/>
      <c r="U370" s="223" t="str">
        <f>'01-Mapa de riesgo-UO'!AW371</f>
        <v>REDUCIR</v>
      </c>
      <c r="V370" s="223" t="str">
        <f>'01-Mapa de riesgo-UO'!AX371</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370" s="180">
        <f>IF(U370="COMPARTIR",'01-Mapa de riesgo-UO'!BA371, IF(U370=0, 0,$I$6))</f>
        <v>0</v>
      </c>
      <c r="X370" s="221"/>
      <c r="Y370" s="221"/>
      <c r="Z370" s="221"/>
      <c r="AA370" s="221"/>
      <c r="AB370" s="324" t="s">
        <v>2143</v>
      </c>
    </row>
    <row r="371" spans="1:28" ht="91.5" hidden="1" customHeight="1" x14ac:dyDescent="0.2">
      <c r="A371" s="324"/>
      <c r="B371" s="332"/>
      <c r="C371" s="402"/>
      <c r="D371" s="332"/>
      <c r="E371" s="332"/>
      <c r="F371" s="332"/>
      <c r="G371" s="52">
        <f>'01-Mapa de riesgo-UO'!I372</f>
        <v>0</v>
      </c>
      <c r="H371" s="332"/>
      <c r="I371" s="385"/>
      <c r="J371" s="332"/>
      <c r="K371" s="401"/>
      <c r="L371" s="399"/>
      <c r="M371" s="204">
        <f>IF('01-Mapa de riesgo-UO'!S372="No existen", "No existe control para el riesgo",'01-Mapa de riesgo-UO'!W372)</f>
        <v>0</v>
      </c>
      <c r="N371" s="204">
        <f>'01-Mapa de riesgo-UO'!AB372</f>
        <v>0</v>
      </c>
      <c r="O371" s="204">
        <f>'01-Mapa de riesgo-UO'!AG372</f>
        <v>0</v>
      </c>
      <c r="P371" s="218">
        <f>'01-Mapa de riesgo-UO'!AL372</f>
        <v>0</v>
      </c>
      <c r="Q371" s="218">
        <f>'01-Mapa de riesgo-UO'!AP372</f>
        <v>0</v>
      </c>
      <c r="R371" s="385"/>
      <c r="S371" s="399"/>
      <c r="T371" s="399"/>
      <c r="U371" s="223">
        <f>'01-Mapa de riesgo-UO'!AW372</f>
        <v>0</v>
      </c>
      <c r="V371" s="223">
        <f>'01-Mapa de riesgo-UO'!AX372</f>
        <v>0</v>
      </c>
      <c r="W371" s="180">
        <f>IF(U371="COMPARTIR",'01-Mapa de riesgo-UO'!BA372, IF(U371=0, 0,$I$6))</f>
        <v>0</v>
      </c>
      <c r="X371" s="221"/>
      <c r="Y371" s="221"/>
      <c r="Z371" s="221"/>
      <c r="AA371" s="221"/>
      <c r="AB371" s="324"/>
    </row>
    <row r="372" spans="1:28" ht="91.5" hidden="1" customHeight="1" x14ac:dyDescent="0.2">
      <c r="A372" s="324"/>
      <c r="B372" s="332"/>
      <c r="C372" s="402"/>
      <c r="D372" s="332"/>
      <c r="E372" s="332"/>
      <c r="F372" s="332"/>
      <c r="G372" s="52">
        <f>'01-Mapa de riesgo-UO'!I373</f>
        <v>0</v>
      </c>
      <c r="H372" s="332"/>
      <c r="I372" s="385"/>
      <c r="J372" s="332"/>
      <c r="K372" s="401"/>
      <c r="L372" s="399"/>
      <c r="M372" s="204">
        <f>IF('01-Mapa de riesgo-UO'!S373="No existen", "No existe control para el riesgo",'01-Mapa de riesgo-UO'!W373)</f>
        <v>0</v>
      </c>
      <c r="N372" s="204">
        <f>'01-Mapa de riesgo-UO'!AB373</f>
        <v>0</v>
      </c>
      <c r="O372" s="204">
        <f>'01-Mapa de riesgo-UO'!AG373</f>
        <v>0</v>
      </c>
      <c r="P372" s="218">
        <f>'01-Mapa de riesgo-UO'!AL373</f>
        <v>0</v>
      </c>
      <c r="Q372" s="218">
        <f>'01-Mapa de riesgo-UO'!AP373</f>
        <v>0</v>
      </c>
      <c r="R372" s="385"/>
      <c r="S372" s="399"/>
      <c r="T372" s="399"/>
      <c r="U372" s="223">
        <f>'01-Mapa de riesgo-UO'!AW373</f>
        <v>0</v>
      </c>
      <c r="V372" s="223">
        <f>'01-Mapa de riesgo-UO'!AX373</f>
        <v>0</v>
      </c>
      <c r="W372" s="180">
        <f>IF(U372="COMPARTIR",'01-Mapa de riesgo-UO'!BA373, IF(U372=0, 0,$I$6))</f>
        <v>0</v>
      </c>
      <c r="X372" s="221"/>
      <c r="Y372" s="221"/>
      <c r="Z372" s="221"/>
      <c r="AA372" s="221"/>
      <c r="AB372" s="324"/>
    </row>
    <row r="373" spans="1:28" ht="91.5" hidden="1" customHeight="1" x14ac:dyDescent="0.2">
      <c r="A373" s="324">
        <v>122</v>
      </c>
      <c r="B373" s="332" t="str">
        <f>'01-Mapa de riesgo-UO'!D374</f>
        <v>ADMINISTRACIÓN_INSTITUCIONAL</v>
      </c>
      <c r="C373" s="402" t="str">
        <f>+'01-Mapa de riesgo-UO'!F374</f>
        <v>NO</v>
      </c>
      <c r="D373" s="332" t="str">
        <f>'01-Mapa de riesgo-UO'!J374</f>
        <v>Cumplimiento</v>
      </c>
      <c r="E373" s="332" t="str">
        <f>'01-Mapa de riesgo-UO'!K374</f>
        <v>Registros presupuestales generados después de que se inicie la ejecución de los compromisos u obligaciones</v>
      </c>
      <c r="F373" s="332"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32" t="str">
        <f>'01-Mapa de riesgo-UO'!M374</f>
        <v>1. No contar con el Registro Presupuestal que ampara el compromiso antes de ejecución.
2. Investigaciones disciplinarias
3. Demandas</v>
      </c>
      <c r="I373" s="385" t="str">
        <f>'01-Mapa de riesgo-UO'!AT374</f>
        <v>LEVE</v>
      </c>
      <c r="J373" s="332" t="str">
        <f>'01-Mapa de riesgo-UO'!AU374</f>
        <v>Implementación de estrategia de sensibilización o capacitación a la comunidad universitaria sobre los procesos presupuestales</v>
      </c>
      <c r="K373" s="424">
        <v>0.5</v>
      </c>
      <c r="L373" s="399" t="s">
        <v>2382</v>
      </c>
      <c r="M373" s="204" t="str">
        <f>IF('01-Mapa de riesgo-UO'!S374="No existen", "No existe control para el riesgo",'01-Mapa de riesgo-UO'!W374)</f>
        <v>134-PRS-04 - Expedición y modificación de registros presupuestales</v>
      </c>
      <c r="N373" s="204">
        <f>'01-Mapa de riesgo-UO'!AB374</f>
        <v>0</v>
      </c>
      <c r="O373" s="204" t="str">
        <f>'01-Mapa de riesgo-UO'!AG374</f>
        <v>Tecnico 18
Tecnico I</v>
      </c>
      <c r="P373" s="218" t="str">
        <f>'01-Mapa de riesgo-UO'!AL374</f>
        <v>Diaria</v>
      </c>
      <c r="Q373" s="218" t="str">
        <f>'01-Mapa de riesgo-UO'!AP374</f>
        <v>Preventivo</v>
      </c>
      <c r="R373" s="385" t="str">
        <f>'01-Mapa de riesgo-UO'!AR374</f>
        <v>ACEPTABLE</v>
      </c>
      <c r="S373" s="399" t="s">
        <v>2387</v>
      </c>
      <c r="T373" s="399"/>
      <c r="U373" s="223" t="str">
        <f>'01-Mapa de riesgo-UO'!AW374</f>
        <v>ASUMIR</v>
      </c>
      <c r="V373" s="223">
        <f>'01-Mapa de riesgo-UO'!AX374</f>
        <v>0</v>
      </c>
      <c r="W373" s="180">
        <f>IF(U373="COMPARTIR",'01-Mapa de riesgo-UO'!BA374, IF(U373=0, 0,$I$6))</f>
        <v>0</v>
      </c>
      <c r="X373" s="221"/>
      <c r="Y373" s="221"/>
      <c r="Z373" s="221"/>
      <c r="AA373" s="221"/>
      <c r="AB373" s="324" t="s">
        <v>2143</v>
      </c>
    </row>
    <row r="374" spans="1:28" ht="91.5" hidden="1" customHeight="1" x14ac:dyDescent="0.2">
      <c r="A374" s="324"/>
      <c r="B374" s="332"/>
      <c r="C374" s="402"/>
      <c r="D374" s="332"/>
      <c r="E374" s="332"/>
      <c r="F374" s="332"/>
      <c r="G374" s="52">
        <f>'01-Mapa de riesgo-UO'!I375</f>
        <v>0</v>
      </c>
      <c r="H374" s="332"/>
      <c r="I374" s="385"/>
      <c r="J374" s="332"/>
      <c r="K374" s="401"/>
      <c r="L374" s="399"/>
      <c r="M374" s="204" t="str">
        <f>IF('01-Mapa de riesgo-UO'!S375="No existen", "No existe control para el riesgo",'01-Mapa de riesgo-UO'!W375)</f>
        <v xml:space="preserve">Jornadas de sensibilización </v>
      </c>
      <c r="N374" s="204">
        <f>'01-Mapa de riesgo-UO'!AB375</f>
        <v>0</v>
      </c>
      <c r="O374" s="204" t="str">
        <f>'01-Mapa de riesgo-UO'!AG375</f>
        <v>Jefe Sección de Presupuesto 
Profesional I</v>
      </c>
      <c r="P374" s="218" t="str">
        <f>'01-Mapa de riesgo-UO'!AL375</f>
        <v>Semestral</v>
      </c>
      <c r="Q374" s="218" t="str">
        <f>'01-Mapa de riesgo-UO'!AP375</f>
        <v>Preventivo</v>
      </c>
      <c r="R374" s="385"/>
      <c r="S374" s="399" t="s">
        <v>2388</v>
      </c>
      <c r="T374" s="399"/>
      <c r="U374" s="223" t="str">
        <f>'01-Mapa de riesgo-UO'!AW375</f>
        <v>ASUMIR</v>
      </c>
      <c r="V374" s="223">
        <f>'01-Mapa de riesgo-UO'!AX375</f>
        <v>0</v>
      </c>
      <c r="W374" s="180">
        <f>IF(U374="COMPARTIR",'01-Mapa de riesgo-UO'!BA375, IF(U374=0, 0,$I$6))</f>
        <v>0</v>
      </c>
      <c r="X374" s="221"/>
      <c r="Y374" s="221"/>
      <c r="Z374" s="221"/>
      <c r="AA374" s="221"/>
      <c r="AB374" s="324"/>
    </row>
    <row r="375" spans="1:28" ht="91.5" hidden="1" customHeight="1" x14ac:dyDescent="0.2">
      <c r="A375" s="324"/>
      <c r="B375" s="332"/>
      <c r="C375" s="402"/>
      <c r="D375" s="332"/>
      <c r="E375" s="332"/>
      <c r="F375" s="332"/>
      <c r="G375" s="52">
        <f>'01-Mapa de riesgo-UO'!I376</f>
        <v>0</v>
      </c>
      <c r="H375" s="332"/>
      <c r="I375" s="385"/>
      <c r="J375" s="332"/>
      <c r="K375" s="401"/>
      <c r="L375" s="399"/>
      <c r="M375" s="204">
        <f>IF('01-Mapa de riesgo-UO'!S376="No existen", "No existe control para el riesgo",'01-Mapa de riesgo-UO'!W376)</f>
        <v>0</v>
      </c>
      <c r="N375" s="204">
        <f>'01-Mapa de riesgo-UO'!AB376</f>
        <v>0</v>
      </c>
      <c r="O375" s="204">
        <f>'01-Mapa de riesgo-UO'!AG376</f>
        <v>0</v>
      </c>
      <c r="P375" s="218">
        <f>'01-Mapa de riesgo-UO'!AL376</f>
        <v>0</v>
      </c>
      <c r="Q375" s="218">
        <f>'01-Mapa de riesgo-UO'!AP376</f>
        <v>0</v>
      </c>
      <c r="R375" s="385"/>
      <c r="S375" s="399"/>
      <c r="T375" s="399"/>
      <c r="U375" s="223" t="str">
        <f>'01-Mapa de riesgo-UO'!AW376</f>
        <v>ASUMIR</v>
      </c>
      <c r="V375" s="223">
        <f>'01-Mapa de riesgo-UO'!AX376</f>
        <v>0</v>
      </c>
      <c r="W375" s="180">
        <f>IF(U375="COMPARTIR",'01-Mapa de riesgo-UO'!BA376, IF(U375=0, 0,$I$6))</f>
        <v>0</v>
      </c>
      <c r="X375" s="221"/>
      <c r="Y375" s="221"/>
      <c r="Z375" s="221"/>
      <c r="AA375" s="221"/>
      <c r="AB375" s="324"/>
    </row>
    <row r="376" spans="1:28" ht="91.5" hidden="1" customHeight="1" x14ac:dyDescent="0.2">
      <c r="A376" s="324">
        <v>123</v>
      </c>
      <c r="B376" s="332" t="str">
        <f>'01-Mapa de riesgo-UO'!D377</f>
        <v>ADMINISTRACIÓN_INSTITUCIONAL</v>
      </c>
      <c r="C376" s="402" t="str">
        <f>+'01-Mapa de riesgo-UO'!F377</f>
        <v>SI</v>
      </c>
      <c r="D376" s="332" t="str">
        <f>'01-Mapa de riesgo-UO'!J377</f>
        <v>Financiero</v>
      </c>
      <c r="E376" s="332" t="str">
        <f>'01-Mapa de riesgo-UO'!K377</f>
        <v xml:space="preserve">Fraude Eléctronico </v>
      </c>
      <c r="F376" s="332" t="str">
        <f>'01-Mapa de riesgo-UO'!L377</f>
        <v xml:space="preserve">   Acceso no autorizado a la banca virtual</v>
      </c>
      <c r="G376" s="52" t="str">
        <f>'01-Mapa de riesgo-UO'!I377</f>
        <v>Falta de seguimiento a los protocolos definidos.</v>
      </c>
      <c r="H376" s="332" t="str">
        <f>'01-Mapa de riesgo-UO'!M377</f>
        <v xml:space="preserve">1. Detrimento Patrimonial.            2. Exposición   de la            información financiera de la Universidad.                      </v>
      </c>
      <c r="I376" s="385" t="str">
        <f>'01-Mapa de riesgo-UO'!AT377</f>
        <v>LEVE</v>
      </c>
      <c r="J376" s="332" t="str">
        <f>'01-Mapa de riesgo-UO'!AU377</f>
        <v xml:space="preserve">         N° de accesos no autorizados</v>
      </c>
      <c r="K376" s="404">
        <v>0</v>
      </c>
      <c r="L376" s="399" t="s">
        <v>2383</v>
      </c>
      <c r="M376" s="204" t="str">
        <f>IF('01-Mapa de riesgo-UO'!S377="No existen", "No existe control para el riesgo",'01-Mapa de riesgo-UO'!W377)</f>
        <v>Descripción en los manuales de  funciones en las personas que manejan recursos</v>
      </c>
      <c r="N376" s="204">
        <f>'01-Mapa de riesgo-UO'!AB377</f>
        <v>0</v>
      </c>
      <c r="O376" s="204" t="str">
        <f>'01-Mapa de riesgo-UO'!AG377</f>
        <v>Profesional XIII
Jefe Sección Tesorería</v>
      </c>
      <c r="P376" s="218" t="str">
        <f>'01-Mapa de riesgo-UO'!AL377</f>
        <v>Anual</v>
      </c>
      <c r="Q376" s="218" t="str">
        <f>'01-Mapa de riesgo-UO'!AP377</f>
        <v>Preventivo</v>
      </c>
      <c r="R376" s="385" t="str">
        <f>'01-Mapa de riesgo-UO'!AR377</f>
        <v>FUERTE</v>
      </c>
      <c r="S376" s="399" t="s">
        <v>2389</v>
      </c>
      <c r="T376" s="399"/>
      <c r="U376" s="223" t="str">
        <f>'01-Mapa de riesgo-UO'!AW377</f>
        <v>ASUMIR</v>
      </c>
      <c r="V376" s="223">
        <f>'01-Mapa de riesgo-UO'!AX377</f>
        <v>0</v>
      </c>
      <c r="W376" s="180">
        <f>IF(U376="COMPARTIR",'01-Mapa de riesgo-UO'!BA377, IF(U376=0, 0,$I$6))</f>
        <v>0</v>
      </c>
      <c r="X376" s="221"/>
      <c r="Y376" s="221"/>
      <c r="Z376" s="221"/>
      <c r="AA376" s="221"/>
      <c r="AB376" s="324" t="s">
        <v>2143</v>
      </c>
    </row>
    <row r="377" spans="1:28" ht="91.5" hidden="1" customHeight="1" x14ac:dyDescent="0.2">
      <c r="A377" s="324"/>
      <c r="B377" s="332"/>
      <c r="C377" s="402"/>
      <c r="D377" s="332"/>
      <c r="E377" s="332"/>
      <c r="F377" s="332"/>
      <c r="G377" s="52" t="str">
        <f>'01-Mapa de riesgo-UO'!I378</f>
        <v>Incumplimiento de los protocolos</v>
      </c>
      <c r="H377" s="332"/>
      <c r="I377" s="385"/>
      <c r="J377" s="332"/>
      <c r="K377" s="401"/>
      <c r="L377" s="399"/>
      <c r="M377" s="204" t="str">
        <f>IF('01-Mapa de riesgo-UO'!S378="No existen", "No existe control para el riesgo",'01-Mapa de riesgo-UO'!W378)</f>
        <v>Cambio de clave</v>
      </c>
      <c r="N377" s="204">
        <f>'01-Mapa de riesgo-UO'!AB378</f>
        <v>0</v>
      </c>
      <c r="O377" s="204" t="str">
        <f>'01-Mapa de riesgo-UO'!AG378</f>
        <v>Profesional XIII
Jefe Sección Tesorería
Directivo grado 17</v>
      </c>
      <c r="P377" s="218" t="str">
        <f>'01-Mapa de riesgo-UO'!AL378</f>
        <v>Mensual</v>
      </c>
      <c r="Q377" s="218" t="str">
        <f>'01-Mapa de riesgo-UO'!AP378</f>
        <v>Preventivo</v>
      </c>
      <c r="R377" s="385"/>
      <c r="S377" s="399" t="s">
        <v>2390</v>
      </c>
      <c r="T377" s="399"/>
      <c r="U377" s="223" t="str">
        <f>'01-Mapa de riesgo-UO'!AW378</f>
        <v>ASUMIR</v>
      </c>
      <c r="V377" s="223">
        <f>'01-Mapa de riesgo-UO'!AX378</f>
        <v>0</v>
      </c>
      <c r="W377" s="180">
        <f>IF(U377="COMPARTIR",'01-Mapa de riesgo-UO'!BA378, IF(U377=0, 0,$I$6))</f>
        <v>0</v>
      </c>
      <c r="X377" s="221"/>
      <c r="Y377" s="221"/>
      <c r="Z377" s="221"/>
      <c r="AA377" s="221"/>
      <c r="AB377" s="324"/>
    </row>
    <row r="378" spans="1:28" ht="91.5" hidden="1" customHeight="1" x14ac:dyDescent="0.2">
      <c r="A378" s="324"/>
      <c r="B378" s="332"/>
      <c r="C378" s="402"/>
      <c r="D378" s="332"/>
      <c r="E378" s="332"/>
      <c r="F378" s="332"/>
      <c r="G378" s="52" t="str">
        <f>'01-Mapa de riesgo-UO'!I379</f>
        <v>Ataques ciberneticos</v>
      </c>
      <c r="H378" s="332"/>
      <c r="I378" s="385"/>
      <c r="J378" s="332"/>
      <c r="K378" s="401"/>
      <c r="L378" s="399"/>
      <c r="M378" s="204" t="str">
        <f>IF('01-Mapa de riesgo-UO'!S379="No existen", "No existe control para el riesgo",'01-Mapa de riesgo-UO'!W379)</f>
        <v>Manejo de token</v>
      </c>
      <c r="N378" s="204">
        <f>'01-Mapa de riesgo-UO'!AB379</f>
        <v>0</v>
      </c>
      <c r="O378" s="204" t="str">
        <f>'01-Mapa de riesgo-UO'!AG379</f>
        <v>Profesional XIII
Jefe Sección Tesorería
Directivo grado 17</v>
      </c>
      <c r="P378" s="218" t="str">
        <f>'01-Mapa de riesgo-UO'!AL379</f>
        <v>No definida</v>
      </c>
      <c r="Q378" s="218" t="str">
        <f>'01-Mapa de riesgo-UO'!AP379</f>
        <v>Preventivo</v>
      </c>
      <c r="R378" s="385"/>
      <c r="S378" s="399" t="s">
        <v>2391</v>
      </c>
      <c r="T378" s="399"/>
      <c r="U378" s="223" t="str">
        <f>'01-Mapa de riesgo-UO'!AW379</f>
        <v>ASUMIR</v>
      </c>
      <c r="V378" s="223">
        <f>'01-Mapa de riesgo-UO'!AX379</f>
        <v>0</v>
      </c>
      <c r="W378" s="180">
        <f>IF(U378="COMPARTIR",'01-Mapa de riesgo-UO'!BA379, IF(U378=0, 0,$I$6))</f>
        <v>0</v>
      </c>
      <c r="X378" s="221"/>
      <c r="Y378" s="221"/>
      <c r="Z378" s="221"/>
      <c r="AA378" s="221"/>
      <c r="AB378" s="324"/>
    </row>
    <row r="379" spans="1:28" ht="91.5" hidden="1" customHeight="1" x14ac:dyDescent="0.2">
      <c r="A379" s="324">
        <v>124</v>
      </c>
      <c r="B379" s="332" t="str">
        <f>'01-Mapa de riesgo-UO'!D380</f>
        <v>ADMINISTRACIÓN_INSTITUCIONAL</v>
      </c>
      <c r="C379" s="402" t="str">
        <f>+'01-Mapa de riesgo-UO'!F380</f>
        <v>NO</v>
      </c>
      <c r="D379" s="332" t="str">
        <f>'01-Mapa de riesgo-UO'!J380</f>
        <v>Contable</v>
      </c>
      <c r="E379" s="332" t="str">
        <f>'01-Mapa de riesgo-UO'!K380</f>
        <v>Hechos económicos no incluidos en el proceso contable.</v>
      </c>
      <c r="F379" s="332"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32" t="str">
        <f>'01-Mapa de riesgo-UO'!M380</f>
        <v xml:space="preserve">1. Estados Financieros no razonables para la toma de decisiones 
2. Detrimento Patrimonial.
3. Hallazgos por parte del Ente de Control disciplinarios y fiscales. </v>
      </c>
      <c r="I379" s="385" t="str">
        <f>'01-Mapa de riesgo-UO'!AT380</f>
        <v>LEVE</v>
      </c>
      <c r="J379" s="332" t="str">
        <f>'01-Mapa de riesgo-UO'!AU380</f>
        <v>Número de hechos económicos no reportados en el período</v>
      </c>
      <c r="K379" s="404">
        <v>0.5</v>
      </c>
      <c r="L379" s="399" t="s">
        <v>2384</v>
      </c>
      <c r="M379" s="204" t="str">
        <f>IF('01-Mapa de riesgo-UO'!S380="No existen", "No existe control para el riesgo",'01-Mapa de riesgo-UO'!W380)</f>
        <v>Actualización y divulgación de las políticas contables</v>
      </c>
      <c r="N379" s="204">
        <f>'01-Mapa de riesgo-UO'!AB380</f>
        <v>0</v>
      </c>
      <c r="O379" s="204" t="str">
        <f>'01-Mapa de riesgo-UO'!AG380</f>
        <v>Jefe Sección Contabilidad</v>
      </c>
      <c r="P379" s="218" t="str">
        <f>'01-Mapa de riesgo-UO'!AL380</f>
        <v>No definida</v>
      </c>
      <c r="Q379" s="218" t="str">
        <f>'01-Mapa de riesgo-UO'!AP380</f>
        <v>Preventivo</v>
      </c>
      <c r="R379" s="385" t="str">
        <f>'01-Mapa de riesgo-UO'!AR380</f>
        <v>ACEPTABLE</v>
      </c>
      <c r="S379" s="399" t="s">
        <v>2392</v>
      </c>
      <c r="T379" s="399"/>
      <c r="U379" s="223" t="str">
        <f>'01-Mapa de riesgo-UO'!AW380</f>
        <v>ASUMIR</v>
      </c>
      <c r="V379" s="223">
        <f>'01-Mapa de riesgo-UO'!AX380</f>
        <v>0</v>
      </c>
      <c r="W379" s="180">
        <f>IF(U379="COMPARTIR",'01-Mapa de riesgo-UO'!BA380, IF(U379=0, 0,$I$6))</f>
        <v>0</v>
      </c>
      <c r="X379" s="221"/>
      <c r="Y379" s="221"/>
      <c r="Z379" s="221"/>
      <c r="AA379" s="221"/>
      <c r="AB379" s="324" t="s">
        <v>2143</v>
      </c>
    </row>
    <row r="380" spans="1:28" ht="91.5" hidden="1" customHeight="1" x14ac:dyDescent="0.2">
      <c r="A380" s="324"/>
      <c r="B380" s="332"/>
      <c r="C380" s="402"/>
      <c r="D380" s="332"/>
      <c r="E380" s="332"/>
      <c r="F380" s="332"/>
      <c r="G380" s="52">
        <f>'01-Mapa de riesgo-UO'!I381</f>
        <v>0</v>
      </c>
      <c r="H380" s="332"/>
      <c r="I380" s="385"/>
      <c r="J380" s="332"/>
      <c r="K380" s="401"/>
      <c r="L380" s="399"/>
      <c r="M380" s="204" t="str">
        <f>IF('01-Mapa de riesgo-UO'!S381="No existen", "No existe control para el riesgo",'01-Mapa de riesgo-UO'!W381)</f>
        <v>Solicitud de información contable al cierre de cada vigencia</v>
      </c>
      <c r="N380" s="204">
        <f>'01-Mapa de riesgo-UO'!AB381</f>
        <v>0</v>
      </c>
      <c r="O380" s="204" t="str">
        <f>'01-Mapa de riesgo-UO'!AG381</f>
        <v>Jefe Sección Contabilidad</v>
      </c>
      <c r="P380" s="218" t="str">
        <f>'01-Mapa de riesgo-UO'!AL381</f>
        <v>Anual</v>
      </c>
      <c r="Q380" s="218" t="str">
        <f>'01-Mapa de riesgo-UO'!AP381</f>
        <v>Preventivo</v>
      </c>
      <c r="R380" s="385"/>
      <c r="S380" s="399" t="s">
        <v>2393</v>
      </c>
      <c r="T380" s="399"/>
      <c r="U380" s="223" t="str">
        <f>'01-Mapa de riesgo-UO'!AW381</f>
        <v>ASUMIR</v>
      </c>
      <c r="V380" s="223">
        <f>'01-Mapa de riesgo-UO'!AX381</f>
        <v>0</v>
      </c>
      <c r="W380" s="180">
        <f>IF(U380="COMPARTIR",'01-Mapa de riesgo-UO'!BA381, IF(U380=0, 0,$I$6))</f>
        <v>0</v>
      </c>
      <c r="X380" s="221"/>
      <c r="Y380" s="221"/>
      <c r="Z380" s="221"/>
      <c r="AA380" s="221"/>
      <c r="AB380" s="324"/>
    </row>
    <row r="381" spans="1:28" ht="91.5" hidden="1" customHeight="1" x14ac:dyDescent="0.2">
      <c r="A381" s="324"/>
      <c r="B381" s="332"/>
      <c r="C381" s="402"/>
      <c r="D381" s="332"/>
      <c r="E381" s="332"/>
      <c r="F381" s="332"/>
      <c r="G381" s="52">
        <f>'01-Mapa de riesgo-UO'!I382</f>
        <v>0</v>
      </c>
      <c r="H381" s="332"/>
      <c r="I381" s="385"/>
      <c r="J381" s="332"/>
      <c r="K381" s="401"/>
      <c r="L381" s="399"/>
      <c r="M381" s="204" t="str">
        <f>IF('01-Mapa de riesgo-UO'!S382="No existen", "No existe control para el riesgo",'01-Mapa de riesgo-UO'!W382)</f>
        <v>Asesoría contable y financiera</v>
      </c>
      <c r="N381" s="204">
        <f>'01-Mapa de riesgo-UO'!AB382</f>
        <v>0</v>
      </c>
      <c r="O381" s="204" t="str">
        <f>'01-Mapa de riesgo-UO'!AG382</f>
        <v>Jefe Sección Contabilidad</v>
      </c>
      <c r="P381" s="218" t="str">
        <f>'01-Mapa de riesgo-UO'!AL382</f>
        <v>Anual</v>
      </c>
      <c r="Q381" s="218" t="str">
        <f>'01-Mapa de riesgo-UO'!AP382</f>
        <v>Preventivo</v>
      </c>
      <c r="R381" s="385"/>
      <c r="S381" s="399" t="s">
        <v>2394</v>
      </c>
      <c r="T381" s="399"/>
      <c r="U381" s="223" t="str">
        <f>'01-Mapa de riesgo-UO'!AW382</f>
        <v>ASUMIR</v>
      </c>
      <c r="V381" s="223">
        <f>'01-Mapa de riesgo-UO'!AX382</f>
        <v>0</v>
      </c>
      <c r="W381" s="180">
        <f>IF(U381="COMPARTIR",'01-Mapa de riesgo-UO'!BA382, IF(U381=0, 0,$I$6))</f>
        <v>0</v>
      </c>
      <c r="X381" s="221"/>
      <c r="Y381" s="221"/>
      <c r="Z381" s="221"/>
      <c r="AA381" s="221"/>
      <c r="AB381" s="324"/>
    </row>
    <row r="382" spans="1:28" ht="91.5" hidden="1" customHeight="1" x14ac:dyDescent="0.2">
      <c r="A382" s="324">
        <v>125</v>
      </c>
      <c r="B382" s="332" t="str">
        <f>'01-Mapa de riesgo-UO'!D383</f>
        <v>ADMINISTRACIÓN_INSTITUCIONAL</v>
      </c>
      <c r="C382" s="402" t="str">
        <f>+'01-Mapa de riesgo-UO'!F383</f>
        <v>SI</v>
      </c>
      <c r="D382" s="332" t="str">
        <f>'01-Mapa de riesgo-UO'!J383</f>
        <v>Contable</v>
      </c>
      <c r="E382" s="332" t="str">
        <f>'01-Mapa de riesgo-UO'!K383</f>
        <v>No fenecimiento de la cuenta debido al incumplimiento normativo y del manual de políticas contables en el desarrollo de actividades financieras</v>
      </c>
      <c r="F382" s="332" t="str">
        <f>'01-Mapa de riesgo-UO'!L383</f>
        <v>Registros contables no consistentes con la normas expedidades por el ente regulardor en la materia</v>
      </c>
      <c r="G382" s="52" t="str">
        <f>'01-Mapa de riesgo-UO'!I383</f>
        <v>Estados Financieros inconsistentes.</v>
      </c>
      <c r="H382" s="332" t="str">
        <f>'01-Mapa de riesgo-UO'!M383</f>
        <v>1. Hechos economicos sobre o subestimados,
2. Sanciones Disciplinarias
3. Estados Financieros no aprobados.</v>
      </c>
      <c r="I382" s="385" t="str">
        <f>'01-Mapa de riesgo-UO'!AT383</f>
        <v>MODERADO</v>
      </c>
      <c r="J382" s="332" t="str">
        <f>'01-Mapa de riesgo-UO'!AU383</f>
        <v xml:space="preserve">Nro. de Estados Financiros no  fenecidos en la vigencia auditada </v>
      </c>
      <c r="K382" s="404">
        <v>0.5</v>
      </c>
      <c r="L382" s="399" t="s">
        <v>2385</v>
      </c>
      <c r="M382" s="204" t="str">
        <f>IF('01-Mapa de riesgo-UO'!S383="No existen", "No existe control para el riesgo",'01-Mapa de riesgo-UO'!W383)</f>
        <v>Consultas página Web de la CGN para determinar los cambio que hayan del Marco  Normativo aplicable a la Universidad</v>
      </c>
      <c r="N382" s="204">
        <f>'01-Mapa de riesgo-UO'!AB383</f>
        <v>0</v>
      </c>
      <c r="O382" s="204" t="str">
        <f>'01-Mapa de riesgo-UO'!AG383</f>
        <v xml:space="preserve">Jefe de seccion </v>
      </c>
      <c r="P382" s="218" t="str">
        <f>'01-Mapa de riesgo-UO'!AL383</f>
        <v>No definida</v>
      </c>
      <c r="Q382" s="218" t="str">
        <f>'01-Mapa de riesgo-UO'!AP383</f>
        <v>Preventivo</v>
      </c>
      <c r="R382" s="385" t="str">
        <f>'01-Mapa de riesgo-UO'!AR383</f>
        <v>ACEPTABLE</v>
      </c>
      <c r="S382" s="399" t="s">
        <v>2395</v>
      </c>
      <c r="T382" s="399"/>
      <c r="U382" s="223" t="str">
        <f>'01-Mapa de riesgo-UO'!AW383</f>
        <v>REDUCIR</v>
      </c>
      <c r="V382" s="223" t="str">
        <f>'01-Mapa de riesgo-UO'!AX383</f>
        <v>Debe de ser permanente y va encaminada en cuanto a cumplir  toda la normatividad y regulación que emitan las entidades de control en materia contable para las entidades de gobierno</v>
      </c>
      <c r="W382" s="180">
        <f>IF(U382="COMPARTIR",'01-Mapa de riesgo-UO'!BA383, IF(U382=0, 0,$I$6))</f>
        <v>0</v>
      </c>
      <c r="X382" s="221"/>
      <c r="Y382" s="221"/>
      <c r="Z382" s="221"/>
      <c r="AA382" s="221"/>
      <c r="AB382" s="324" t="s">
        <v>2143</v>
      </c>
    </row>
    <row r="383" spans="1:28" ht="91.5" hidden="1" customHeight="1" x14ac:dyDescent="0.2">
      <c r="A383" s="324"/>
      <c r="B383" s="332"/>
      <c r="C383" s="402"/>
      <c r="D383" s="332"/>
      <c r="E383" s="332"/>
      <c r="F383" s="332"/>
      <c r="G383" s="52">
        <f>'01-Mapa de riesgo-UO'!I384</f>
        <v>0</v>
      </c>
      <c r="H383" s="332"/>
      <c r="I383" s="385"/>
      <c r="J383" s="332"/>
      <c r="K383" s="401"/>
      <c r="L383" s="399"/>
      <c r="M383" s="204" t="str">
        <f>IF('01-Mapa de riesgo-UO'!S384="No existen", "No existe control para el riesgo",'01-Mapa de riesgo-UO'!W384)</f>
        <v>Verificar información que se incorpora en los Estados
Financieros acorde al Marco Normativo para Entidades del Estado y el Manual de
Políticas de la UTP</v>
      </c>
      <c r="N383" s="204">
        <f>'01-Mapa de riesgo-UO'!AB384</f>
        <v>0</v>
      </c>
      <c r="O383" s="204" t="str">
        <f>'01-Mapa de riesgo-UO'!AG384</f>
        <v xml:space="preserve">Jefe de seccion </v>
      </c>
      <c r="P383" s="218" t="str">
        <f>'01-Mapa de riesgo-UO'!AL384</f>
        <v>No definida</v>
      </c>
      <c r="Q383" s="218" t="str">
        <f>'01-Mapa de riesgo-UO'!AP384</f>
        <v>Preventivo</v>
      </c>
      <c r="R383" s="385"/>
      <c r="S383" s="399" t="s">
        <v>2396</v>
      </c>
      <c r="T383" s="399"/>
      <c r="U383" s="223" t="str">
        <f>'01-Mapa de riesgo-UO'!AW384</f>
        <v>ASUMIR</v>
      </c>
      <c r="V383" s="223">
        <f>'01-Mapa de riesgo-UO'!AX384</f>
        <v>0</v>
      </c>
      <c r="W383" s="180">
        <f>IF(U383="COMPARTIR",'01-Mapa de riesgo-UO'!BA384, IF(U383=0, 0,$I$6))</f>
        <v>0</v>
      </c>
      <c r="X383" s="221"/>
      <c r="Y383" s="221"/>
      <c r="Z383" s="221"/>
      <c r="AA383" s="221"/>
      <c r="AB383" s="324"/>
    </row>
    <row r="384" spans="1:28" ht="91.5" hidden="1" customHeight="1" x14ac:dyDescent="0.2">
      <c r="A384" s="324"/>
      <c r="B384" s="332"/>
      <c r="C384" s="402"/>
      <c r="D384" s="332"/>
      <c r="E384" s="332"/>
      <c r="F384" s="332"/>
      <c r="G384" s="52">
        <f>'01-Mapa de riesgo-UO'!I385</f>
        <v>0</v>
      </c>
      <c r="H384" s="332"/>
      <c r="I384" s="385"/>
      <c r="J384" s="332"/>
      <c r="K384" s="401"/>
      <c r="L384" s="399"/>
      <c r="M384" s="204">
        <f>IF('01-Mapa de riesgo-UO'!S385="No existen", "No existe control para el riesgo",'01-Mapa de riesgo-UO'!W385)</f>
        <v>0</v>
      </c>
      <c r="N384" s="204">
        <f>'01-Mapa de riesgo-UO'!AB385</f>
        <v>0</v>
      </c>
      <c r="O384" s="204">
        <f>'01-Mapa de riesgo-UO'!AG385</f>
        <v>0</v>
      </c>
      <c r="P384" s="218">
        <f>'01-Mapa de riesgo-UO'!AL385</f>
        <v>0</v>
      </c>
      <c r="Q384" s="218">
        <f>'01-Mapa de riesgo-UO'!AP385</f>
        <v>0</v>
      </c>
      <c r="R384" s="385"/>
      <c r="S384" s="399"/>
      <c r="T384" s="399"/>
      <c r="U384" s="223" t="str">
        <f>'01-Mapa de riesgo-UO'!AW385</f>
        <v>ASUMIR</v>
      </c>
      <c r="V384" s="223">
        <f>'01-Mapa de riesgo-UO'!AX385</f>
        <v>0</v>
      </c>
      <c r="W384" s="180">
        <f>IF(U384="COMPARTIR",'01-Mapa de riesgo-UO'!BA385, IF(U384=0, 0,$I$6))</f>
        <v>0</v>
      </c>
      <c r="X384" s="221"/>
      <c r="Y384" s="221"/>
      <c r="Z384" s="221"/>
      <c r="AA384" s="221"/>
      <c r="AB384" s="324"/>
    </row>
    <row r="385" spans="1:28" ht="91.5" hidden="1" customHeight="1" x14ac:dyDescent="0.2">
      <c r="A385" s="324">
        <v>126</v>
      </c>
      <c r="B385" s="332" t="str">
        <f>'01-Mapa de riesgo-UO'!D386</f>
        <v>ADMINISTRACIÓN_INSTITUCIONAL</v>
      </c>
      <c r="C385" s="402" t="str">
        <f>+'01-Mapa de riesgo-UO'!F386</f>
        <v>SI</v>
      </c>
      <c r="D385" s="332" t="str">
        <f>'01-Mapa de riesgo-UO'!J386</f>
        <v>Cumplimiento</v>
      </c>
      <c r="E385" s="332" t="str">
        <f>'01-Mapa de riesgo-UO'!K386</f>
        <v xml:space="preserve">No suscribir el contrato </v>
      </c>
      <c r="F385" s="332"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32" t="str">
        <f>'01-Mapa de riesgo-UO'!M386</f>
        <v xml:space="preserve">Retrasos en la prestación del servicio, pérdida económica, conflictos comerciales entre las partes, incumplimientos, falta de eficacia y eficiencia en los procesos de compra </v>
      </c>
      <c r="I385" s="385" t="str">
        <f>'01-Mapa de riesgo-UO'!AT386</f>
        <v>MODERADO</v>
      </c>
      <c r="J385" s="332" t="str">
        <f>'01-Mapa de riesgo-UO'!AU386</f>
        <v>No. de contratos no suscritos sobre el total de Invitaciones Públicas y Convocatorias Públicas</v>
      </c>
      <c r="K385" s="404">
        <v>0.4</v>
      </c>
      <c r="L385" s="399" t="s">
        <v>2381</v>
      </c>
      <c r="M385" s="204" t="str">
        <f>IF('01-Mapa de riesgo-UO'!S386="No existen", "No existe control para el riesgo",'01-Mapa de riesgo-UO'!W386)</f>
        <v>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85" s="204">
        <f>'01-Mapa de riesgo-UO'!AB386</f>
        <v>0</v>
      </c>
      <c r="O385" s="204" t="str">
        <f>'01-Mapa de riesgo-UO'!AG386</f>
        <v>Jefe de Sección</v>
      </c>
      <c r="P385" s="218" t="str">
        <f>'01-Mapa de riesgo-UO'!AL386</f>
        <v>No definida</v>
      </c>
      <c r="Q385" s="218" t="str">
        <f>'01-Mapa de riesgo-UO'!AP386</f>
        <v>Preventivo</v>
      </c>
      <c r="R385" s="385" t="str">
        <f>'01-Mapa de riesgo-UO'!AR386</f>
        <v>ACEPTABLE</v>
      </c>
      <c r="S385" s="399" t="s">
        <v>2386</v>
      </c>
      <c r="T385" s="399"/>
      <c r="U385" s="223" t="str">
        <f>'01-Mapa de riesgo-UO'!AW386</f>
        <v>REDUCIR</v>
      </c>
      <c r="V385" s="223" t="str">
        <f>'01-Mapa de riesgo-UO'!AX386</f>
        <v>Verificar la póliza de seriedad de la oferta</v>
      </c>
      <c r="W385" s="180">
        <f>IF(U385="COMPARTIR",'01-Mapa de riesgo-UO'!BA386, IF(U385=0, 0,$I$6))</f>
        <v>0</v>
      </c>
      <c r="X385" s="221" t="s">
        <v>271</v>
      </c>
      <c r="Y385" s="221" t="s">
        <v>2397</v>
      </c>
      <c r="Z385" s="221" t="s">
        <v>559</v>
      </c>
      <c r="AA385" s="221"/>
      <c r="AB385" s="324" t="s">
        <v>2143</v>
      </c>
    </row>
    <row r="386" spans="1:28" ht="91.5" hidden="1" customHeight="1" x14ac:dyDescent="0.2">
      <c r="A386" s="324"/>
      <c r="B386" s="332"/>
      <c r="C386" s="402"/>
      <c r="D386" s="332"/>
      <c r="E386" s="332"/>
      <c r="F386" s="332"/>
      <c r="G386" s="52">
        <f>'01-Mapa de riesgo-UO'!I387</f>
        <v>0</v>
      </c>
      <c r="H386" s="332"/>
      <c r="I386" s="385"/>
      <c r="J386" s="332"/>
      <c r="K386" s="401"/>
      <c r="L386" s="399"/>
      <c r="M386" s="204">
        <f>IF('01-Mapa de riesgo-UO'!S387="No existen", "No existe control para el riesgo",'01-Mapa de riesgo-UO'!W387)</f>
        <v>0</v>
      </c>
      <c r="N386" s="204">
        <f>'01-Mapa de riesgo-UO'!AB387</f>
        <v>0</v>
      </c>
      <c r="O386" s="204">
        <f>'01-Mapa de riesgo-UO'!AG387</f>
        <v>0</v>
      </c>
      <c r="P386" s="218">
        <f>'01-Mapa de riesgo-UO'!AL387</f>
        <v>0</v>
      </c>
      <c r="Q386" s="218">
        <f>'01-Mapa de riesgo-UO'!AP387</f>
        <v>0</v>
      </c>
      <c r="R386" s="385"/>
      <c r="S386" s="399"/>
      <c r="T386" s="399"/>
      <c r="U386" s="223" t="str">
        <f>'01-Mapa de riesgo-UO'!AW387</f>
        <v>ASUMIR</v>
      </c>
      <c r="V386" s="223">
        <f>'01-Mapa de riesgo-UO'!AX387</f>
        <v>0</v>
      </c>
      <c r="W386" s="180">
        <f>IF(U386="COMPARTIR",'01-Mapa de riesgo-UO'!BA387, IF(U386=0, 0,$I$6))</f>
        <v>0</v>
      </c>
      <c r="X386" s="221"/>
      <c r="Y386" s="221"/>
      <c r="Z386" s="221"/>
      <c r="AA386" s="221"/>
      <c r="AB386" s="324"/>
    </row>
    <row r="387" spans="1:28" ht="91.5" hidden="1" customHeight="1" x14ac:dyDescent="0.2">
      <c r="A387" s="324"/>
      <c r="B387" s="332"/>
      <c r="C387" s="402"/>
      <c r="D387" s="332"/>
      <c r="E387" s="332"/>
      <c r="F387" s="332"/>
      <c r="G387" s="52">
        <f>'01-Mapa de riesgo-UO'!I388</f>
        <v>0</v>
      </c>
      <c r="H387" s="332"/>
      <c r="I387" s="385"/>
      <c r="J387" s="332"/>
      <c r="K387" s="401"/>
      <c r="L387" s="399"/>
      <c r="M387" s="204">
        <f>IF('01-Mapa de riesgo-UO'!S388="No existen", "No existe control para el riesgo",'01-Mapa de riesgo-UO'!W388)</f>
        <v>0</v>
      </c>
      <c r="N387" s="204">
        <f>'01-Mapa de riesgo-UO'!AB388</f>
        <v>0</v>
      </c>
      <c r="O387" s="204">
        <f>'01-Mapa de riesgo-UO'!AG388</f>
        <v>0</v>
      </c>
      <c r="P387" s="218">
        <f>'01-Mapa de riesgo-UO'!AL388</f>
        <v>0</v>
      </c>
      <c r="Q387" s="218">
        <f>'01-Mapa de riesgo-UO'!AP388</f>
        <v>0</v>
      </c>
      <c r="R387" s="385"/>
      <c r="S387" s="399"/>
      <c r="T387" s="399"/>
      <c r="U387" s="223" t="str">
        <f>'01-Mapa de riesgo-UO'!AW388</f>
        <v>ASUMIR</v>
      </c>
      <c r="V387" s="223">
        <f>'01-Mapa de riesgo-UO'!AX388</f>
        <v>0</v>
      </c>
      <c r="W387" s="180">
        <f>IF(U387="COMPARTIR",'01-Mapa de riesgo-UO'!BA388, IF(U387=0, 0,$I$6))</f>
        <v>0</v>
      </c>
      <c r="X387" s="221"/>
      <c r="Y387" s="221"/>
      <c r="Z387" s="221"/>
      <c r="AA387" s="221"/>
      <c r="AB387" s="324"/>
    </row>
    <row r="388" spans="1:28" ht="91.5" hidden="1" customHeight="1" x14ac:dyDescent="0.2">
      <c r="A388" s="324">
        <v>127</v>
      </c>
      <c r="B388" s="332" t="str">
        <f>'01-Mapa de riesgo-UO'!D389</f>
        <v>ADMINISTRACIÓN_INSTITUCIONAL</v>
      </c>
      <c r="C388" s="402" t="str">
        <f>+'01-Mapa de riesgo-UO'!F389</f>
        <v>SI</v>
      </c>
      <c r="D388" s="332" t="str">
        <f>'01-Mapa de riesgo-UO'!J389</f>
        <v>Operacional</v>
      </c>
      <c r="E388" s="332" t="str">
        <f>'01-Mapa de riesgo-UO'!K389</f>
        <v>Operacional</v>
      </c>
      <c r="F388" s="332"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32" t="str">
        <f>'01-Mapa de riesgo-UO'!M389</f>
        <v xml:space="preserve">
- Servicio no disponible
- Perdida de la confianza de los usuarios</v>
      </c>
      <c r="I388" s="385" t="str">
        <f>'01-Mapa de riesgo-UO'!AT389</f>
        <v>MODERADO</v>
      </c>
      <c r="J388" s="332" t="str">
        <f>'01-Mapa de riesgo-UO'!AU389</f>
        <v>Nro de Errores graves en aplicativos / Total de Errores en aplicativos reportados por semestre</v>
      </c>
      <c r="K388" s="401">
        <f>ROUND(20/265*100,3)</f>
        <v>7.5469999999999997</v>
      </c>
      <c r="L388" s="399" t="s">
        <v>2411</v>
      </c>
      <c r="M388" s="204" t="str">
        <f>IF('01-Mapa de riesgo-UO'!S389="No existen", "No existe control para el riesgo",'01-Mapa de riesgo-UO'!W389)</f>
        <v>Revisión de casos reportados en el ServiceDesk</v>
      </c>
      <c r="N388" s="204">
        <f>'01-Mapa de riesgo-UO'!AB389</f>
        <v>0</v>
      </c>
      <c r="O388" s="204" t="str">
        <f>'01-Mapa de riesgo-UO'!AG389</f>
        <v>Profesional grado 15/  Coordinador de desarrollo
Profesional I</v>
      </c>
      <c r="P388" s="218" t="str">
        <f>'01-Mapa de riesgo-UO'!AL389</f>
        <v>Diaria</v>
      </c>
      <c r="Q388" s="218" t="str">
        <f>'01-Mapa de riesgo-UO'!AP389</f>
        <v>Detectivo</v>
      </c>
      <c r="R388" s="385" t="str">
        <f>'01-Mapa de riesgo-UO'!AR389</f>
        <v>ACEPTABLE</v>
      </c>
      <c r="S388" s="399" t="s">
        <v>2414</v>
      </c>
      <c r="T388" s="399"/>
      <c r="U388" s="223" t="str">
        <f>'01-Mapa de riesgo-UO'!AW389</f>
        <v>REDUCIR</v>
      </c>
      <c r="V388" s="223" t="str">
        <f>'01-Mapa de riesgo-UO'!AX389</f>
        <v>Realizar ajustes de las aplicaciones para cumplir con los requerimientos solicitados</v>
      </c>
      <c r="W388" s="180">
        <f>IF(U388="COMPARTIR",'01-Mapa de riesgo-UO'!BA389, IF(U388=0, 0,$I$6))</f>
        <v>0</v>
      </c>
      <c r="X388" s="221" t="s">
        <v>271</v>
      </c>
      <c r="Y388" s="221" t="s">
        <v>2417</v>
      </c>
      <c r="Z388" s="221" t="s">
        <v>559</v>
      </c>
      <c r="AA388" s="221"/>
      <c r="AB388" s="324" t="s">
        <v>2143</v>
      </c>
    </row>
    <row r="389" spans="1:28" ht="91.5" hidden="1" customHeight="1" x14ac:dyDescent="0.2">
      <c r="A389" s="324"/>
      <c r="B389" s="332"/>
      <c r="C389" s="402"/>
      <c r="D389" s="332"/>
      <c r="E389" s="332"/>
      <c r="F389" s="332"/>
      <c r="G389" s="52">
        <f>'01-Mapa de riesgo-UO'!I390</f>
        <v>0</v>
      </c>
      <c r="H389" s="332"/>
      <c r="I389" s="385"/>
      <c r="J389" s="332"/>
      <c r="K389" s="401"/>
      <c r="L389" s="399"/>
      <c r="M389" s="204">
        <f>IF('01-Mapa de riesgo-UO'!S390="No existen", "No existe control para el riesgo",'01-Mapa de riesgo-UO'!W390)</f>
        <v>0</v>
      </c>
      <c r="N389" s="204">
        <f>'01-Mapa de riesgo-UO'!AB390</f>
        <v>0</v>
      </c>
      <c r="O389" s="204">
        <f>'01-Mapa de riesgo-UO'!AG390</f>
        <v>0</v>
      </c>
      <c r="P389" s="218">
        <f>'01-Mapa de riesgo-UO'!AL390</f>
        <v>0</v>
      </c>
      <c r="Q389" s="218">
        <f>'01-Mapa de riesgo-UO'!AP390</f>
        <v>0</v>
      </c>
      <c r="R389" s="385"/>
      <c r="S389" s="399"/>
      <c r="T389" s="399"/>
      <c r="U389" s="223">
        <f>'01-Mapa de riesgo-UO'!AW390</f>
        <v>0</v>
      </c>
      <c r="V389" s="223">
        <f>'01-Mapa de riesgo-UO'!AX390</f>
        <v>0</v>
      </c>
      <c r="W389" s="180">
        <f>IF(U389="COMPARTIR",'01-Mapa de riesgo-UO'!BA390, IF(U389=0, 0,$I$6))</f>
        <v>0</v>
      </c>
      <c r="X389" s="221"/>
      <c r="Y389" s="221"/>
      <c r="Z389" s="221"/>
      <c r="AA389" s="221"/>
      <c r="AB389" s="324"/>
    </row>
    <row r="390" spans="1:28" ht="91.5" hidden="1" customHeight="1" x14ac:dyDescent="0.2">
      <c r="A390" s="324"/>
      <c r="B390" s="332"/>
      <c r="C390" s="402"/>
      <c r="D390" s="332"/>
      <c r="E390" s="332"/>
      <c r="F390" s="332"/>
      <c r="G390" s="52">
        <f>'01-Mapa de riesgo-UO'!I391</f>
        <v>0</v>
      </c>
      <c r="H390" s="332"/>
      <c r="I390" s="385"/>
      <c r="J390" s="332"/>
      <c r="K390" s="401"/>
      <c r="L390" s="399"/>
      <c r="M390" s="204">
        <f>IF('01-Mapa de riesgo-UO'!S391="No existen", "No existe control para el riesgo",'01-Mapa de riesgo-UO'!W391)</f>
        <v>0</v>
      </c>
      <c r="N390" s="204">
        <f>'01-Mapa de riesgo-UO'!AB391</f>
        <v>0</v>
      </c>
      <c r="O390" s="204">
        <f>'01-Mapa de riesgo-UO'!AG391</f>
        <v>0</v>
      </c>
      <c r="P390" s="218">
        <f>'01-Mapa de riesgo-UO'!AL391</f>
        <v>0</v>
      </c>
      <c r="Q390" s="218">
        <f>'01-Mapa de riesgo-UO'!AP391</f>
        <v>0</v>
      </c>
      <c r="R390" s="385"/>
      <c r="S390" s="399"/>
      <c r="T390" s="399"/>
      <c r="U390" s="223">
        <f>'01-Mapa de riesgo-UO'!AW391</f>
        <v>0</v>
      </c>
      <c r="V390" s="223">
        <f>'01-Mapa de riesgo-UO'!AX391</f>
        <v>0</v>
      </c>
      <c r="W390" s="180">
        <f>IF(U390="COMPARTIR",'01-Mapa de riesgo-UO'!BA391, IF(U390=0, 0,$I$6))</f>
        <v>0</v>
      </c>
      <c r="X390" s="221"/>
      <c r="Y390" s="221"/>
      <c r="Z390" s="221"/>
      <c r="AA390" s="221"/>
      <c r="AB390" s="324"/>
    </row>
    <row r="391" spans="1:28" ht="91.5" hidden="1" customHeight="1" x14ac:dyDescent="0.2">
      <c r="A391" s="324">
        <v>128</v>
      </c>
      <c r="B391" s="332" t="str">
        <f>'01-Mapa de riesgo-UO'!D392</f>
        <v>ADMINISTRACIÓN_INSTITUCIONAL</v>
      </c>
      <c r="C391" s="402" t="str">
        <f>+'01-Mapa de riesgo-UO'!F392</f>
        <v>SI</v>
      </c>
      <c r="D391" s="332" t="str">
        <f>'01-Mapa de riesgo-UO'!J392</f>
        <v>Tecnología</v>
      </c>
      <c r="E391" s="332" t="str">
        <f>'01-Mapa de riesgo-UO'!K392</f>
        <v>Tecnológico</v>
      </c>
      <c r="F391" s="332"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32" t="str">
        <f>'01-Mapa de riesgo-UO'!M392</f>
        <v>- Retrasos en las actividades propias de las dependencias. 
- Servicio no disponible.
- Perdida de la confianza de los usuarios.</v>
      </c>
      <c r="I391" s="385" t="str">
        <f>'01-Mapa de riesgo-UO'!AT392</f>
        <v>LEVE</v>
      </c>
      <c r="J391" s="332" t="str">
        <f>'01-Mapa de riesgo-UO'!AU392</f>
        <v xml:space="preserve">No. de minutos que los dispositivos físicos o virtuales estan disponibles/((365x24x60)/2)
</v>
      </c>
      <c r="K391" s="424">
        <f>(480*100%)/262800</f>
        <v>1.8264840182648401E-3</v>
      </c>
      <c r="L391" s="399" t="s">
        <v>2412</v>
      </c>
      <c r="M391" s="204" t="str">
        <f>IF('01-Mapa de riesgo-UO'!S392="No existen", "No existe control para el riesgo",'01-Mapa de riesgo-UO'!W392)</f>
        <v>Software de Monitoreo de los servidores y reestablecimiento de los mismos</v>
      </c>
      <c r="N391" s="204">
        <f>'01-Mapa de riesgo-UO'!AB392</f>
        <v>0</v>
      </c>
      <c r="O391" s="204" t="str">
        <f>'01-Mapa de riesgo-UO'!AG392</f>
        <v>Profesional I</v>
      </c>
      <c r="P391" s="218" t="str">
        <f>'01-Mapa de riesgo-UO'!AL392</f>
        <v>Diaria</v>
      </c>
      <c r="Q391" s="218" t="str">
        <f>'01-Mapa de riesgo-UO'!AP392</f>
        <v>Detectivo</v>
      </c>
      <c r="R391" s="385" t="str">
        <f>'01-Mapa de riesgo-UO'!AR392</f>
        <v>ACEPTABLE</v>
      </c>
      <c r="S391" s="399" t="s">
        <v>2415</v>
      </c>
      <c r="T391" s="399"/>
      <c r="U391" s="223" t="str">
        <f>'01-Mapa de riesgo-UO'!AW392</f>
        <v>ASUMIR</v>
      </c>
      <c r="V391" s="223" t="str">
        <f>'01-Mapa de riesgo-UO'!AX392</f>
        <v>Monitoreo constante y contratos de soporte</v>
      </c>
      <c r="W391" s="180">
        <f>IF(U391="COMPARTIR",'01-Mapa de riesgo-UO'!BA392, IF(U391=0, 0,$I$6))</f>
        <v>0</v>
      </c>
      <c r="X391" s="221" t="s">
        <v>271</v>
      </c>
      <c r="Y391" s="221" t="s">
        <v>2418</v>
      </c>
      <c r="Z391" s="221" t="s">
        <v>559</v>
      </c>
      <c r="AA391" s="221"/>
      <c r="AB391" s="324" t="s">
        <v>2143</v>
      </c>
    </row>
    <row r="392" spans="1:28" ht="91.5" hidden="1" customHeight="1" x14ac:dyDescent="0.2">
      <c r="A392" s="324"/>
      <c r="B392" s="332"/>
      <c r="C392" s="402"/>
      <c r="D392" s="332"/>
      <c r="E392" s="332"/>
      <c r="F392" s="332"/>
      <c r="G392" s="52">
        <f>'01-Mapa de riesgo-UO'!I393</f>
        <v>0</v>
      </c>
      <c r="H392" s="332"/>
      <c r="I392" s="385"/>
      <c r="J392" s="332"/>
      <c r="K392" s="401"/>
      <c r="L392" s="399"/>
      <c r="M392" s="204">
        <f>IF('01-Mapa de riesgo-UO'!S393="No existen", "No existe control para el riesgo",'01-Mapa de riesgo-UO'!W393)</f>
        <v>0</v>
      </c>
      <c r="N392" s="204">
        <f>'01-Mapa de riesgo-UO'!AB393</f>
        <v>0</v>
      </c>
      <c r="O392" s="204">
        <f>'01-Mapa de riesgo-UO'!AG393</f>
        <v>0</v>
      </c>
      <c r="P392" s="218">
        <f>'01-Mapa de riesgo-UO'!AL393</f>
        <v>0</v>
      </c>
      <c r="Q392" s="218">
        <f>'01-Mapa de riesgo-UO'!AP393</f>
        <v>0</v>
      </c>
      <c r="R392" s="385"/>
      <c r="S392" s="399"/>
      <c r="T392" s="399"/>
      <c r="U392" s="223">
        <f>'01-Mapa de riesgo-UO'!AW393</f>
        <v>0</v>
      </c>
      <c r="V392" s="223">
        <f>'01-Mapa de riesgo-UO'!AX393</f>
        <v>0</v>
      </c>
      <c r="W392" s="180">
        <f>IF(U392="COMPARTIR",'01-Mapa de riesgo-UO'!BA393, IF(U392=0, 0,$I$6))</f>
        <v>0</v>
      </c>
      <c r="X392" s="221"/>
      <c r="Y392" s="221"/>
      <c r="Z392" s="221"/>
      <c r="AA392" s="221"/>
      <c r="AB392" s="324"/>
    </row>
    <row r="393" spans="1:28" ht="91.5" hidden="1" customHeight="1" x14ac:dyDescent="0.2">
      <c r="A393" s="324"/>
      <c r="B393" s="332"/>
      <c r="C393" s="402"/>
      <c r="D393" s="332"/>
      <c r="E393" s="332"/>
      <c r="F393" s="332"/>
      <c r="G393" s="52">
        <f>'01-Mapa de riesgo-UO'!I394</f>
        <v>0</v>
      </c>
      <c r="H393" s="332"/>
      <c r="I393" s="385"/>
      <c r="J393" s="332"/>
      <c r="K393" s="401"/>
      <c r="L393" s="399"/>
      <c r="M393" s="204">
        <f>IF('01-Mapa de riesgo-UO'!S394="No existen", "No existe control para el riesgo",'01-Mapa de riesgo-UO'!W394)</f>
        <v>0</v>
      </c>
      <c r="N393" s="204">
        <f>'01-Mapa de riesgo-UO'!AB394</f>
        <v>0</v>
      </c>
      <c r="O393" s="204">
        <f>'01-Mapa de riesgo-UO'!AG394</f>
        <v>0</v>
      </c>
      <c r="P393" s="218">
        <f>'01-Mapa de riesgo-UO'!AL394</f>
        <v>0</v>
      </c>
      <c r="Q393" s="218">
        <f>'01-Mapa de riesgo-UO'!AP394</f>
        <v>0</v>
      </c>
      <c r="R393" s="385"/>
      <c r="S393" s="399"/>
      <c r="T393" s="399"/>
      <c r="U393" s="223">
        <f>'01-Mapa de riesgo-UO'!AW394</f>
        <v>0</v>
      </c>
      <c r="V393" s="223">
        <f>'01-Mapa de riesgo-UO'!AX394</f>
        <v>0</v>
      </c>
      <c r="W393" s="180">
        <f>IF(U393="COMPARTIR",'01-Mapa de riesgo-UO'!BA394, IF(U393=0, 0,$I$6))</f>
        <v>0</v>
      </c>
      <c r="X393" s="221"/>
      <c r="Y393" s="221"/>
      <c r="Z393" s="221"/>
      <c r="AA393" s="221"/>
      <c r="AB393" s="324"/>
    </row>
    <row r="394" spans="1:28" ht="91.5" hidden="1" customHeight="1" x14ac:dyDescent="0.2">
      <c r="A394" s="324">
        <v>129</v>
      </c>
      <c r="B394" s="332" t="str">
        <f>'01-Mapa de riesgo-UO'!D395</f>
        <v>ADMINISTRACIÓN_INSTITUCIONAL</v>
      </c>
      <c r="C394" s="402" t="str">
        <f>+'01-Mapa de riesgo-UO'!F395</f>
        <v>NO</v>
      </c>
      <c r="D394" s="332" t="str">
        <f>'01-Mapa de riesgo-UO'!J395</f>
        <v>Cumplimiento</v>
      </c>
      <c r="E394" s="332" t="str">
        <f>'01-Mapa de riesgo-UO'!K395</f>
        <v>Protección de Datos</v>
      </c>
      <c r="F394" s="332"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32" t="str">
        <f>'01-Mapa de riesgo-UO'!M395</f>
        <v>- Fuga de Información.
- Incumplimiento de la norma.
- Posibles sanciones de la Superintendencia de Industria Y Comercio (SIC).
- Entrega de información confidencial.</v>
      </c>
      <c r="I394" s="385" t="str">
        <f>'01-Mapa de riesgo-UO'!AT395</f>
        <v>LEVE</v>
      </c>
      <c r="J394" s="332" t="str">
        <f>'01-Mapa de riesgo-UO'!AU395</f>
        <v xml:space="preserve">(No de capacitaciones atendidas/ No. De capacitaciones programadas)*100
</v>
      </c>
      <c r="K394" s="424">
        <f>27/27</f>
        <v>1</v>
      </c>
      <c r="L394" s="399" t="s">
        <v>2413</v>
      </c>
      <c r="M394" s="204" t="str">
        <f>IF('01-Mapa de riesgo-UO'!S395="No existen", "No existe control para el riesgo",'01-Mapa de riesgo-UO'!W395)</f>
        <v>Socialización, sensibilización y asesorias referente a Protección de datos, directrices de la universidad y normatividad nacional.</v>
      </c>
      <c r="N394" s="204">
        <f>'01-Mapa de riesgo-UO'!AB395</f>
        <v>0</v>
      </c>
      <c r="O394" s="204" t="str">
        <f>'01-Mapa de riesgo-UO'!AG395</f>
        <v>Profesional 1</v>
      </c>
      <c r="P394" s="218" t="str">
        <f>'01-Mapa de riesgo-UO'!AL395</f>
        <v>Bimestral</v>
      </c>
      <c r="Q394" s="218" t="str">
        <f>'01-Mapa de riesgo-UO'!AP395</f>
        <v>Preventivo</v>
      </c>
      <c r="R394" s="385" t="str">
        <f>'01-Mapa de riesgo-UO'!AR395</f>
        <v>ACEPTABLE</v>
      </c>
      <c r="S394" s="399" t="s">
        <v>2416</v>
      </c>
      <c r="T394" s="399"/>
      <c r="U394" s="223" t="str">
        <f>'01-Mapa de riesgo-UO'!AW395</f>
        <v>ASUMIR</v>
      </c>
      <c r="V394" s="223" t="str">
        <f>'01-Mapa de riesgo-UO'!AX395</f>
        <v>Realizar la socializacion, sensibilizacion de las normas y realizar las asesorias.</v>
      </c>
      <c r="W394" s="180">
        <f>IF(U394="COMPARTIR",'01-Mapa de riesgo-UO'!BA395, IF(U394=0, 0,$I$6))</f>
        <v>0</v>
      </c>
      <c r="X394" s="221" t="s">
        <v>271</v>
      </c>
      <c r="Y394" s="221" t="s">
        <v>2419</v>
      </c>
      <c r="Z394" s="221" t="s">
        <v>559</v>
      </c>
      <c r="AA394" s="221"/>
      <c r="AB394" s="324" t="s">
        <v>2143</v>
      </c>
    </row>
    <row r="395" spans="1:28" ht="91.5" hidden="1" customHeight="1" x14ac:dyDescent="0.2">
      <c r="A395" s="324"/>
      <c r="B395" s="332"/>
      <c r="C395" s="402"/>
      <c r="D395" s="332"/>
      <c r="E395" s="332"/>
      <c r="F395" s="332"/>
      <c r="G395" s="52">
        <f>'01-Mapa de riesgo-UO'!I396</f>
        <v>0</v>
      </c>
      <c r="H395" s="332"/>
      <c r="I395" s="385"/>
      <c r="J395" s="332"/>
      <c r="K395" s="401"/>
      <c r="L395" s="399"/>
      <c r="M395" s="204">
        <f>IF('01-Mapa de riesgo-UO'!S396="No existen", "No existe control para el riesgo",'01-Mapa de riesgo-UO'!W396)</f>
        <v>0</v>
      </c>
      <c r="N395" s="204">
        <f>'01-Mapa de riesgo-UO'!AB396</f>
        <v>0</v>
      </c>
      <c r="O395" s="204">
        <f>'01-Mapa de riesgo-UO'!AG396</f>
        <v>0</v>
      </c>
      <c r="P395" s="218">
        <f>'01-Mapa de riesgo-UO'!AL396</f>
        <v>0</v>
      </c>
      <c r="Q395" s="218">
        <f>'01-Mapa de riesgo-UO'!AP396</f>
        <v>0</v>
      </c>
      <c r="R395" s="385"/>
      <c r="S395" s="399"/>
      <c r="T395" s="399"/>
      <c r="U395" s="223">
        <f>'01-Mapa de riesgo-UO'!AW396</f>
        <v>0</v>
      </c>
      <c r="V395" s="223">
        <f>'01-Mapa de riesgo-UO'!AX396</f>
        <v>0</v>
      </c>
      <c r="W395" s="180">
        <f>IF(U395="COMPARTIR",'01-Mapa de riesgo-UO'!BA396, IF(U395=0, 0,$I$6))</f>
        <v>0</v>
      </c>
      <c r="X395" s="221"/>
      <c r="Y395" s="221"/>
      <c r="Z395" s="221"/>
      <c r="AA395" s="221"/>
      <c r="AB395" s="324"/>
    </row>
    <row r="396" spans="1:28" ht="91.5" hidden="1" customHeight="1" x14ac:dyDescent="0.2">
      <c r="A396" s="324"/>
      <c r="B396" s="332"/>
      <c r="C396" s="402"/>
      <c r="D396" s="332"/>
      <c r="E396" s="332"/>
      <c r="F396" s="332"/>
      <c r="G396" s="52">
        <f>'01-Mapa de riesgo-UO'!I397</f>
        <v>0</v>
      </c>
      <c r="H396" s="332"/>
      <c r="I396" s="385"/>
      <c r="J396" s="332"/>
      <c r="K396" s="401"/>
      <c r="L396" s="399"/>
      <c r="M396" s="204">
        <f>IF('01-Mapa de riesgo-UO'!S397="No existen", "No existe control para el riesgo",'01-Mapa de riesgo-UO'!W397)</f>
        <v>0</v>
      </c>
      <c r="N396" s="204">
        <f>'01-Mapa de riesgo-UO'!AB397</f>
        <v>0</v>
      </c>
      <c r="O396" s="204">
        <f>'01-Mapa de riesgo-UO'!AG397</f>
        <v>0</v>
      </c>
      <c r="P396" s="218">
        <f>'01-Mapa de riesgo-UO'!AL397</f>
        <v>0</v>
      </c>
      <c r="Q396" s="218">
        <f>'01-Mapa de riesgo-UO'!AP397</f>
        <v>0</v>
      </c>
      <c r="R396" s="385"/>
      <c r="S396" s="399"/>
      <c r="T396" s="399"/>
      <c r="U396" s="223">
        <f>'01-Mapa de riesgo-UO'!AW397</f>
        <v>0</v>
      </c>
      <c r="V396" s="223">
        <f>'01-Mapa de riesgo-UO'!AX397</f>
        <v>0</v>
      </c>
      <c r="W396" s="180">
        <f>IF(U396="COMPARTIR",'01-Mapa de riesgo-UO'!BA397, IF(U396=0, 0,$I$6))</f>
        <v>0</v>
      </c>
      <c r="X396" s="221"/>
      <c r="Y396" s="221"/>
      <c r="Z396" s="221"/>
      <c r="AA396" s="221"/>
      <c r="AB396" s="324"/>
    </row>
    <row r="397" spans="1:28" ht="91.5" hidden="1" customHeight="1" x14ac:dyDescent="0.2">
      <c r="A397" s="324">
        <v>130</v>
      </c>
      <c r="B397" s="332" t="str">
        <f>'01-Mapa de riesgo-UO'!D398</f>
        <v>ADMINISTRACIÓN_INSTITUCIONAL</v>
      </c>
      <c r="C397" s="402" t="str">
        <f>+'01-Mapa de riesgo-UO'!F398</f>
        <v>NO</v>
      </c>
      <c r="D397" s="332" t="str">
        <f>'01-Mapa de riesgo-UO'!J398</f>
        <v>Cumplimiento</v>
      </c>
      <c r="E397" s="332" t="str">
        <f>'01-Mapa de riesgo-UO'!K398</f>
        <v>Vencimiento de los términos establecidos por la ley</v>
      </c>
      <c r="F397" s="332"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32" t="str">
        <f>'01-Mapa de riesgo-UO'!M398</f>
        <v>Apertura de procesos disciplinarios.
Investigaciones administrativa.
Investigaciones Fiscales.
Investigaciones Penales</v>
      </c>
      <c r="I397" s="385" t="str">
        <f>'01-Mapa de riesgo-UO'!AT398</f>
        <v>LEVE</v>
      </c>
      <c r="J397" s="332" t="str">
        <f>'01-Mapa de riesgo-UO'!AU398</f>
        <v>No. De procesos con términos vencidos / total de procesos</v>
      </c>
      <c r="K397" s="401">
        <v>0</v>
      </c>
      <c r="L397" s="399" t="s">
        <v>2420</v>
      </c>
      <c r="M397" s="204" t="str">
        <f>IF('01-Mapa de riesgo-UO'!S398="No existen", "No existe control para el riesgo",'01-Mapa de riesgo-UO'!W398)</f>
        <v>1.Otorgamiento de poder para representación Judicial y/o Administrativa.</v>
      </c>
      <c r="N397" s="204">
        <f>'01-Mapa de riesgo-UO'!AB398</f>
        <v>0</v>
      </c>
      <c r="O397" s="204" t="str">
        <f>'01-Mapa de riesgo-UO'!AG398</f>
        <v>TRANSITORIO ADMINISTRATIVO PROFESIONAL III</v>
      </c>
      <c r="P397" s="218" t="str">
        <f>'01-Mapa de riesgo-UO'!AL398</f>
        <v>No definida</v>
      </c>
      <c r="Q397" s="218" t="str">
        <f>'01-Mapa de riesgo-UO'!AP398</f>
        <v>Preventivo</v>
      </c>
      <c r="R397" s="385" t="str">
        <f>'01-Mapa de riesgo-UO'!AR398</f>
        <v>FUERTE</v>
      </c>
      <c r="S397" s="399" t="s">
        <v>2425</v>
      </c>
      <c r="T397" s="399"/>
      <c r="U397" s="223" t="str">
        <f>'01-Mapa de riesgo-UO'!AW398</f>
        <v>ASUMIR</v>
      </c>
      <c r="V397" s="223">
        <f>'01-Mapa de riesgo-UO'!AX398</f>
        <v>0</v>
      </c>
      <c r="W397" s="180">
        <f>IF(U397="COMPARTIR",'01-Mapa de riesgo-UO'!BA398, IF(U397=0, 0,$I$6))</f>
        <v>0</v>
      </c>
      <c r="X397" s="221"/>
      <c r="Y397" s="221"/>
      <c r="Z397" s="221"/>
      <c r="AA397" s="221"/>
      <c r="AB397" s="324" t="s">
        <v>2143</v>
      </c>
    </row>
    <row r="398" spans="1:28" ht="91.5" hidden="1" customHeight="1" x14ac:dyDescent="0.2">
      <c r="A398" s="324"/>
      <c r="B398" s="332"/>
      <c r="C398" s="402"/>
      <c r="D398" s="332"/>
      <c r="E398" s="332"/>
      <c r="F398" s="332"/>
      <c r="G398" s="52">
        <f>'01-Mapa de riesgo-UO'!I399</f>
        <v>0</v>
      </c>
      <c r="H398" s="332"/>
      <c r="I398" s="385"/>
      <c r="J398" s="332"/>
      <c r="K398" s="401"/>
      <c r="L398" s="399"/>
      <c r="M398" s="204" t="str">
        <f>IF('01-Mapa de riesgo-UO'!S399="No existen", "No existe control para el riesgo",'01-Mapa de riesgo-UO'!W399)</f>
        <v>2. Registro de actuaciones procesales en el aplicativo e-KOGUI y seguimiento a las mismas</v>
      </c>
      <c r="N398" s="204" t="str">
        <f>'01-Mapa de riesgo-UO'!AB399</f>
        <v>E-KOGUI</v>
      </c>
      <c r="O398" s="204" t="str">
        <f>'01-Mapa de riesgo-UO'!AG399</f>
        <v>TRANSITORIO ADMINISTRATIVO PROFESIONAL III</v>
      </c>
      <c r="P398" s="218" t="str">
        <f>'01-Mapa de riesgo-UO'!AL399</f>
        <v>No definida</v>
      </c>
      <c r="Q398" s="218" t="str">
        <f>'01-Mapa de riesgo-UO'!AP399</f>
        <v>Preventivo</v>
      </c>
      <c r="R398" s="385"/>
      <c r="S398" s="399"/>
      <c r="T398" s="399"/>
      <c r="U398" s="223" t="str">
        <f>'01-Mapa de riesgo-UO'!AW399</f>
        <v>ASUMIR</v>
      </c>
      <c r="V398" s="223">
        <f>'01-Mapa de riesgo-UO'!AX399</f>
        <v>0</v>
      </c>
      <c r="W398" s="180">
        <f>IF(U398="COMPARTIR",'01-Mapa de riesgo-UO'!BA399, IF(U398=0, 0,$I$6))</f>
        <v>0</v>
      </c>
      <c r="X398" s="221"/>
      <c r="Y398" s="221"/>
      <c r="Z398" s="221"/>
      <c r="AA398" s="221"/>
      <c r="AB398" s="324"/>
    </row>
    <row r="399" spans="1:28" ht="91.5" hidden="1" customHeight="1" x14ac:dyDescent="0.2">
      <c r="A399" s="324"/>
      <c r="B399" s="332"/>
      <c r="C399" s="402"/>
      <c r="D399" s="332"/>
      <c r="E399" s="332"/>
      <c r="F399" s="332"/>
      <c r="G399" s="52">
        <f>'01-Mapa de riesgo-UO'!I400</f>
        <v>0</v>
      </c>
      <c r="H399" s="332"/>
      <c r="I399" s="385"/>
      <c r="J399" s="332"/>
      <c r="K399" s="401"/>
      <c r="L399" s="399"/>
      <c r="M399" s="204" t="str">
        <f>IF('01-Mapa de riesgo-UO'!S400="No existen", "No existe control para el riesgo",'01-Mapa de riesgo-UO'!W400)</f>
        <v>3.Solicitud de informes trimestrales respecto de avances y estados de los procesos, en donde la Universidad actúa en calidad de demandante o demandada.</v>
      </c>
      <c r="N399" s="204">
        <f>'01-Mapa de riesgo-UO'!AB400</f>
        <v>0</v>
      </c>
      <c r="O399" s="204" t="str">
        <f>'01-Mapa de riesgo-UO'!AG400</f>
        <v>TRANSITORIO ADMINISTRATIVO PROFESIONAL III</v>
      </c>
      <c r="P399" s="218" t="str">
        <f>'01-Mapa de riesgo-UO'!AL400</f>
        <v>Trimestral</v>
      </c>
      <c r="Q399" s="218" t="str">
        <f>'01-Mapa de riesgo-UO'!AP400</f>
        <v>Preventivo</v>
      </c>
      <c r="R399" s="385"/>
      <c r="S399" s="399"/>
      <c r="T399" s="399"/>
      <c r="U399" s="223" t="str">
        <f>'01-Mapa de riesgo-UO'!AW400</f>
        <v>ASUMIR</v>
      </c>
      <c r="V399" s="223">
        <f>'01-Mapa de riesgo-UO'!AX400</f>
        <v>0</v>
      </c>
      <c r="W399" s="180">
        <f>IF(U399="COMPARTIR",'01-Mapa de riesgo-UO'!BA400, IF(U399=0, 0,$I$6))</f>
        <v>0</v>
      </c>
      <c r="X399" s="221"/>
      <c r="Y399" s="221"/>
      <c r="Z399" s="221"/>
      <c r="AA399" s="221"/>
      <c r="AB399" s="324"/>
    </row>
    <row r="400" spans="1:28" ht="91.5" hidden="1" customHeight="1" x14ac:dyDescent="0.2">
      <c r="A400" s="324">
        <v>131</v>
      </c>
      <c r="B400" s="332" t="str">
        <f>'01-Mapa de riesgo-UO'!D401</f>
        <v>ADMINISTRACIÓN_INSTITUCIONAL</v>
      </c>
      <c r="C400" s="402" t="str">
        <f>+'01-Mapa de riesgo-UO'!F401</f>
        <v>NO</v>
      </c>
      <c r="D400" s="332" t="str">
        <f>'01-Mapa de riesgo-UO'!J401</f>
        <v>Operacional</v>
      </c>
      <c r="E400" s="332" t="str">
        <f>'01-Mapa de riesgo-UO'!K401</f>
        <v>INCUMPLIMIENTO A LA PROMESA DE SERVICIOS DE 8 DIAS HABILES, PARA GESTIONAR LAS NECESIDADES DE TIPO CONTRACTUAL DE LAS DEPENDENCIAS</v>
      </c>
      <c r="F400" s="332"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32" t="str">
        <f>'01-Mapa de riesgo-UO'!M401</f>
        <v>RETRASO EN LA EJECUCION CONTRACTUAL DE LAS NECESIDADES DE LAS DEPENDENCIAS UNIVERSITARIAS</v>
      </c>
      <c r="I400" s="385" t="str">
        <f>'01-Mapa de riesgo-UO'!AT401</f>
        <v>MODERADO</v>
      </c>
      <c r="J400" s="332" t="str">
        <f>'01-Mapa de riesgo-UO'!AU401</f>
        <v>NUMERORO DE SOLIICTUDES DE CONTRATCION TRAMITADAS EN MAS DE 8 DIAS HABILES</v>
      </c>
      <c r="K400" s="401">
        <v>0.04</v>
      </c>
      <c r="L400" s="399" t="s">
        <v>2421</v>
      </c>
      <c r="M400" s="204" t="str">
        <f>IF('01-Mapa de riesgo-UO'!S401="No existen", "No existe control para el riesgo",'01-Mapa de riesgo-UO'!W401)</f>
        <v>SEGUIMIENTO A LAS SOLICITUDES DE CONTRATCION</v>
      </c>
      <c r="N400" s="204">
        <f>'01-Mapa de riesgo-UO'!AB401</f>
        <v>0</v>
      </c>
      <c r="O400" s="204" t="str">
        <f>'01-Mapa de riesgo-UO'!AG401</f>
        <v>DPENDENCIAS
COLABORADORES DE APOYO
ASESORES LEGALES</v>
      </c>
      <c r="P400" s="218" t="str">
        <f>'01-Mapa de riesgo-UO'!AL401</f>
        <v>Diaria</v>
      </c>
      <c r="Q400" s="218" t="str">
        <f>'01-Mapa de riesgo-UO'!AP401</f>
        <v>Preventivo</v>
      </c>
      <c r="R400" s="385" t="str">
        <f>'01-Mapa de riesgo-UO'!AR401</f>
        <v>ACEPTABLE</v>
      </c>
      <c r="S400" s="399" t="s">
        <v>2426</v>
      </c>
      <c r="T400" s="399"/>
      <c r="U400" s="223" t="str">
        <f>'01-Mapa de riesgo-UO'!AW401</f>
        <v>TRANSFERIR</v>
      </c>
      <c r="V400" s="223" t="str">
        <f>'01-Mapa de riesgo-UO'!AX401</f>
        <v>Sensibilización sobre los plazos establecidos para tramites contractuales</v>
      </c>
      <c r="W400" s="180">
        <f>IF(U400="COMPARTIR",'01-Mapa de riesgo-UO'!BA401, IF(U400=0, 0,$I$6))</f>
        <v>0</v>
      </c>
      <c r="X400" s="221" t="s">
        <v>558</v>
      </c>
      <c r="Y400" s="221" t="s">
        <v>2430</v>
      </c>
      <c r="Z400" s="221" t="s">
        <v>561</v>
      </c>
      <c r="AA400" s="221" t="s">
        <v>2431</v>
      </c>
      <c r="AB400" s="324" t="s">
        <v>2143</v>
      </c>
    </row>
    <row r="401" spans="1:28" ht="91.5" hidden="1" customHeight="1" x14ac:dyDescent="0.2">
      <c r="A401" s="324"/>
      <c r="B401" s="332"/>
      <c r="C401" s="402"/>
      <c r="D401" s="332"/>
      <c r="E401" s="332"/>
      <c r="F401" s="332"/>
      <c r="G401" s="52">
        <f>'01-Mapa de riesgo-UO'!I402</f>
        <v>0</v>
      </c>
      <c r="H401" s="332"/>
      <c r="I401" s="385"/>
      <c r="J401" s="332"/>
      <c r="K401" s="401"/>
      <c r="L401" s="399"/>
      <c r="M401" s="204">
        <f>IF('01-Mapa de riesgo-UO'!S402="No existen", "No existe control para el riesgo",'01-Mapa de riesgo-UO'!W402)</f>
        <v>0</v>
      </c>
      <c r="N401" s="204">
        <f>'01-Mapa de riesgo-UO'!AB402</f>
        <v>0</v>
      </c>
      <c r="O401" s="204">
        <f>'01-Mapa de riesgo-UO'!AG402</f>
        <v>0</v>
      </c>
      <c r="P401" s="218">
        <f>'01-Mapa de riesgo-UO'!AL402</f>
        <v>0</v>
      </c>
      <c r="Q401" s="218">
        <f>'01-Mapa de riesgo-UO'!AP402</f>
        <v>0</v>
      </c>
      <c r="R401" s="385"/>
      <c r="S401" s="399"/>
      <c r="T401" s="399"/>
      <c r="U401" s="223">
        <f>'01-Mapa de riesgo-UO'!AW402</f>
        <v>0</v>
      </c>
      <c r="V401" s="223">
        <f>'01-Mapa de riesgo-UO'!AX402</f>
        <v>0</v>
      </c>
      <c r="W401" s="180">
        <f>IF(U401="COMPARTIR",'01-Mapa de riesgo-UO'!BA402, IF(U401=0, 0,$I$6))</f>
        <v>0</v>
      </c>
      <c r="X401" s="221"/>
      <c r="Y401" s="221"/>
      <c r="Z401" s="221"/>
      <c r="AA401" s="221"/>
      <c r="AB401" s="324"/>
    </row>
    <row r="402" spans="1:28" ht="91.5" hidden="1" customHeight="1" x14ac:dyDescent="0.2">
      <c r="A402" s="324"/>
      <c r="B402" s="332"/>
      <c r="C402" s="402"/>
      <c r="D402" s="332"/>
      <c r="E402" s="332"/>
      <c r="F402" s="332"/>
      <c r="G402" s="52">
        <f>'01-Mapa de riesgo-UO'!I403</f>
        <v>0</v>
      </c>
      <c r="H402" s="332"/>
      <c r="I402" s="385"/>
      <c r="J402" s="332"/>
      <c r="K402" s="401"/>
      <c r="L402" s="399"/>
      <c r="M402" s="204">
        <f>IF('01-Mapa de riesgo-UO'!S403="No existen", "No existe control para el riesgo",'01-Mapa de riesgo-UO'!W403)</f>
        <v>0</v>
      </c>
      <c r="N402" s="204">
        <f>'01-Mapa de riesgo-UO'!AB403</f>
        <v>0</v>
      </c>
      <c r="O402" s="204">
        <f>'01-Mapa de riesgo-UO'!AG403</f>
        <v>0</v>
      </c>
      <c r="P402" s="218">
        <f>'01-Mapa de riesgo-UO'!AL403</f>
        <v>0</v>
      </c>
      <c r="Q402" s="218">
        <f>'01-Mapa de riesgo-UO'!AP403</f>
        <v>0</v>
      </c>
      <c r="R402" s="385"/>
      <c r="S402" s="399"/>
      <c r="T402" s="399"/>
      <c r="U402" s="223">
        <f>'01-Mapa de riesgo-UO'!AW403</f>
        <v>0</v>
      </c>
      <c r="V402" s="223">
        <f>'01-Mapa de riesgo-UO'!AX403</f>
        <v>0</v>
      </c>
      <c r="W402" s="180">
        <f>IF(U402="COMPARTIR",'01-Mapa de riesgo-UO'!BA403, IF(U402=0, 0,$I$6))</f>
        <v>0</v>
      </c>
      <c r="X402" s="221"/>
      <c r="Y402" s="221"/>
      <c r="Z402" s="221"/>
      <c r="AA402" s="221"/>
      <c r="AB402" s="324"/>
    </row>
    <row r="403" spans="1:28" ht="91.5" hidden="1" customHeight="1" x14ac:dyDescent="0.2">
      <c r="A403" s="324">
        <v>132</v>
      </c>
      <c r="B403" s="332" t="str">
        <f>'01-Mapa de riesgo-UO'!D404</f>
        <v>ADMINISTRACIÓN_INSTITUCIONAL</v>
      </c>
      <c r="C403" s="402" t="str">
        <f>+'01-Mapa de riesgo-UO'!F404</f>
        <v>NO</v>
      </c>
      <c r="D403" s="332" t="str">
        <f>'01-Mapa de riesgo-UO'!J404</f>
        <v>Operacional</v>
      </c>
      <c r="E403" s="332" t="str">
        <f>'01-Mapa de riesgo-UO'!K404</f>
        <v>INCUMPLIMIENTO DE LOS PLAZOS DISPUESTOS POR COLOMBIA COMPRA EFICIENTE PARA PUBLICRA LA ACTIVIDAD CONTRACTUAL EN EL MODULO PUBLICITARIO EN LA PALTAFORMA SECOP II</v>
      </c>
      <c r="F403" s="332" t="str">
        <f>'01-Mapa de riesgo-UO'!L404</f>
        <v>DEMORA DE MAS DE TRES DIAS HABILES PARA PUBLICAR LA DOCUMENTACION CONTRACTUAL EN LA PLATAFORMA SECOP II</v>
      </c>
      <c r="G403" s="52" t="str">
        <f>'01-Mapa de riesgo-UO'!I404</f>
        <v>Falta de seguimiento a los procesos de contratación.</v>
      </c>
      <c r="H403" s="332" t="str">
        <f>'01-Mapa de riesgo-UO'!M404</f>
        <v>PROCESOS DICIPLINARIOS POR LA NO PUBLICACION EN LA PLATAFORMA SECOP II EN LOS TERMINOS LEGALES ESTABLECIDOS DESDE COLOMBIA COMPRA EFICIENTE</v>
      </c>
      <c r="I403" s="385" t="str">
        <f>'01-Mapa de riesgo-UO'!AT404</f>
        <v>MODERADO</v>
      </c>
      <c r="J403" s="332" t="str">
        <f>'01-Mapa de riesgo-UO'!AU404</f>
        <v>NUMERO DE PUBLICACIONES EN LAPLATAFORMA SECOP II EXTEMPORANEAS</v>
      </c>
      <c r="K403" s="404">
        <v>0</v>
      </c>
      <c r="L403" s="399" t="s">
        <v>2422</v>
      </c>
      <c r="M403" s="204" t="str">
        <f>IF('01-Mapa de riesgo-UO'!S404="No existen", "No existe control para el riesgo",'01-Mapa de riesgo-UO'!W404)</f>
        <v>SEGUIMIENTO A LA PUBLICACION DE LOS DOCUMENTOS CONTRACTUALES EN LA PLATAFORMA SECOP II</v>
      </c>
      <c r="N403" s="204">
        <f>'01-Mapa de riesgo-UO'!AB404</f>
        <v>0</v>
      </c>
      <c r="O403" s="204" t="str">
        <f>'01-Mapa de riesgo-UO'!AG404</f>
        <v>ASESORES LEGALES
COLABORADORES DE APOYO</v>
      </c>
      <c r="P403" s="218" t="str">
        <f>'01-Mapa de riesgo-UO'!AL404</f>
        <v>Diaria</v>
      </c>
      <c r="Q403" s="218" t="str">
        <f>'01-Mapa de riesgo-UO'!AP404</f>
        <v>Preventivo</v>
      </c>
      <c r="R403" s="385" t="str">
        <f>'01-Mapa de riesgo-UO'!AR404</f>
        <v>FUERTE</v>
      </c>
      <c r="S403" s="399" t="s">
        <v>2426</v>
      </c>
      <c r="T403" s="399"/>
      <c r="U403" s="223" t="str">
        <f>'01-Mapa de riesgo-UO'!AW404</f>
        <v>TRANSFERIR</v>
      </c>
      <c r="V403" s="223" t="str">
        <f>'01-Mapa de riesgo-UO'!AX404</f>
        <v>Sensibilización sobre los terminos legales establecidos para la publicación</v>
      </c>
      <c r="W403" s="180">
        <f>IF(U403="COMPARTIR",'01-Mapa de riesgo-UO'!BA404, IF(U403=0, 0,$I$6))</f>
        <v>0</v>
      </c>
      <c r="X403" s="221" t="s">
        <v>558</v>
      </c>
      <c r="Y403" s="221" t="s">
        <v>2430</v>
      </c>
      <c r="Z403" s="221" t="s">
        <v>561</v>
      </c>
      <c r="AA403" s="221" t="s">
        <v>2432</v>
      </c>
      <c r="AB403" s="324" t="s">
        <v>2143</v>
      </c>
    </row>
    <row r="404" spans="1:28" ht="91.5" hidden="1" customHeight="1" x14ac:dyDescent="0.2">
      <c r="A404" s="324"/>
      <c r="B404" s="332"/>
      <c r="C404" s="402"/>
      <c r="D404" s="332"/>
      <c r="E404" s="332"/>
      <c r="F404" s="332"/>
      <c r="G404" s="52">
        <f>'01-Mapa de riesgo-UO'!I405</f>
        <v>0</v>
      </c>
      <c r="H404" s="332"/>
      <c r="I404" s="385"/>
      <c r="J404" s="332"/>
      <c r="K404" s="401"/>
      <c r="L404" s="399"/>
      <c r="M404" s="204">
        <f>IF('01-Mapa de riesgo-UO'!S405="No existen", "No existe control para el riesgo",'01-Mapa de riesgo-UO'!W405)</f>
        <v>0</v>
      </c>
      <c r="N404" s="204">
        <f>'01-Mapa de riesgo-UO'!AB405</f>
        <v>0</v>
      </c>
      <c r="O404" s="204">
        <f>'01-Mapa de riesgo-UO'!AG405</f>
        <v>0</v>
      </c>
      <c r="P404" s="218">
        <f>'01-Mapa de riesgo-UO'!AL405</f>
        <v>0</v>
      </c>
      <c r="Q404" s="218">
        <f>'01-Mapa de riesgo-UO'!AP405</f>
        <v>0</v>
      </c>
      <c r="R404" s="385"/>
      <c r="S404" s="399"/>
      <c r="T404" s="399"/>
      <c r="U404" s="223">
        <f>'01-Mapa de riesgo-UO'!AW405</f>
        <v>0</v>
      </c>
      <c r="V404" s="223">
        <f>'01-Mapa de riesgo-UO'!AX405</f>
        <v>0</v>
      </c>
      <c r="W404" s="180">
        <f>IF(U404="COMPARTIR",'01-Mapa de riesgo-UO'!BA405, IF(U404=0, 0,$I$6))</f>
        <v>0</v>
      </c>
      <c r="X404" s="221"/>
      <c r="Y404" s="221"/>
      <c r="Z404" s="221"/>
      <c r="AA404" s="221"/>
      <c r="AB404" s="324"/>
    </row>
    <row r="405" spans="1:28" ht="91.5" hidden="1" customHeight="1" x14ac:dyDescent="0.2">
      <c r="A405" s="324"/>
      <c r="B405" s="332"/>
      <c r="C405" s="402"/>
      <c r="D405" s="332"/>
      <c r="E405" s="332"/>
      <c r="F405" s="332"/>
      <c r="G405" s="52">
        <f>'01-Mapa de riesgo-UO'!I406</f>
        <v>0</v>
      </c>
      <c r="H405" s="332"/>
      <c r="I405" s="385"/>
      <c r="J405" s="332"/>
      <c r="K405" s="401"/>
      <c r="L405" s="399"/>
      <c r="M405" s="204">
        <f>IF('01-Mapa de riesgo-UO'!S406="No existen", "No existe control para el riesgo",'01-Mapa de riesgo-UO'!W406)</f>
        <v>0</v>
      </c>
      <c r="N405" s="204">
        <f>'01-Mapa de riesgo-UO'!AB406</f>
        <v>0</v>
      </c>
      <c r="O405" s="204">
        <f>'01-Mapa de riesgo-UO'!AG406</f>
        <v>0</v>
      </c>
      <c r="P405" s="218">
        <f>'01-Mapa de riesgo-UO'!AL406</f>
        <v>0</v>
      </c>
      <c r="Q405" s="218">
        <f>'01-Mapa de riesgo-UO'!AP406</f>
        <v>0</v>
      </c>
      <c r="R405" s="385"/>
      <c r="S405" s="399"/>
      <c r="T405" s="399"/>
      <c r="U405" s="223">
        <f>'01-Mapa de riesgo-UO'!AW406</f>
        <v>0</v>
      </c>
      <c r="V405" s="223">
        <f>'01-Mapa de riesgo-UO'!AX406</f>
        <v>0</v>
      </c>
      <c r="W405" s="180">
        <f>IF(U405="COMPARTIR",'01-Mapa de riesgo-UO'!BA406, IF(U405=0, 0,$I$6))</f>
        <v>0</v>
      </c>
      <c r="X405" s="221"/>
      <c r="Y405" s="221"/>
      <c r="Z405" s="221"/>
      <c r="AA405" s="221"/>
      <c r="AB405" s="324"/>
    </row>
    <row r="406" spans="1:28" ht="91.5" hidden="1" customHeight="1" x14ac:dyDescent="0.2">
      <c r="A406" s="324">
        <v>133</v>
      </c>
      <c r="B406" s="332" t="str">
        <f>'01-Mapa de riesgo-UO'!D407</f>
        <v>ADMINISTRACIÓN_INSTITUCIONAL</v>
      </c>
      <c r="C406" s="402" t="str">
        <f>+'01-Mapa de riesgo-UO'!F407</f>
        <v>NO</v>
      </c>
      <c r="D406" s="332" t="str">
        <f>'01-Mapa de riesgo-UO'!J407</f>
        <v>Financiero</v>
      </c>
      <c r="E406" s="332" t="str">
        <f>'01-Mapa de riesgo-UO'!K407</f>
        <v>Incremento en el pago de condenas en litigios que pueden ser solucionados antes de que se dé trámite a la acción judicial.</v>
      </c>
      <c r="F406" s="332"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32" t="str">
        <f>'01-Mapa de riesgo-UO'!M407</f>
        <v>Aumento en el volumen de demandas y condenas a la entidad
Carga laboral adicional. 
Afectaciones financieras adicionales.</v>
      </c>
      <c r="I406" s="385" t="str">
        <f>'01-Mapa de riesgo-UO'!AT407</f>
        <v>LEVE</v>
      </c>
      <c r="J406" s="332" t="str">
        <f>'01-Mapa de riesgo-UO'!AU407</f>
        <v>(# Numero de condenas)/(# procesos) *100</v>
      </c>
      <c r="K406" s="401">
        <v>0</v>
      </c>
      <c r="L406" s="399" t="s">
        <v>2423</v>
      </c>
      <c r="M406" s="204" t="str">
        <f>IF('01-Mapa de riesgo-UO'!S407="No existen", "No existe control para el riesgo",'01-Mapa de riesgo-UO'!W407)</f>
        <v>Aplicación de la directriz institucional de conciliación.</v>
      </c>
      <c r="N406" s="204">
        <f>'01-Mapa de riesgo-UO'!AB407</f>
        <v>0</v>
      </c>
      <c r="O406" s="204" t="str">
        <f>'01-Mapa de riesgo-UO'!AG407</f>
        <v>comité de concimiacion</v>
      </c>
      <c r="P406" s="218" t="str">
        <f>'01-Mapa de riesgo-UO'!AL407</f>
        <v>No definida</v>
      </c>
      <c r="Q406" s="218" t="str">
        <f>'01-Mapa de riesgo-UO'!AP407</f>
        <v>Preventivo</v>
      </c>
      <c r="R406" s="385" t="str">
        <f>'01-Mapa de riesgo-UO'!AR407</f>
        <v>ACEPTABLE</v>
      </c>
      <c r="S406" s="399" t="s">
        <v>2427</v>
      </c>
      <c r="T406" s="399"/>
      <c r="U406" s="223" t="str">
        <f>'01-Mapa de riesgo-UO'!AW407</f>
        <v>ASUMIR</v>
      </c>
      <c r="V406" s="223">
        <f>'01-Mapa de riesgo-UO'!AX407</f>
        <v>0</v>
      </c>
      <c r="W406" s="180">
        <f>IF(U406="COMPARTIR",'01-Mapa de riesgo-UO'!BA407, IF(U406=0, 0,$I$6))</f>
        <v>0</v>
      </c>
      <c r="X406" s="221"/>
      <c r="Y406" s="221"/>
      <c r="Z406" s="221"/>
      <c r="AA406" s="221"/>
      <c r="AB406" s="324" t="s">
        <v>2143</v>
      </c>
    </row>
    <row r="407" spans="1:28" ht="91.5" hidden="1" customHeight="1" x14ac:dyDescent="0.2">
      <c r="A407" s="324"/>
      <c r="B407" s="332"/>
      <c r="C407" s="402"/>
      <c r="D407" s="332"/>
      <c r="E407" s="332"/>
      <c r="F407" s="332"/>
      <c r="G407" s="52" t="str">
        <f>'01-Mapa de riesgo-UO'!I408</f>
        <v>Falta de unificación de criterios de las autoridades judiciales.</v>
      </c>
      <c r="H407" s="332"/>
      <c r="I407" s="385"/>
      <c r="J407" s="332"/>
      <c r="K407" s="401"/>
      <c r="L407" s="399"/>
      <c r="M407" s="204">
        <f>IF('01-Mapa de riesgo-UO'!S408="No existen", "No existe control para el riesgo",'01-Mapa de riesgo-UO'!W408)</f>
        <v>0</v>
      </c>
      <c r="N407" s="204">
        <f>'01-Mapa de riesgo-UO'!AB408</f>
        <v>0</v>
      </c>
      <c r="O407" s="204">
        <f>'01-Mapa de riesgo-UO'!AG408</f>
        <v>0</v>
      </c>
      <c r="P407" s="218">
        <f>'01-Mapa de riesgo-UO'!AL408</f>
        <v>0</v>
      </c>
      <c r="Q407" s="218">
        <f>'01-Mapa de riesgo-UO'!AP408</f>
        <v>0</v>
      </c>
      <c r="R407" s="385"/>
      <c r="S407" s="399"/>
      <c r="T407" s="399"/>
      <c r="U407" s="223" t="str">
        <f>'01-Mapa de riesgo-UO'!AW408</f>
        <v>ASUMIR</v>
      </c>
      <c r="V407" s="223">
        <f>'01-Mapa de riesgo-UO'!AX408</f>
        <v>0</v>
      </c>
      <c r="W407" s="180">
        <f>IF(U407="COMPARTIR",'01-Mapa de riesgo-UO'!BA408, IF(U407=0, 0,$I$6))</f>
        <v>0</v>
      </c>
      <c r="X407" s="221"/>
      <c r="Y407" s="221"/>
      <c r="Z407" s="221"/>
      <c r="AA407" s="221"/>
      <c r="AB407" s="324"/>
    </row>
    <row r="408" spans="1:28" ht="91.5" hidden="1" customHeight="1" x14ac:dyDescent="0.2">
      <c r="A408" s="324"/>
      <c r="B408" s="332"/>
      <c r="C408" s="402"/>
      <c r="D408" s="332"/>
      <c r="E408" s="332"/>
      <c r="F408" s="332"/>
      <c r="G408" s="52">
        <f>'01-Mapa de riesgo-UO'!I409</f>
        <v>0</v>
      </c>
      <c r="H408" s="332"/>
      <c r="I408" s="385"/>
      <c r="J408" s="332"/>
      <c r="K408" s="401"/>
      <c r="L408" s="399"/>
      <c r="M408" s="204">
        <f>IF('01-Mapa de riesgo-UO'!S409="No existen", "No existe control para el riesgo",'01-Mapa de riesgo-UO'!W409)</f>
        <v>0</v>
      </c>
      <c r="N408" s="204">
        <f>'01-Mapa de riesgo-UO'!AB409</f>
        <v>0</v>
      </c>
      <c r="O408" s="204">
        <f>'01-Mapa de riesgo-UO'!AG409</f>
        <v>0</v>
      </c>
      <c r="P408" s="218">
        <f>'01-Mapa de riesgo-UO'!AL409</f>
        <v>0</v>
      </c>
      <c r="Q408" s="218">
        <f>'01-Mapa de riesgo-UO'!AP409</f>
        <v>0</v>
      </c>
      <c r="R408" s="385"/>
      <c r="S408" s="399"/>
      <c r="T408" s="399"/>
      <c r="U408" s="223" t="str">
        <f>'01-Mapa de riesgo-UO'!AW409</f>
        <v>ASUMIR</v>
      </c>
      <c r="V408" s="223">
        <f>'01-Mapa de riesgo-UO'!AX409</f>
        <v>0</v>
      </c>
      <c r="W408" s="180">
        <f>IF(U408="COMPARTIR",'01-Mapa de riesgo-UO'!BA409, IF(U408=0, 0,$I$6))</f>
        <v>0</v>
      </c>
      <c r="X408" s="221"/>
      <c r="Y408" s="221"/>
      <c r="Z408" s="221"/>
      <c r="AA408" s="221"/>
      <c r="AB408" s="324"/>
    </row>
    <row r="409" spans="1:28" ht="91.5" hidden="1" customHeight="1" x14ac:dyDescent="0.2">
      <c r="A409" s="324">
        <v>134</v>
      </c>
      <c r="B409" s="332" t="str">
        <f>'01-Mapa de riesgo-UO'!D410</f>
        <v>ADMINISTRACIÓN_INSTITUCIONAL</v>
      </c>
      <c r="C409" s="402" t="str">
        <f>+'01-Mapa de riesgo-UO'!F410</f>
        <v>NO</v>
      </c>
      <c r="D409" s="332" t="str">
        <f>'01-Mapa de riesgo-UO'!J410</f>
        <v>Financiero</v>
      </c>
      <c r="E409" s="332" t="str">
        <f>'01-Mapa de riesgo-UO'!K410</f>
        <v>Aumento del número de demandas de la causa con politica de prevención del daño antijuridico (PPDA) con respecto a la vigencia anterior.</v>
      </c>
      <c r="F409" s="332"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32" t="str">
        <f>'01-Mapa de riesgo-UO'!M410</f>
        <v>Aumento en el volumen de demandas y condenas a la entidad
Carga laboral adicional. 
Afectaciones financieras adicionales.</v>
      </c>
      <c r="I409" s="385" t="str">
        <f>'01-Mapa de riesgo-UO'!AT410</f>
        <v>LEVE</v>
      </c>
      <c r="J409" s="332" t="str">
        <f>'01-Mapa de riesgo-UO'!AU410</f>
        <v>Variación del número de demandas de la causa con PPDA del año en curso con respecto al año anterior.</v>
      </c>
      <c r="K409" s="401">
        <v>0</v>
      </c>
      <c r="L409" s="399" t="s">
        <v>2424</v>
      </c>
      <c r="M409" s="204" t="str">
        <f>IF('01-Mapa de riesgo-UO'!S410="No existen", "No existe control para el riesgo",'01-Mapa de riesgo-UO'!W410)</f>
        <v>Implementación de la politica de prevención de daño antijuridico (PPDA)</v>
      </c>
      <c r="N409" s="204">
        <f>'01-Mapa de riesgo-UO'!AB410</f>
        <v>0</v>
      </c>
      <c r="O409" s="204" t="str">
        <f>'01-Mapa de riesgo-UO'!AG410</f>
        <v>comité de concimiacion</v>
      </c>
      <c r="P409" s="218" t="str">
        <f>'01-Mapa de riesgo-UO'!AL410</f>
        <v>No definida</v>
      </c>
      <c r="Q409" s="218" t="str">
        <f>'01-Mapa de riesgo-UO'!AP410</f>
        <v>Preventivo</v>
      </c>
      <c r="R409" s="385" t="str">
        <f>'01-Mapa de riesgo-UO'!AR410</f>
        <v>ACEPTABLE</v>
      </c>
      <c r="S409" s="399" t="s">
        <v>2428</v>
      </c>
      <c r="T409" s="399"/>
      <c r="U409" s="223" t="str">
        <f>'01-Mapa de riesgo-UO'!AW410</f>
        <v>ASUMIR</v>
      </c>
      <c r="V409" s="223">
        <f>'01-Mapa de riesgo-UO'!AX410</f>
        <v>0</v>
      </c>
      <c r="W409" s="180">
        <f>IF(U409="COMPARTIR",'01-Mapa de riesgo-UO'!BA410, IF(U409=0, 0,$I$6))</f>
        <v>0</v>
      </c>
      <c r="X409" s="221"/>
      <c r="Y409" s="221"/>
      <c r="Z409" s="221"/>
      <c r="AA409" s="221"/>
      <c r="AB409" s="324" t="s">
        <v>2143</v>
      </c>
    </row>
    <row r="410" spans="1:28" ht="91.5" hidden="1" customHeight="1" x14ac:dyDescent="0.2">
      <c r="A410" s="324"/>
      <c r="B410" s="332"/>
      <c r="C410" s="402"/>
      <c r="D410" s="332"/>
      <c r="E410" s="332"/>
      <c r="F410" s="332"/>
      <c r="G410" s="52" t="str">
        <f>'01-Mapa de riesgo-UO'!I411</f>
        <v>Falta de unificación de criterios de las autoridades judiciales.</v>
      </c>
      <c r="H410" s="332"/>
      <c r="I410" s="385"/>
      <c r="J410" s="332"/>
      <c r="K410" s="401"/>
      <c r="L410" s="399"/>
      <c r="M410" s="204" t="str">
        <f>IF('01-Mapa de riesgo-UO'!S411="No existen", "No existe control para el riesgo",'01-Mapa de riesgo-UO'!W411)</f>
        <v>Aplicación de la directriz institucional de conciliación.</v>
      </c>
      <c r="N410" s="204">
        <f>'01-Mapa de riesgo-UO'!AB411</f>
        <v>0</v>
      </c>
      <c r="O410" s="204" t="str">
        <f>'01-Mapa de riesgo-UO'!AG411</f>
        <v>comité de concimiacion</v>
      </c>
      <c r="P410" s="218" t="str">
        <f>'01-Mapa de riesgo-UO'!AL411</f>
        <v>No definida</v>
      </c>
      <c r="Q410" s="218" t="str">
        <f>'01-Mapa de riesgo-UO'!AP411</f>
        <v>Preventivo</v>
      </c>
      <c r="R410" s="385"/>
      <c r="S410" s="399" t="s">
        <v>2429</v>
      </c>
      <c r="T410" s="399"/>
      <c r="U410" s="223" t="str">
        <f>'01-Mapa de riesgo-UO'!AW411</f>
        <v>ASUMIR</v>
      </c>
      <c r="V410" s="223">
        <f>'01-Mapa de riesgo-UO'!AX411</f>
        <v>0</v>
      </c>
      <c r="W410" s="180">
        <f>IF(U410="COMPARTIR",'01-Mapa de riesgo-UO'!BA411, IF(U410=0, 0,$I$6))</f>
        <v>0</v>
      </c>
      <c r="X410" s="221"/>
      <c r="Y410" s="221"/>
      <c r="Z410" s="221"/>
      <c r="AA410" s="221"/>
      <c r="AB410" s="324"/>
    </row>
    <row r="411" spans="1:28" ht="91.5" hidden="1" customHeight="1" x14ac:dyDescent="0.2">
      <c r="A411" s="324"/>
      <c r="B411" s="332"/>
      <c r="C411" s="402"/>
      <c r="D411" s="332"/>
      <c r="E411" s="332"/>
      <c r="F411" s="332"/>
      <c r="G411" s="52">
        <f>'01-Mapa de riesgo-UO'!I412</f>
        <v>0</v>
      </c>
      <c r="H411" s="332"/>
      <c r="I411" s="385"/>
      <c r="J411" s="332"/>
      <c r="K411" s="401"/>
      <c r="L411" s="399"/>
      <c r="M411" s="204">
        <f>IF('01-Mapa de riesgo-UO'!S412="No existen", "No existe control para el riesgo",'01-Mapa de riesgo-UO'!W412)</f>
        <v>0</v>
      </c>
      <c r="N411" s="204">
        <f>'01-Mapa de riesgo-UO'!AB412</f>
        <v>0</v>
      </c>
      <c r="O411" s="204">
        <f>'01-Mapa de riesgo-UO'!AG412</f>
        <v>0</v>
      </c>
      <c r="P411" s="218">
        <f>'01-Mapa de riesgo-UO'!AL412</f>
        <v>0</v>
      </c>
      <c r="Q411" s="218">
        <f>'01-Mapa de riesgo-UO'!AP412</f>
        <v>0</v>
      </c>
      <c r="R411" s="385"/>
      <c r="S411" s="399"/>
      <c r="T411" s="399"/>
      <c r="U411" s="223" t="str">
        <f>'01-Mapa de riesgo-UO'!AW412</f>
        <v>ASUMIR</v>
      </c>
      <c r="V411" s="223">
        <f>'01-Mapa de riesgo-UO'!AX412</f>
        <v>0</v>
      </c>
      <c r="W411" s="180">
        <f>IF(U411="COMPARTIR",'01-Mapa de riesgo-UO'!BA412, IF(U411=0, 0,$I$6))</f>
        <v>0</v>
      </c>
      <c r="X411" s="221"/>
      <c r="Y411" s="221"/>
      <c r="Z411" s="221"/>
      <c r="AA411" s="221"/>
      <c r="AB411" s="324"/>
    </row>
    <row r="412" spans="1:28" ht="91.5" hidden="1" customHeight="1" x14ac:dyDescent="0.2">
      <c r="A412" s="324">
        <v>135</v>
      </c>
      <c r="B412" s="332" t="str">
        <f>'01-Mapa de riesgo-UO'!D413</f>
        <v>DIRECCIONAMIENTO_INSTITUCIONAL</v>
      </c>
      <c r="C412" s="402" t="str">
        <f>+'01-Mapa de riesgo-UO'!F413</f>
        <v>NO</v>
      </c>
      <c r="D412" s="332" t="str">
        <f>'01-Mapa de riesgo-UO'!J413</f>
        <v>Cumplimiento</v>
      </c>
      <c r="E412" s="332" t="str">
        <f>'01-Mapa de riesgo-UO'!K413</f>
        <v>Incumplimiento de las metas en los tres niveles de gestión  del PDI 2020-2028</v>
      </c>
      <c r="F412" s="332"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32"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385" t="str">
        <f>'01-Mapa de riesgo-UO'!AT413</f>
        <v>LEVE</v>
      </c>
      <c r="J412" s="332" t="str">
        <f>'01-Mapa de riesgo-UO'!AU413</f>
        <v>Nivel cumplimiento del PDI en sus tres niveles de gestión</v>
      </c>
      <c r="K412" s="403">
        <v>0.5131</v>
      </c>
      <c r="L412" s="399" t="s">
        <v>2448</v>
      </c>
      <c r="M412" s="204" t="str">
        <f>IF('01-Mapa de riesgo-UO'!S413="No existen", "No existe control para el riesgo",'01-Mapa de riesgo-UO'!W413)</f>
        <v>Comité de Gerencia del PDI y proceso de autoevaluación 
Sistema de Gerencia del PDI</v>
      </c>
      <c r="N412" s="204">
        <f>'01-Mapa de riesgo-UO'!AB413</f>
        <v>0</v>
      </c>
      <c r="O412" s="204" t="str">
        <f>'01-Mapa de riesgo-UO'!AG413</f>
        <v xml:space="preserve">Profesional PDI
Profesional Proyectos </v>
      </c>
      <c r="P412" s="218" t="str">
        <f>'01-Mapa de riesgo-UO'!AL413</f>
        <v>Cuatrimestral</v>
      </c>
      <c r="Q412" s="218" t="str">
        <f>'01-Mapa de riesgo-UO'!AP413</f>
        <v>Preventivo</v>
      </c>
      <c r="R412" s="385" t="str">
        <f>'01-Mapa de riesgo-UO'!AR413</f>
        <v>FUERTE</v>
      </c>
      <c r="S412" s="399" t="s">
        <v>2455</v>
      </c>
      <c r="T412" s="399"/>
      <c r="U412" s="223" t="str">
        <f>'01-Mapa de riesgo-UO'!AW413</f>
        <v>ASUMIR</v>
      </c>
      <c r="V412" s="223">
        <f>'01-Mapa de riesgo-UO'!AX413</f>
        <v>0</v>
      </c>
      <c r="W412" s="180">
        <f>IF(U412="COMPARTIR",'01-Mapa de riesgo-UO'!BA413, IF(U412=0, 0,$I$6))</f>
        <v>0</v>
      </c>
      <c r="X412" s="221"/>
      <c r="Y412" s="221"/>
      <c r="Z412" s="221"/>
      <c r="AA412" s="221"/>
      <c r="AB412" s="324" t="s">
        <v>2143</v>
      </c>
    </row>
    <row r="413" spans="1:28" ht="91.5" hidden="1" customHeight="1" x14ac:dyDescent="0.2">
      <c r="A413" s="324"/>
      <c r="B413" s="332"/>
      <c r="C413" s="402"/>
      <c r="D413" s="332"/>
      <c r="E413" s="332"/>
      <c r="F413" s="332"/>
      <c r="G413" s="52" t="str">
        <f>'01-Mapa de riesgo-UO'!I414</f>
        <v xml:space="preserve">Reporte inadecuado o incompleto por parte de las redes de trabajo </v>
      </c>
      <c r="H413" s="332"/>
      <c r="I413" s="385"/>
      <c r="J413" s="332"/>
      <c r="K413" s="401"/>
      <c r="L413" s="399"/>
      <c r="M413" s="204" t="str">
        <f>IF('01-Mapa de riesgo-UO'!S414="No existen", "No existe control para el riesgo",'01-Mapa de riesgo-UO'!W414)</f>
        <v>Reportes bimestrales (proyectos/planes operativos), cuatrimestral (pilares, programas, proyectos/planes operativos) en el sistema de información del PDI</v>
      </c>
      <c r="N413" s="204" t="str">
        <f>'01-Mapa de riesgo-UO'!AB414</f>
        <v>SIGER</v>
      </c>
      <c r="O413" s="204" t="str">
        <f>'01-Mapa de riesgo-UO'!AG414</f>
        <v>Profesional PDI
Profesional Proyectos 
Profesional AIE</v>
      </c>
      <c r="P413" s="218" t="str">
        <f>'01-Mapa de riesgo-UO'!AL414</f>
        <v>Bimestral</v>
      </c>
      <c r="Q413" s="218" t="str">
        <f>'01-Mapa de riesgo-UO'!AP414</f>
        <v>Preventivo</v>
      </c>
      <c r="R413" s="385"/>
      <c r="S413" s="399" t="s">
        <v>2456</v>
      </c>
      <c r="T413" s="399"/>
      <c r="U413" s="223" t="str">
        <f>'01-Mapa de riesgo-UO'!AW414</f>
        <v>ASUMIR</v>
      </c>
      <c r="V413" s="223">
        <f>'01-Mapa de riesgo-UO'!AX414</f>
        <v>0</v>
      </c>
      <c r="W413" s="180">
        <f>IF(U413="COMPARTIR",'01-Mapa de riesgo-UO'!BA414, IF(U413=0, 0,$I$6))</f>
        <v>0</v>
      </c>
      <c r="X413" s="221"/>
      <c r="Y413" s="221"/>
      <c r="Z413" s="221"/>
      <c r="AA413" s="221"/>
      <c r="AB413" s="324"/>
    </row>
    <row r="414" spans="1:28" ht="91.5" hidden="1" customHeight="1" x14ac:dyDescent="0.2">
      <c r="A414" s="324"/>
      <c r="B414" s="332"/>
      <c r="C414" s="402"/>
      <c r="D414" s="332"/>
      <c r="E414" s="332"/>
      <c r="F414" s="332"/>
      <c r="G414" s="52" t="str">
        <f>'01-Mapa de riesgo-UO'!I415</f>
        <v xml:space="preserve">Baja calidad del reporte en los tres niveles de gestión del PDI </v>
      </c>
      <c r="H414" s="332"/>
      <c r="I414" s="385"/>
      <c r="J414" s="332"/>
      <c r="K414" s="401"/>
      <c r="L414" s="399"/>
      <c r="M414" s="204" t="str">
        <f>IF('01-Mapa de riesgo-UO'!S415="No existen", "No existe control para el riesgo",'01-Mapa de riesgo-UO'!W415)</f>
        <v>Proceso de calidad de información del PDI</v>
      </c>
      <c r="N414" s="204">
        <f>'01-Mapa de riesgo-UO'!AB415</f>
        <v>0</v>
      </c>
      <c r="O414" s="204" t="str">
        <f>'01-Mapa de riesgo-UO'!AG415</f>
        <v xml:space="preserve">Profesional PDI
Profesional Proyectos </v>
      </c>
      <c r="P414" s="218" t="str">
        <f>'01-Mapa de riesgo-UO'!AL415</f>
        <v>Bimestral</v>
      </c>
      <c r="Q414" s="218" t="str">
        <f>'01-Mapa de riesgo-UO'!AP415</f>
        <v>Preventivo</v>
      </c>
      <c r="R414" s="385"/>
      <c r="S414" s="399" t="s">
        <v>2457</v>
      </c>
      <c r="T414" s="399"/>
      <c r="U414" s="223" t="str">
        <f>'01-Mapa de riesgo-UO'!AW415</f>
        <v>ASUMIR</v>
      </c>
      <c r="V414" s="223">
        <f>'01-Mapa de riesgo-UO'!AX415</f>
        <v>0</v>
      </c>
      <c r="W414" s="180">
        <f>IF(U414="COMPARTIR",'01-Mapa de riesgo-UO'!BA415, IF(U414=0, 0,$I$6))</f>
        <v>0</v>
      </c>
      <c r="X414" s="221"/>
      <c r="Y414" s="221"/>
      <c r="Z414" s="221"/>
      <c r="AA414" s="221"/>
      <c r="AB414" s="324"/>
    </row>
    <row r="415" spans="1:28" ht="91.5" hidden="1" customHeight="1" x14ac:dyDescent="0.2">
      <c r="A415" s="324">
        <v>136</v>
      </c>
      <c r="B415" s="332" t="str">
        <f>'01-Mapa de riesgo-UO'!D416</f>
        <v>DIRECCIONAMIENTO_INSTITUCIONAL</v>
      </c>
      <c r="C415" s="402" t="str">
        <f>+'01-Mapa de riesgo-UO'!F416</f>
        <v>SI</v>
      </c>
      <c r="D415" s="332" t="str">
        <f>'01-Mapa de riesgo-UO'!J416</f>
        <v>Corrupción</v>
      </c>
      <c r="E415" s="332" t="str">
        <f>'01-Mapa de riesgo-UO'!K416</f>
        <v>Ejecución inadecuada de proyectos de la Oficina de Planeación (contratos, Ordenes contractuales,  resoluciones,  proyectos de operación comercial).</v>
      </c>
      <c r="F415" s="332"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32" t="str">
        <f>'01-Mapa de riesgo-UO'!M416</f>
        <v xml:space="preserve">Hallazgos por parte de entes de control
Detrimiento patrimonial
Incumplimiento de resultados
Afectación de la imagen institucional </v>
      </c>
      <c r="I415" s="385" t="str">
        <f>'01-Mapa de riesgo-UO'!AT416</f>
        <v>MODERADO</v>
      </c>
      <c r="J415" s="332" t="str">
        <f>'01-Mapa de riesgo-UO'!AU416</f>
        <v>Contratos y/o proyectos ejecutados inadecuadamente /Total proyectos y/o contratos ejecutados</v>
      </c>
      <c r="K415" s="404">
        <v>0</v>
      </c>
      <c r="L415" s="399" t="s">
        <v>2449</v>
      </c>
      <c r="M415" s="204" t="str">
        <f>IF('01-Mapa de riesgo-UO'!S416="No existen", "No existe control para el riesgo",'01-Mapa de riesgo-UO'!W416)</f>
        <v>Generar periodicamente alertas a los supervisores  e interventores frente al estado de los contratos y documentación contractual</v>
      </c>
      <c r="N415" s="204">
        <f>'01-Mapa de riesgo-UO'!AB416</f>
        <v>0</v>
      </c>
      <c r="O415" s="204" t="str">
        <f>'01-Mapa de riesgo-UO'!AG416</f>
        <v>Prestación de servicios No. 5320 -24</v>
      </c>
      <c r="P415" s="218" t="str">
        <f>'01-Mapa de riesgo-UO'!AL416</f>
        <v>Mensual</v>
      </c>
      <c r="Q415" s="218" t="str">
        <f>'01-Mapa de riesgo-UO'!AP416</f>
        <v>Preventivo</v>
      </c>
      <c r="R415" s="385" t="str">
        <f>'01-Mapa de riesgo-UO'!AR416</f>
        <v>FUERTE</v>
      </c>
      <c r="S415" s="399" t="s">
        <v>2458</v>
      </c>
      <c r="T415" s="399"/>
      <c r="U415" s="223" t="str">
        <f>'01-Mapa de riesgo-UO'!AW416</f>
        <v>REDUCIR</v>
      </c>
      <c r="V415" s="223" t="str">
        <f>'01-Mapa de riesgo-UO'!AX416</f>
        <v>Definir tips informativos contractuales y de interventoría y supervisión con el fin de generar conocimiento sobre estos temas</v>
      </c>
      <c r="W415" s="180">
        <f>IF(U415="COMPARTIR",'01-Mapa de riesgo-UO'!BA416, IF(U415=0, 0,$I$6))</f>
        <v>0</v>
      </c>
      <c r="X415" s="221" t="s">
        <v>271</v>
      </c>
      <c r="Y415" s="221" t="s">
        <v>2466</v>
      </c>
      <c r="Z415" s="221" t="s">
        <v>559</v>
      </c>
      <c r="AA415" s="221"/>
      <c r="AB415" s="324" t="s">
        <v>2143</v>
      </c>
    </row>
    <row r="416" spans="1:28" ht="91.5" hidden="1" customHeight="1" x14ac:dyDescent="0.2">
      <c r="A416" s="324"/>
      <c r="B416" s="332"/>
      <c r="C416" s="402"/>
      <c r="D416" s="332"/>
      <c r="E416" s="332"/>
      <c r="F416" s="332"/>
      <c r="G416" s="52" t="str">
        <f>'01-Mapa de riesgo-UO'!I417</f>
        <v>Beneficiar a terceros sin el cumplimiento de requisitos contractuales</v>
      </c>
      <c r="H416" s="332"/>
      <c r="I416" s="385"/>
      <c r="J416" s="332"/>
      <c r="K416" s="401"/>
      <c r="L416" s="399"/>
      <c r="M416" s="204" t="str">
        <f>IF('01-Mapa de riesgo-UO'!S417="No existen", "No existe control para el riesgo",'01-Mapa de riesgo-UO'!W417)</f>
        <v xml:space="preserve">Realizar proceso de apoyo al seguimiento de la contratación de la oficina de Planeación </v>
      </c>
      <c r="N416" s="204">
        <f>'01-Mapa de riesgo-UO'!AB417</f>
        <v>0</v>
      </c>
      <c r="O416" s="204" t="str">
        <f>'01-Mapa de riesgo-UO'!AG417</f>
        <v>Prestación de servicios No. 5320 -24</v>
      </c>
      <c r="P416" s="218" t="str">
        <f>'01-Mapa de riesgo-UO'!AL417</f>
        <v>Semanal</v>
      </c>
      <c r="Q416" s="218" t="str">
        <f>'01-Mapa de riesgo-UO'!AP417</f>
        <v>Preventivo</v>
      </c>
      <c r="R416" s="385"/>
      <c r="S416" s="399" t="s">
        <v>2459</v>
      </c>
      <c r="T416" s="399"/>
      <c r="U416" s="223" t="str">
        <f>'01-Mapa de riesgo-UO'!AW417</f>
        <v>REDUCIR</v>
      </c>
      <c r="V416" s="223" t="str">
        <f>'01-Mapa de riesgo-UO'!AX417</f>
        <v xml:space="preserve">Designación de un profesional de seguimiento y control como apoyo a la interventoría y supervisión de proyectos /contratos (verificación de productos)
Verificación de documentación de contratos de la oficina de Planeación </v>
      </c>
      <c r="W416" s="180">
        <f>IF(U416="COMPARTIR",'01-Mapa de riesgo-UO'!BA417, IF(U416=0, 0,$I$6))</f>
        <v>0</v>
      </c>
      <c r="X416" s="221" t="s">
        <v>271</v>
      </c>
      <c r="Y416" s="221" t="s">
        <v>2467</v>
      </c>
      <c r="Z416" s="221" t="s">
        <v>559</v>
      </c>
      <c r="AA416" s="221"/>
      <c r="AB416" s="324"/>
    </row>
    <row r="417" spans="1:28" ht="91.5" hidden="1" customHeight="1" x14ac:dyDescent="0.2">
      <c r="A417" s="324"/>
      <c r="B417" s="332"/>
      <c r="C417" s="402"/>
      <c r="D417" s="332"/>
      <c r="E417" s="332"/>
      <c r="F417" s="332"/>
      <c r="G417" s="52" t="str">
        <f>'01-Mapa de riesgo-UO'!I418</f>
        <v xml:space="preserve">Desarticulación de los procedimientos institucionales para el desarrollo y ejecución en cada una de sus etapas </v>
      </c>
      <c r="H417" s="332"/>
      <c r="I417" s="385"/>
      <c r="J417" s="332"/>
      <c r="K417" s="401"/>
      <c r="L417" s="399"/>
      <c r="M417" s="204" t="str">
        <f>IF('01-Mapa de riesgo-UO'!S418="No existen", "No existe control para el riesgo",'01-Mapa de riesgo-UO'!W418)</f>
        <v xml:space="preserve">Proceso de Control de seguimiento a pólizas de los contratos de la oficina de Planeación </v>
      </c>
      <c r="N417" s="204">
        <f>'01-Mapa de riesgo-UO'!AB418</f>
        <v>0</v>
      </c>
      <c r="O417" s="204" t="str">
        <f>'01-Mapa de riesgo-UO'!AG418</f>
        <v>Interventores y supervisores</v>
      </c>
      <c r="P417" s="218" t="str">
        <f>'01-Mapa de riesgo-UO'!AL418</f>
        <v>Mensual</v>
      </c>
      <c r="Q417" s="218" t="str">
        <f>'01-Mapa de riesgo-UO'!AP418</f>
        <v>Preventivo</v>
      </c>
      <c r="R417" s="385"/>
      <c r="S417" s="399" t="s">
        <v>2460</v>
      </c>
      <c r="T417" s="399"/>
      <c r="U417" s="223" t="str">
        <f>'01-Mapa de riesgo-UO'!AW418</f>
        <v>ASUMIR</v>
      </c>
      <c r="V417" s="223">
        <f>'01-Mapa de riesgo-UO'!AX418</f>
        <v>0</v>
      </c>
      <c r="W417" s="180">
        <f>IF(U417="COMPARTIR",'01-Mapa de riesgo-UO'!BA418, IF(U417=0, 0,$I$6))</f>
        <v>0</v>
      </c>
      <c r="X417" s="221" t="s">
        <v>271</v>
      </c>
      <c r="Y417" s="221" t="s">
        <v>2468</v>
      </c>
      <c r="Z417" s="221" t="s">
        <v>559</v>
      </c>
      <c r="AA417" s="221"/>
      <c r="AB417" s="324"/>
    </row>
    <row r="418" spans="1:28" ht="91.5" hidden="1" customHeight="1" x14ac:dyDescent="0.2">
      <c r="A418" s="324">
        <v>137</v>
      </c>
      <c r="B418" s="332" t="str">
        <f>'01-Mapa de riesgo-UO'!D419</f>
        <v>ADMINISTRACIÓN_INSTITUCIONAL</v>
      </c>
      <c r="C418" s="402" t="str">
        <f>+'01-Mapa de riesgo-UO'!F419</f>
        <v>NO</v>
      </c>
      <c r="D418" s="332" t="str">
        <f>'01-Mapa de riesgo-UO'!J419</f>
        <v>Información</v>
      </c>
      <c r="E418" s="332" t="str">
        <f>'01-Mapa de riesgo-UO'!K419</f>
        <v>Probabilidad de tener inconsistencias en la información estadística e institucional reportada debido a las diversas fuentes de información internas y las reglas de negocio asociadas a su extracción.</v>
      </c>
      <c r="F418" s="332"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32" t="str">
        <f>'01-Mapa de riesgo-UO'!M419</f>
        <v>Hallazgos, multas o sanciones por los entes de control o pérdida de credibilidad por diferencias en los reportes de información</v>
      </c>
      <c r="I418" s="385" t="str">
        <f>'01-Mapa de riesgo-UO'!AT419</f>
        <v>MODERADO</v>
      </c>
      <c r="J418" s="332" t="str">
        <f>'01-Mapa de riesgo-UO'!AU419</f>
        <v>Tiempos de respuesta a los requerimientos de información estratégica
Nivel de actualización de la información a nivel estratégico y táctico</v>
      </c>
      <c r="K418" s="404">
        <v>0.96360000000000001</v>
      </c>
      <c r="L418" s="399" t="s">
        <v>2450</v>
      </c>
      <c r="M418" s="204" t="str">
        <f>IF('01-Mapa de riesgo-UO'!S419="No existen", "No existe control para el riesgo",'01-Mapa de riesgo-UO'!W419)</f>
        <v>Inclusión en el Plan de Acción de AIE la generación de alertas a las fuentes de información cuando se detectan inconsistencias.</v>
      </c>
      <c r="N418" s="204">
        <f>'01-Mapa de riesgo-UO'!AB419</f>
        <v>0</v>
      </c>
      <c r="O418" s="204" t="str">
        <f>'01-Mapa de riesgo-UO'!AG419</f>
        <v>Profesional AIE
Técnico AIE</v>
      </c>
      <c r="P418" s="218" t="str">
        <f>'01-Mapa de riesgo-UO'!AL419</f>
        <v>No definida</v>
      </c>
      <c r="Q418" s="218" t="str">
        <f>'01-Mapa de riesgo-UO'!AP419</f>
        <v>Detectivo</v>
      </c>
      <c r="R418" s="385" t="str">
        <f>'01-Mapa de riesgo-UO'!AR419</f>
        <v>ACEPTABLE</v>
      </c>
      <c r="S418" s="399" t="s">
        <v>2461</v>
      </c>
      <c r="T418" s="399"/>
      <c r="U418" s="223" t="str">
        <f>'01-Mapa de riesgo-UO'!AW419</f>
        <v>COMPARTIR</v>
      </c>
      <c r="V418" s="223" t="str">
        <f>'01-Mapa de riesgo-UO'!AX419</f>
        <v xml:space="preserve">Definición de alcances de respuestas de planeación de las diferentes solicitudes, para evitar reprocesos y distintas cifras o valores para una misma solicitud. 
</v>
      </c>
      <c r="W418" s="180" t="str">
        <f>IF(U418="COMPARTIR",'01-Mapa de riesgo-UO'!BA419, IF(U418=0, 0,$I$6))</f>
        <v>Admisiones, Registro y Control Académico
Gestión de Tecnologías Informáticas y Sistemas de Información
Gestión del Talento Humano</v>
      </c>
      <c r="X418" s="221" t="s">
        <v>271</v>
      </c>
      <c r="Y418" s="221" t="s">
        <v>2469</v>
      </c>
      <c r="Z418" s="221" t="s">
        <v>559</v>
      </c>
      <c r="AA418" s="221"/>
      <c r="AB418" s="324" t="s">
        <v>2143</v>
      </c>
    </row>
    <row r="419" spans="1:28" ht="91.5" hidden="1" customHeight="1" x14ac:dyDescent="0.2">
      <c r="A419" s="324"/>
      <c r="B419" s="332"/>
      <c r="C419" s="402"/>
      <c r="D419" s="332"/>
      <c r="E419" s="332"/>
      <c r="F419" s="332"/>
      <c r="G419" s="52">
        <f>'01-Mapa de riesgo-UO'!I420</f>
        <v>0</v>
      </c>
      <c r="H419" s="332"/>
      <c r="I419" s="385"/>
      <c r="J419" s="332"/>
      <c r="K419" s="401"/>
      <c r="L419" s="399"/>
      <c r="M419" s="204" t="str">
        <f>IF('01-Mapa de riesgo-UO'!S420="No existen", "No existe control para el riesgo",'01-Mapa de riesgo-UO'!W420)</f>
        <v>Revisión a la Calidad de datos</v>
      </c>
      <c r="N419" s="204">
        <f>'01-Mapa de riesgo-UO'!AB420</f>
        <v>0</v>
      </c>
      <c r="O419" s="204" t="str">
        <f>'01-Mapa de riesgo-UO'!AG420</f>
        <v>Técnico AIE</v>
      </c>
      <c r="P419" s="218" t="str">
        <f>'01-Mapa de riesgo-UO'!AL420</f>
        <v>Semestral</v>
      </c>
      <c r="Q419" s="218" t="str">
        <f>'01-Mapa de riesgo-UO'!AP420</f>
        <v>Detectivo</v>
      </c>
      <c r="R419" s="385"/>
      <c r="S419" s="399" t="s">
        <v>2462</v>
      </c>
      <c r="T419" s="399"/>
      <c r="U419" s="223" t="str">
        <f>'01-Mapa de riesgo-UO'!AW420</f>
        <v>COMPARTIR</v>
      </c>
      <c r="V419" s="223" t="str">
        <f>'01-Mapa de riesgo-UO'!AX420</f>
        <v xml:space="preserve"> Generar una mesa de responsabilidad en cuanto a la información suministrada. El instrumento para este fin debe acordarse con las áreas involucradas.</v>
      </c>
      <c r="W419" s="180" t="str">
        <f>IF(U419="COMPARTIR",'01-Mapa de riesgo-UO'!BA420, IF(U419=0, 0,$I$6))</f>
        <v>Admisiones, Registro y Control Académico
Gestión de Tecnologías Informáticas y Sistemas de Información
Gestión del Talento Humano</v>
      </c>
      <c r="X419" s="221" t="s">
        <v>271</v>
      </c>
      <c r="Y419" s="221" t="s">
        <v>2469</v>
      </c>
      <c r="Z419" s="221" t="s">
        <v>559</v>
      </c>
      <c r="AA419" s="221"/>
      <c r="AB419" s="324"/>
    </row>
    <row r="420" spans="1:28" ht="91.5" hidden="1" customHeight="1" x14ac:dyDescent="0.2">
      <c r="A420" s="324"/>
      <c r="B420" s="332"/>
      <c r="C420" s="402"/>
      <c r="D420" s="332"/>
      <c r="E420" s="332"/>
      <c r="F420" s="332"/>
      <c r="G420" s="52">
        <f>'01-Mapa de riesgo-UO'!I421</f>
        <v>0</v>
      </c>
      <c r="H420" s="332"/>
      <c r="I420" s="385"/>
      <c r="J420" s="332"/>
      <c r="K420" s="401"/>
      <c r="L420" s="399"/>
      <c r="M420" s="204">
        <f>IF('01-Mapa de riesgo-UO'!S421="No existen", "No existe control para el riesgo",'01-Mapa de riesgo-UO'!W421)</f>
        <v>0</v>
      </c>
      <c r="N420" s="204">
        <f>'01-Mapa de riesgo-UO'!AB421</f>
        <v>0</v>
      </c>
      <c r="O420" s="204">
        <f>'01-Mapa de riesgo-UO'!AG421</f>
        <v>0</v>
      </c>
      <c r="P420" s="218">
        <f>'01-Mapa de riesgo-UO'!AL421</f>
        <v>0</v>
      </c>
      <c r="Q420" s="218">
        <f>'01-Mapa de riesgo-UO'!AP421</f>
        <v>0</v>
      </c>
      <c r="R420" s="385"/>
      <c r="S420" s="399"/>
      <c r="T420" s="399"/>
      <c r="U420" s="223" t="str">
        <f>'01-Mapa de riesgo-UO'!AW421</f>
        <v>REDUCIR</v>
      </c>
      <c r="V420" s="223" t="str">
        <f>'01-Mapa de riesgo-UO'!AX421</f>
        <v>Definición de protocolos o manuales para la generación de la información definiendo roles y responsabilidades.</v>
      </c>
      <c r="W420" s="180">
        <f>IF(U420="COMPARTIR",'01-Mapa de riesgo-UO'!BA421, IF(U420=0, 0,$I$6))</f>
        <v>0</v>
      </c>
      <c r="X420" s="221"/>
      <c r="Y420" s="221"/>
      <c r="Z420" s="221"/>
      <c r="AA420" s="221"/>
      <c r="AB420" s="324"/>
    </row>
    <row r="421" spans="1:28" ht="91.5" hidden="1" customHeight="1" x14ac:dyDescent="0.2">
      <c r="A421" s="324">
        <v>138</v>
      </c>
      <c r="B421" s="332" t="str">
        <f>'01-Mapa de riesgo-UO'!D422</f>
        <v>ADMINISTRACIÓN_INSTITUCIONAL</v>
      </c>
      <c r="C421" s="402" t="str">
        <f>+'01-Mapa de riesgo-UO'!F422</f>
        <v>NO</v>
      </c>
      <c r="D421" s="332" t="str">
        <f>'01-Mapa de riesgo-UO'!J422</f>
        <v>Información</v>
      </c>
      <c r="E421" s="332" t="str">
        <f>'01-Mapa de riesgo-UO'!K422</f>
        <v>Probabilidad de pérdida de información física y magnética debido a la falta de una política de respaldo en la Universidad, lo que podría ocasionar reprocesos al momento de necesitar su disponibilidad</v>
      </c>
      <c r="F421" s="332"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32" t="str">
        <f>'01-Mapa de riesgo-UO'!M422</f>
        <v>Multas o sanciones por los entes de control por las demoras en reportes de información. Pérdida de estudios o trabajos ya realizados.</v>
      </c>
      <c r="I421" s="385" t="str">
        <f>'01-Mapa de riesgo-UO'!AT422</f>
        <v>MODERADO</v>
      </c>
      <c r="J421" s="332" t="str">
        <f>'01-Mapa de riesgo-UO'!AU422</f>
        <v>Cumplimiento de la actividad Respaldo de activos de Información del Plan de acción de AIE</v>
      </c>
      <c r="K421" s="404">
        <v>0</v>
      </c>
      <c r="L421" s="399" t="s">
        <v>2451</v>
      </c>
      <c r="M421" s="204" t="str">
        <f>IF('01-Mapa de riesgo-UO'!S422="No existen", "No existe control para el riesgo",'01-Mapa de riesgo-UO'!W422)</f>
        <v>Actividad en el plan de trabajo de AIE para la actualización de los activos de información</v>
      </c>
      <c r="N421" s="204">
        <f>'01-Mapa de riesgo-UO'!AB422</f>
        <v>0</v>
      </c>
      <c r="O421" s="204" t="str">
        <f>'01-Mapa de riesgo-UO'!AG422</f>
        <v>Profesional AIE</v>
      </c>
      <c r="P421" s="218" t="str">
        <f>'01-Mapa de riesgo-UO'!AL422</f>
        <v>Anual</v>
      </c>
      <c r="Q421" s="218" t="str">
        <f>'01-Mapa de riesgo-UO'!AP422</f>
        <v>Preventivo</v>
      </c>
      <c r="R421" s="385" t="str">
        <f>'01-Mapa de riesgo-UO'!AR422</f>
        <v>ACEPTABLE</v>
      </c>
      <c r="S421" s="399" t="s">
        <v>2463</v>
      </c>
      <c r="T421" s="399"/>
      <c r="U421" s="223" t="str">
        <f>'01-Mapa de riesgo-UO'!AW422</f>
        <v>REDUCIR</v>
      </c>
      <c r="V421" s="223" t="str">
        <f>'01-Mapa de riesgo-UO'!AX422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421" s="180">
        <f>IF(U421="COMPARTIR",'01-Mapa de riesgo-UO'!BA422, IF(U421=0, 0,$I$6))</f>
        <v>0</v>
      </c>
      <c r="X421" s="221" t="s">
        <v>271</v>
      </c>
      <c r="Y421" s="221" t="s">
        <v>2470</v>
      </c>
      <c r="Z421" s="221" t="s">
        <v>559</v>
      </c>
      <c r="AA421" s="221"/>
      <c r="AB421" s="324" t="s">
        <v>2143</v>
      </c>
    </row>
    <row r="422" spans="1:28" ht="91.5" hidden="1" customHeight="1" x14ac:dyDescent="0.2">
      <c r="A422" s="324"/>
      <c r="B422" s="332"/>
      <c r="C422" s="402"/>
      <c r="D422" s="332"/>
      <c r="E422" s="332"/>
      <c r="F422" s="332"/>
      <c r="G422" s="52" t="str">
        <f>'01-Mapa de riesgo-UO'!I423</f>
        <v>Pérdida de información por rotación de personal</v>
      </c>
      <c r="H422" s="332"/>
      <c r="I422" s="385"/>
      <c r="J422" s="332"/>
      <c r="K422" s="401"/>
      <c r="L422" s="399"/>
      <c r="M422" s="204" t="str">
        <f>IF('01-Mapa de riesgo-UO'!S423="No existen", "No existe control para el riesgo",'01-Mapa de riesgo-UO'!W423)</f>
        <v>Actividad en el plan de trabajo de AIE para la realización de jornadas de los activos de información de OPLA</v>
      </c>
      <c r="N422" s="204">
        <f>'01-Mapa de riesgo-UO'!AB423</f>
        <v>0</v>
      </c>
      <c r="O422" s="204" t="str">
        <f>'01-Mapa de riesgo-UO'!AG423</f>
        <v>Prestación de Servicios No. 5350</v>
      </c>
      <c r="P422" s="218" t="str">
        <f>'01-Mapa de riesgo-UO'!AL423</f>
        <v>Semestral</v>
      </c>
      <c r="Q422" s="218" t="str">
        <f>'01-Mapa de riesgo-UO'!AP423</f>
        <v>Preventivo</v>
      </c>
      <c r="R422" s="385"/>
      <c r="S422" s="399" t="s">
        <v>2464</v>
      </c>
      <c r="T422" s="399"/>
      <c r="U422" s="223">
        <f>'01-Mapa de riesgo-UO'!AW423</f>
        <v>0</v>
      </c>
      <c r="V422" s="223">
        <f>'01-Mapa de riesgo-UO'!AX423</f>
        <v>0</v>
      </c>
      <c r="W422" s="180">
        <f>IF(U422="COMPARTIR",'01-Mapa de riesgo-UO'!BA423, IF(U422=0, 0,$I$6))</f>
        <v>0</v>
      </c>
      <c r="X422" s="221"/>
      <c r="Y422" s="221"/>
      <c r="Z422" s="221"/>
      <c r="AA422" s="221"/>
      <c r="AB422" s="324"/>
    </row>
    <row r="423" spans="1:28" ht="91.5" hidden="1" customHeight="1" x14ac:dyDescent="0.2">
      <c r="A423" s="324"/>
      <c r="B423" s="332"/>
      <c r="C423" s="402"/>
      <c r="D423" s="332"/>
      <c r="E423" s="332"/>
      <c r="F423" s="332"/>
      <c r="G423" s="52">
        <f>'01-Mapa de riesgo-UO'!I424</f>
        <v>0</v>
      </c>
      <c r="H423" s="332"/>
      <c r="I423" s="385"/>
      <c r="J423" s="332"/>
      <c r="K423" s="401"/>
      <c r="L423" s="399"/>
      <c r="M423" s="204">
        <f>IF('01-Mapa de riesgo-UO'!S424="No existen", "No existe control para el riesgo",'01-Mapa de riesgo-UO'!W424)</f>
        <v>0</v>
      </c>
      <c r="N423" s="204">
        <f>'01-Mapa de riesgo-UO'!AB424</f>
        <v>0</v>
      </c>
      <c r="O423" s="204">
        <f>'01-Mapa de riesgo-UO'!AG424</f>
        <v>0</v>
      </c>
      <c r="P423" s="218">
        <f>'01-Mapa de riesgo-UO'!AL424</f>
        <v>0</v>
      </c>
      <c r="Q423" s="218">
        <f>'01-Mapa de riesgo-UO'!AP424</f>
        <v>0</v>
      </c>
      <c r="R423" s="385"/>
      <c r="S423" s="399"/>
      <c r="T423" s="399"/>
      <c r="U423" s="223">
        <f>'01-Mapa de riesgo-UO'!AW424</f>
        <v>0</v>
      </c>
      <c r="V423" s="223">
        <f>'01-Mapa de riesgo-UO'!AX424</f>
        <v>0</v>
      </c>
      <c r="W423" s="180">
        <f>IF(U423="COMPARTIR",'01-Mapa de riesgo-UO'!BA424, IF(U423=0, 0,$I$6))</f>
        <v>0</v>
      </c>
      <c r="X423" s="221"/>
      <c r="Y423" s="221"/>
      <c r="Z423" s="221"/>
      <c r="AA423" s="221"/>
      <c r="AB423" s="324"/>
    </row>
    <row r="424" spans="1:28" ht="91.5" hidden="1" customHeight="1" x14ac:dyDescent="0.2">
      <c r="A424" s="324">
        <v>139</v>
      </c>
      <c r="B424" s="332" t="str">
        <f>'01-Mapa de riesgo-UO'!D425</f>
        <v>ASEGURAMIENTO_DE_LA_CALIDAD_INSTITUCIONAL</v>
      </c>
      <c r="C424" s="402" t="str">
        <f>+'01-Mapa de riesgo-UO'!F425</f>
        <v>NO</v>
      </c>
      <c r="D424" s="332" t="str">
        <f>'01-Mapa de riesgo-UO'!J425</f>
        <v>Estratégico</v>
      </c>
      <c r="E424" s="332" t="str">
        <f>'01-Mapa de riesgo-UO'!K425</f>
        <v>Perdida de la acreditación por parte de las entidades certificadoras.</v>
      </c>
      <c r="F424" s="332"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32" t="str">
        <f>'01-Mapa de riesgo-UO'!M425</f>
        <v>Afectación del reconocimiento y la visibilidad de la institución a nivel nacional e internacional
Pérdida de oportunidades en el contexto a nivel departamental, regional, nacional e internacional
Pérdida de la imagen institucional</v>
      </c>
      <c r="I424" s="385" t="str">
        <f>'01-Mapa de riesgo-UO'!AT425</f>
        <v>LEVE</v>
      </c>
      <c r="J424" s="332" t="str">
        <f>'01-Mapa de riesgo-UO'!AU425</f>
        <v>Nivel cumplimiento del Plan de Mejoramiento Institucional</v>
      </c>
      <c r="K424" s="403">
        <v>0.67200000000000004</v>
      </c>
      <c r="L424" s="399" t="s">
        <v>2452</v>
      </c>
      <c r="M424" s="204" t="str">
        <f>IF('01-Mapa de riesgo-UO'!S425="No existen", "No existe control para el riesgo",'01-Mapa de riesgo-UO'!W425)</f>
        <v>Seguimiento periódico del PMI.</v>
      </c>
      <c r="N424" s="204">
        <f>'01-Mapa de riesgo-UO'!AB425</f>
        <v>0</v>
      </c>
      <c r="O424" s="204" t="str">
        <f>'01-Mapa de riesgo-UO'!AG425</f>
        <v>Profesional PAC</v>
      </c>
      <c r="P424" s="218" t="str">
        <f>'01-Mapa de riesgo-UO'!AL425</f>
        <v>Cuatrimestral</v>
      </c>
      <c r="Q424" s="218" t="str">
        <f>'01-Mapa de riesgo-UO'!AP425</f>
        <v>Preventivo</v>
      </c>
      <c r="R424" s="385" t="str">
        <f>'01-Mapa de riesgo-UO'!AR425</f>
        <v>FUERTE</v>
      </c>
      <c r="S424" s="399" t="s">
        <v>2465</v>
      </c>
      <c r="T424" s="399"/>
      <c r="U424" s="223" t="str">
        <f>'01-Mapa de riesgo-UO'!AW425</f>
        <v>ASUMIR</v>
      </c>
      <c r="V424" s="223">
        <f>'01-Mapa de riesgo-UO'!AX425</f>
        <v>0</v>
      </c>
      <c r="W424" s="180">
        <f>IF(U424="COMPARTIR",'01-Mapa de riesgo-UO'!BA425, IF(U424=0, 0,$I$6))</f>
        <v>0</v>
      </c>
      <c r="X424" s="221"/>
      <c r="Y424" s="221"/>
      <c r="Z424" s="221"/>
      <c r="AA424" s="221"/>
      <c r="AB424" s="324" t="s">
        <v>2144</v>
      </c>
    </row>
    <row r="425" spans="1:28" ht="91.5" hidden="1" customHeight="1" x14ac:dyDescent="0.2">
      <c r="A425" s="324"/>
      <c r="B425" s="332"/>
      <c r="C425" s="402"/>
      <c r="D425" s="332"/>
      <c r="E425" s="332"/>
      <c r="F425" s="332"/>
      <c r="G425" s="52">
        <f>'01-Mapa de riesgo-UO'!I426</f>
        <v>0</v>
      </c>
      <c r="H425" s="332"/>
      <c r="I425" s="385"/>
      <c r="J425" s="332"/>
      <c r="K425" s="401"/>
      <c r="L425" s="399"/>
      <c r="M425" s="204">
        <f>IF('01-Mapa de riesgo-UO'!S426="No existen", "No existe control para el riesgo",'01-Mapa de riesgo-UO'!W426)</f>
        <v>0</v>
      </c>
      <c r="N425" s="204">
        <f>'01-Mapa de riesgo-UO'!AB426</f>
        <v>0</v>
      </c>
      <c r="O425" s="204">
        <f>'01-Mapa de riesgo-UO'!AG426</f>
        <v>0</v>
      </c>
      <c r="P425" s="218">
        <f>'01-Mapa de riesgo-UO'!AL426</f>
        <v>0</v>
      </c>
      <c r="Q425" s="218">
        <f>'01-Mapa de riesgo-UO'!AP426</f>
        <v>0</v>
      </c>
      <c r="R425" s="385"/>
      <c r="S425" s="399"/>
      <c r="T425" s="399"/>
      <c r="U425" s="223" t="str">
        <f>'01-Mapa de riesgo-UO'!AW426</f>
        <v>ASUMIR</v>
      </c>
      <c r="V425" s="223">
        <f>'01-Mapa de riesgo-UO'!AX426</f>
        <v>0</v>
      </c>
      <c r="W425" s="180">
        <f>IF(U425="COMPARTIR",'01-Mapa de riesgo-UO'!BA426, IF(U425=0, 0,$I$6))</f>
        <v>0</v>
      </c>
      <c r="X425" s="221"/>
      <c r="Y425" s="221"/>
      <c r="Z425" s="221"/>
      <c r="AA425" s="221"/>
      <c r="AB425" s="324"/>
    </row>
    <row r="426" spans="1:28" ht="91.5" hidden="1" customHeight="1" x14ac:dyDescent="0.2">
      <c r="A426" s="324"/>
      <c r="B426" s="332"/>
      <c r="C426" s="402"/>
      <c r="D426" s="332"/>
      <c r="E426" s="332"/>
      <c r="F426" s="332"/>
      <c r="G426" s="52">
        <f>'01-Mapa de riesgo-UO'!I427</f>
        <v>0</v>
      </c>
      <c r="H426" s="332"/>
      <c r="I426" s="385"/>
      <c r="J426" s="332"/>
      <c r="K426" s="401"/>
      <c r="L426" s="399"/>
      <c r="M426" s="204">
        <f>IF('01-Mapa de riesgo-UO'!S427="No existen", "No existe control para el riesgo",'01-Mapa de riesgo-UO'!W427)</f>
        <v>0</v>
      </c>
      <c r="N426" s="204">
        <f>'01-Mapa de riesgo-UO'!AB427</f>
        <v>0</v>
      </c>
      <c r="O426" s="204">
        <f>'01-Mapa de riesgo-UO'!AG427</f>
        <v>0</v>
      </c>
      <c r="P426" s="218">
        <f>'01-Mapa de riesgo-UO'!AL427</f>
        <v>0</v>
      </c>
      <c r="Q426" s="218">
        <f>'01-Mapa de riesgo-UO'!AP427</f>
        <v>0</v>
      </c>
      <c r="R426" s="385"/>
      <c r="S426" s="399"/>
      <c r="T426" s="399"/>
      <c r="U426" s="223" t="str">
        <f>'01-Mapa de riesgo-UO'!AW427</f>
        <v>ASUMIR</v>
      </c>
      <c r="V426" s="223">
        <f>'01-Mapa de riesgo-UO'!AX427</f>
        <v>0</v>
      </c>
      <c r="W426" s="180">
        <f>IF(U426="COMPARTIR",'01-Mapa de riesgo-UO'!BA427, IF(U426=0, 0,$I$6))</f>
        <v>0</v>
      </c>
      <c r="X426" s="221"/>
      <c r="Y426" s="221"/>
      <c r="Z426" s="221"/>
      <c r="AA426" s="221"/>
      <c r="AB426" s="324"/>
    </row>
    <row r="427" spans="1:28" ht="91.5" hidden="1" customHeight="1" x14ac:dyDescent="0.2">
      <c r="A427" s="324">
        <v>140</v>
      </c>
      <c r="B427" s="332" t="str">
        <f>'01-Mapa de riesgo-UO'!D428</f>
        <v>ADMINISTRACIÓN_INSTITUCIONAL</v>
      </c>
      <c r="C427" s="402" t="str">
        <f>+'01-Mapa de riesgo-UO'!F428</f>
        <v>NO</v>
      </c>
      <c r="D427" s="332" t="str">
        <f>'01-Mapa de riesgo-UO'!J428</f>
        <v>Estratégico</v>
      </c>
      <c r="E427" s="332" t="str">
        <f>'01-Mapa de riesgo-UO'!K428</f>
        <v xml:space="preserve">Desarticulación 
de los lineamientos del Plan Maestro de la Planta Físca con las apuestas del Plan de Desarrollo Institucional  </v>
      </c>
      <c r="F427" s="332"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32" t="str">
        <f>'01-Mapa de riesgo-UO'!M428</f>
        <v>Priorización inadcuada los proyectos acordes a la necesidades de la institución
Hallazgos por parte de los entes de control</v>
      </c>
      <c r="I427" s="385" t="str">
        <f>'01-Mapa de riesgo-UO'!AT428</f>
        <v>MODERADO</v>
      </c>
      <c r="J427" s="332" t="str">
        <f>'01-Mapa de riesgo-UO'!AU428</f>
        <v xml:space="preserve"> Número de proyectos incluidos en el  Plan de acción del proceso, alineados con el Plan Maestro y/o  PDI 
/
 Número de proyectos ejecutados y finalizados en la vigencia </v>
      </c>
      <c r="K427" s="401">
        <f>37/7</f>
        <v>5.2857142857142856</v>
      </c>
      <c r="L427" s="399" t="s">
        <v>2453</v>
      </c>
      <c r="M427" s="204" t="str">
        <f>IF('01-Mapa de riesgo-UO'!S428="No existen", "No existe control para el riesgo",'01-Mapa de riesgo-UO'!W428)</f>
        <v>Verificación de los estudios previos</v>
      </c>
      <c r="N427" s="204">
        <f>'01-Mapa de riesgo-UO'!AB428</f>
        <v>0</v>
      </c>
      <c r="O427" s="204" t="str">
        <f>'01-Mapa de riesgo-UO'!AG428</f>
        <v>Liderl del proceso GEC
Profesional de Apoyo GEC</v>
      </c>
      <c r="P427" s="218" t="str">
        <f>'01-Mapa de riesgo-UO'!AL428</f>
        <v>No definida</v>
      </c>
      <c r="Q427" s="218" t="str">
        <f>'01-Mapa de riesgo-UO'!AP428</f>
        <v>Preventivo</v>
      </c>
      <c r="R427" s="385" t="str">
        <f>'01-Mapa de riesgo-UO'!AR428</f>
        <v>FUERTE</v>
      </c>
      <c r="S427" s="399" t="s">
        <v>2446</v>
      </c>
      <c r="T427" s="399"/>
      <c r="U427" s="223" t="str">
        <f>'01-Mapa de riesgo-UO'!AW428</f>
        <v>REDUCIR</v>
      </c>
      <c r="V427" s="223" t="str">
        <f>'01-Mapa de riesgo-UO'!AX428</f>
        <v xml:space="preserve">Verificacion de los pliegos y estudios previos de proyectos en la etapa de planeacion previo al envio a la oficina juridica para su publicacion. </v>
      </c>
      <c r="W427" s="180">
        <f>IF(U427="COMPARTIR",'01-Mapa de riesgo-UO'!BA428, IF(U427=0, 0,$I$6))</f>
        <v>0</v>
      </c>
      <c r="X427" s="221" t="s">
        <v>271</v>
      </c>
      <c r="Y427" s="221" t="s">
        <v>2471</v>
      </c>
      <c r="Z427" s="221" t="s">
        <v>559</v>
      </c>
      <c r="AA427" s="221"/>
      <c r="AB427" s="324" t="s">
        <v>2143</v>
      </c>
    </row>
    <row r="428" spans="1:28" ht="91.5" hidden="1" customHeight="1" x14ac:dyDescent="0.2">
      <c r="A428" s="324"/>
      <c r="B428" s="332"/>
      <c r="C428" s="402"/>
      <c r="D428" s="332"/>
      <c r="E428" s="332"/>
      <c r="F428" s="332"/>
      <c r="G428" s="52" t="str">
        <f>'01-Mapa de riesgo-UO'!I429</f>
        <v>Desconocimiento de los colaboradores por proyecto del plan maestro de campus y el PDI</v>
      </c>
      <c r="H428" s="332"/>
      <c r="I428" s="385"/>
      <c r="J428" s="332"/>
      <c r="K428" s="401"/>
      <c r="L428" s="399"/>
      <c r="M428" s="204" t="str">
        <f>IF('01-Mapa de riesgo-UO'!S429="No existen", "No existe control para el riesgo",'01-Mapa de riesgo-UO'!W429)</f>
        <v>Verificación de la intervención se encuentre en el plan de acción del proceso de la Insfraestructura física</v>
      </c>
      <c r="N428" s="204">
        <f>'01-Mapa de riesgo-UO'!AB429</f>
        <v>0</v>
      </c>
      <c r="O428" s="204" t="str">
        <f>'01-Mapa de riesgo-UO'!AG429</f>
        <v>Liderl del proceso GEC
Profesional de Apoyo GEC</v>
      </c>
      <c r="P428" s="218" t="str">
        <f>'01-Mapa de riesgo-UO'!AL429</f>
        <v>No definida</v>
      </c>
      <c r="Q428" s="218" t="str">
        <f>'01-Mapa de riesgo-UO'!AP429</f>
        <v>Preventivo</v>
      </c>
      <c r="R428" s="385"/>
      <c r="S428" s="399" t="s">
        <v>2446</v>
      </c>
      <c r="T428" s="399"/>
      <c r="U428" s="223" t="str">
        <f>'01-Mapa de riesgo-UO'!AW429</f>
        <v>REDUCIR</v>
      </c>
      <c r="V428" s="223" t="str">
        <f>'01-Mapa de riesgo-UO'!AX429</f>
        <v>Incluir en le proceso de inducción la socialización del plan maestro a los colaboradores del proceso</v>
      </c>
      <c r="W428" s="180">
        <f>IF(U428="COMPARTIR",'01-Mapa de riesgo-UO'!BA429, IF(U428=0, 0,$I$6))</f>
        <v>0</v>
      </c>
      <c r="X428" s="221" t="s">
        <v>271</v>
      </c>
      <c r="Y428" s="221" t="s">
        <v>2472</v>
      </c>
      <c r="Z428" s="221" t="s">
        <v>559</v>
      </c>
      <c r="AA428" s="221"/>
      <c r="AB428" s="324"/>
    </row>
    <row r="429" spans="1:28" ht="91.5" hidden="1" customHeight="1" x14ac:dyDescent="0.2">
      <c r="A429" s="324"/>
      <c r="B429" s="332"/>
      <c r="C429" s="402"/>
      <c r="D429" s="332"/>
      <c r="E429" s="332"/>
      <c r="F429" s="332"/>
      <c r="G429" s="52">
        <f>'01-Mapa de riesgo-UO'!I430</f>
        <v>0</v>
      </c>
      <c r="H429" s="332"/>
      <c r="I429" s="385"/>
      <c r="J429" s="332"/>
      <c r="K429" s="401"/>
      <c r="L429" s="399"/>
      <c r="M429" s="204">
        <f>IF('01-Mapa de riesgo-UO'!S430="No existen", "No existe control para el riesgo",'01-Mapa de riesgo-UO'!W430)</f>
        <v>0</v>
      </c>
      <c r="N429" s="204">
        <f>'01-Mapa de riesgo-UO'!AB430</f>
        <v>0</v>
      </c>
      <c r="O429" s="204">
        <f>'01-Mapa de riesgo-UO'!AG430</f>
        <v>0</v>
      </c>
      <c r="P429" s="218">
        <f>'01-Mapa de riesgo-UO'!AL430</f>
        <v>0</v>
      </c>
      <c r="Q429" s="218">
        <f>'01-Mapa de riesgo-UO'!AP430</f>
        <v>0</v>
      </c>
      <c r="R429" s="385"/>
      <c r="S429" s="399" t="s">
        <v>2446</v>
      </c>
      <c r="T429" s="399"/>
      <c r="U429" s="223" t="str">
        <f>'01-Mapa de riesgo-UO'!AW430</f>
        <v>REDUCIR</v>
      </c>
      <c r="V429" s="223" t="str">
        <f>'01-Mapa de riesgo-UO'!AX430</f>
        <v xml:space="preserve">Definir el protocolo para la inclusión de intervenciones  a la planta  física que no estén contemplada de manera específica en el plan maestro del campus y PDI </v>
      </c>
      <c r="W429" s="180">
        <f>IF(U429="COMPARTIR",'01-Mapa de riesgo-UO'!BA430, IF(U429=0, 0,$I$6))</f>
        <v>0</v>
      </c>
      <c r="X429" s="221" t="s">
        <v>271</v>
      </c>
      <c r="Y429" s="221" t="s">
        <v>2447</v>
      </c>
      <c r="Z429" s="221" t="s">
        <v>559</v>
      </c>
      <c r="AA429" s="221"/>
      <c r="AB429" s="324"/>
    </row>
    <row r="430" spans="1:28" ht="91.5" hidden="1" customHeight="1" x14ac:dyDescent="0.2">
      <c r="A430" s="324">
        <v>141</v>
      </c>
      <c r="B430" s="332" t="str">
        <f>'01-Mapa de riesgo-UO'!D431</f>
        <v>ADMINISTRACIÓN_INSTITUCIONAL</v>
      </c>
      <c r="C430" s="402" t="str">
        <f>+'01-Mapa de riesgo-UO'!F431</f>
        <v>SI</v>
      </c>
      <c r="D430" s="332" t="str">
        <f>'01-Mapa de riesgo-UO'!J431</f>
        <v>Cumplimiento</v>
      </c>
      <c r="E430" s="332" t="str">
        <f>'01-Mapa de riesgo-UO'!K431</f>
        <v>Inadecuada planeación de la infraestructura física</v>
      </c>
      <c r="F430" s="332"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32" t="str">
        <f>'01-Mapa de riesgo-UO'!M431</f>
        <v>*insatisfaccion del usuario. 
*Imposibilidad de prestacion del servicio. 
*Incremento de costos de construcción. 
*Riesgo juridico con contratistas.  
*Mayores costos de mantenimiento.</v>
      </c>
      <c r="I430" s="385" t="str">
        <f>'01-Mapa de riesgo-UO'!AT431</f>
        <v>LEVE</v>
      </c>
      <c r="J430" s="332" t="str">
        <f>'01-Mapa de riesgo-UO'!AU431</f>
        <v xml:space="preserve">Intervenciones a la planta fisica del plan de accion de la vigencia/ Intervenciones recibidos a satisfacción por el usuario. </v>
      </c>
      <c r="K430" s="403">
        <v>2.8500000000000001E-2</v>
      </c>
      <c r="L430" s="399" t="s">
        <v>2454</v>
      </c>
      <c r="M430" s="204" t="str">
        <f>IF('01-Mapa de riesgo-UO'!S431="No existen", "No existe control para el riesgo",'01-Mapa de riesgo-UO'!W431)</f>
        <v>Registro y consolidacion de la necesidad del usuario a traves del aplicativo y/o mediante actas de reunion y/o memorando y/o correos electronicos.</v>
      </c>
      <c r="N430" s="204">
        <f>'01-Mapa de riesgo-UO'!AB431</f>
        <v>0</v>
      </c>
      <c r="O430" s="204" t="str">
        <f>'01-Mapa de riesgo-UO'!AG431</f>
        <v xml:space="preserve">Profesional de apoyo GEC y supervisor del proyecto </v>
      </c>
      <c r="P430" s="218" t="str">
        <f>'01-Mapa de riesgo-UO'!AL431</f>
        <v>No definida</v>
      </c>
      <c r="Q430" s="218" t="str">
        <f>'01-Mapa de riesgo-UO'!AP431</f>
        <v>Preventivo</v>
      </c>
      <c r="R430" s="385" t="str">
        <f>'01-Mapa de riesgo-UO'!AR431</f>
        <v>FUERTE</v>
      </c>
      <c r="S430" s="399" t="s">
        <v>2446</v>
      </c>
      <c r="T430" s="399"/>
      <c r="U430" s="223" t="str">
        <f>'01-Mapa de riesgo-UO'!AW431</f>
        <v>ASUMIR</v>
      </c>
      <c r="V430" s="223">
        <f>'01-Mapa de riesgo-UO'!AX431</f>
        <v>0</v>
      </c>
      <c r="W430" s="180">
        <f>IF(U430="COMPARTIR",'01-Mapa de riesgo-UO'!BA431, IF(U430=0, 0,$I$6))</f>
        <v>0</v>
      </c>
      <c r="X430" s="221"/>
      <c r="Y430" s="221"/>
      <c r="Z430" s="221"/>
      <c r="AA430" s="221"/>
      <c r="AB430" s="324" t="s">
        <v>2143</v>
      </c>
    </row>
    <row r="431" spans="1:28" ht="91.5" hidden="1" customHeight="1" x14ac:dyDescent="0.2">
      <c r="A431" s="324"/>
      <c r="B431" s="332"/>
      <c r="C431" s="402"/>
      <c r="D431" s="332"/>
      <c r="E431" s="332"/>
      <c r="F431" s="332"/>
      <c r="G431" s="52" t="str">
        <f>'01-Mapa de riesgo-UO'!I432</f>
        <v xml:space="preserve">Falta de planeacion del proyecto </v>
      </c>
      <c r="H431" s="332"/>
      <c r="I431" s="385"/>
      <c r="J431" s="332"/>
      <c r="K431" s="401"/>
      <c r="L431" s="399"/>
      <c r="M431" s="204" t="str">
        <f>IF('01-Mapa de riesgo-UO'!S432="No existen", "No existe control para el riesgo",'01-Mapa de riesgo-UO'!W432)</f>
        <v>Cada proyecto de intervención de infraestructura debe contener (Estudios previos, diseños, presupuesto, especificaciones, en fase III, permisos aprobados)</v>
      </c>
      <c r="N431" s="204">
        <f>'01-Mapa de riesgo-UO'!AB432</f>
        <v>0</v>
      </c>
      <c r="O431" s="204" t="str">
        <f>'01-Mapa de riesgo-UO'!AG432</f>
        <v xml:space="preserve">Profesional de apoyo GEC y supervisor del proyecto </v>
      </c>
      <c r="P431" s="218" t="str">
        <f>'01-Mapa de riesgo-UO'!AL432</f>
        <v>No definida</v>
      </c>
      <c r="Q431" s="218" t="str">
        <f>'01-Mapa de riesgo-UO'!AP432</f>
        <v>Preventivo</v>
      </c>
      <c r="R431" s="385"/>
      <c r="S431" s="399" t="s">
        <v>2446</v>
      </c>
      <c r="T431" s="399"/>
      <c r="U431" s="223" t="str">
        <f>'01-Mapa de riesgo-UO'!AW432</f>
        <v>ASUMIR</v>
      </c>
      <c r="V431" s="223">
        <f>'01-Mapa de riesgo-UO'!AX432</f>
        <v>0</v>
      </c>
      <c r="W431" s="180">
        <f>IF(U431="COMPARTIR",'01-Mapa de riesgo-UO'!BA432, IF(U431=0, 0,$I$6))</f>
        <v>0</v>
      </c>
      <c r="X431" s="221"/>
      <c r="Y431" s="221"/>
      <c r="Z431" s="221"/>
      <c r="AA431" s="221"/>
      <c r="AB431" s="324"/>
    </row>
    <row r="432" spans="1:28" ht="91.5" hidden="1" customHeight="1" x14ac:dyDescent="0.2">
      <c r="A432" s="324"/>
      <c r="B432" s="332"/>
      <c r="C432" s="402"/>
      <c r="D432" s="332"/>
      <c r="E432" s="332"/>
      <c r="F432" s="332"/>
      <c r="G432" s="52" t="str">
        <f>'01-Mapa de riesgo-UO'!I433</f>
        <v>Cambio y actualizacion de normativas de construccion.</v>
      </c>
      <c r="H432" s="332"/>
      <c r="I432" s="385"/>
      <c r="J432" s="332"/>
      <c r="K432" s="401"/>
      <c r="L432" s="399"/>
      <c r="M432" s="204" t="str">
        <f>IF('01-Mapa de riesgo-UO'!S433="No existen", "No existe control para el riesgo",'01-Mapa de riesgo-UO'!W433)</f>
        <v xml:space="preserve">Se validan las intervenciones con las dependencias de la universidad relacionadas con el manejo de la planta fisica tales como seccion de mantenimiento y CRIE Centro de Recursos informaticos. </v>
      </c>
      <c r="N432" s="204">
        <f>'01-Mapa de riesgo-UO'!AB433</f>
        <v>0</v>
      </c>
      <c r="O432" s="204" t="str">
        <f>'01-Mapa de riesgo-UO'!AG433</f>
        <v xml:space="preserve">Profesional de apoyo GEC y supervisor del proyecto </v>
      </c>
      <c r="P432" s="218" t="str">
        <f>'01-Mapa de riesgo-UO'!AL433</f>
        <v>No definida</v>
      </c>
      <c r="Q432" s="218" t="str">
        <f>'01-Mapa de riesgo-UO'!AP433</f>
        <v>Preventivo</v>
      </c>
      <c r="R432" s="385"/>
      <c r="S432" s="399" t="s">
        <v>2446</v>
      </c>
      <c r="T432" s="399"/>
      <c r="U432" s="223" t="str">
        <f>'01-Mapa de riesgo-UO'!AW433</f>
        <v>ASUMIR</v>
      </c>
      <c r="V432" s="223">
        <f>'01-Mapa de riesgo-UO'!AX433</f>
        <v>0</v>
      </c>
      <c r="W432" s="180">
        <f>IF(U432="COMPARTIR",'01-Mapa de riesgo-UO'!BA433, IF(U432=0, 0,$I$6))</f>
        <v>0</v>
      </c>
      <c r="X432" s="221"/>
      <c r="Y432" s="221"/>
      <c r="Z432" s="221"/>
      <c r="AA432" s="221"/>
      <c r="AB432" s="324"/>
    </row>
    <row r="433" spans="1:28" ht="91.5" hidden="1" customHeight="1" x14ac:dyDescent="0.2">
      <c r="A433" s="324">
        <v>142</v>
      </c>
      <c r="B433" s="332" t="str">
        <f>'01-Mapa de riesgo-UO'!D434</f>
        <v>INTERNACIONALIZACIÓN</v>
      </c>
      <c r="C433" s="402" t="str">
        <f>+'01-Mapa de riesgo-UO'!F434</f>
        <v>NO</v>
      </c>
      <c r="D433" s="332" t="str">
        <f>'01-Mapa de riesgo-UO'!J434</f>
        <v>Cumplimiento</v>
      </c>
      <c r="E433" s="332" t="str">
        <f>'01-Mapa de riesgo-UO'!K434</f>
        <v>Visitantes internacionales en la UTP sin el debido estatus migratorio</v>
      </c>
      <c r="F433" s="332"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32" t="str">
        <f>'01-Mapa de riesgo-UO'!M434</f>
        <v>Multas y/o sanciones para la Universidad</v>
      </c>
      <c r="I433" s="385" t="str">
        <f>'01-Mapa de riesgo-UO'!AT434</f>
        <v>LEVE</v>
      </c>
      <c r="J433" s="332" t="str">
        <f>'01-Mapa de riesgo-UO'!AU434</f>
        <v>Número de sanciones generadas por Migración Colombia a la UTP</v>
      </c>
      <c r="K433" s="408"/>
      <c r="L433" s="399"/>
      <c r="M433" s="204" t="str">
        <f>IF('01-Mapa de riesgo-UO'!S434="No existen", "No existe control para el riesgo",'01-Mapa de riesgo-UO'!W434)</f>
        <v>Capacitación por parte de  Migración Colombia</v>
      </c>
      <c r="N433" s="204">
        <f>'01-Mapa de riesgo-UO'!AB434</f>
        <v>0</v>
      </c>
      <c r="O433" s="204" t="str">
        <f>'01-Mapa de riesgo-UO'!AG434</f>
        <v>Profesional II ND</v>
      </c>
      <c r="P433" s="218" t="str">
        <f>'01-Mapa de riesgo-UO'!AL434</f>
        <v>Anual</v>
      </c>
      <c r="Q433" s="218" t="str">
        <f>'01-Mapa de riesgo-UO'!AP434</f>
        <v>Preventivo</v>
      </c>
      <c r="R433" s="385" t="str">
        <f>'01-Mapa de riesgo-UO'!AR434</f>
        <v>ACEPTABLE</v>
      </c>
      <c r="S433" s="399" t="s">
        <v>2473</v>
      </c>
      <c r="T433" s="399"/>
      <c r="U433" s="223" t="str">
        <f>'01-Mapa de riesgo-UO'!AW434</f>
        <v>ASUMIR</v>
      </c>
      <c r="V433" s="223">
        <f>'01-Mapa de riesgo-UO'!AX434</f>
        <v>0</v>
      </c>
      <c r="W433" s="180">
        <f>IF(U433="COMPARTIR",'01-Mapa de riesgo-UO'!BA434, IF(U433=0, 0,$I$6))</f>
        <v>0</v>
      </c>
      <c r="X433" s="221"/>
      <c r="Y433" s="221"/>
      <c r="Z433" s="221"/>
      <c r="AA433" s="221"/>
      <c r="AB433" s="324"/>
    </row>
    <row r="434" spans="1:28" ht="91.5" hidden="1" customHeight="1" x14ac:dyDescent="0.2">
      <c r="A434" s="324"/>
      <c r="B434" s="332"/>
      <c r="C434" s="402"/>
      <c r="D434" s="332"/>
      <c r="E434" s="332"/>
      <c r="F434" s="332"/>
      <c r="G434" s="52" t="str">
        <f>'01-Mapa de riesgo-UO'!I435</f>
        <v>Migración Colombia otorga un permiso de ingreso y permanencia  erroneo a los invitados internacionales aún habiendo  presentados los soportes respectivos</v>
      </c>
      <c r="H434" s="332"/>
      <c r="I434" s="385"/>
      <c r="J434" s="332"/>
      <c r="K434" s="405"/>
      <c r="L434" s="399"/>
      <c r="M434" s="204" t="str">
        <f>IF('01-Mapa de riesgo-UO'!S435="No existen", "No existe control para el riesgo",'01-Mapa de riesgo-UO'!W435)</f>
        <v>Correos y comunicaciones  informando el proceso para el reporte de invitados internacionales</v>
      </c>
      <c r="N434" s="204">
        <f>'01-Mapa de riesgo-UO'!AB435</f>
        <v>0</v>
      </c>
      <c r="O434" s="204" t="str">
        <f>'01-Mapa de riesgo-UO'!AG435</f>
        <v>Asistencial V</v>
      </c>
      <c r="P434" s="218" t="str">
        <f>'01-Mapa de riesgo-UO'!AL435</f>
        <v>Mensual</v>
      </c>
      <c r="Q434" s="218" t="str">
        <f>'01-Mapa de riesgo-UO'!AP435</f>
        <v>Preventivo</v>
      </c>
      <c r="R434" s="385"/>
      <c r="S434" s="399" t="s">
        <v>2474</v>
      </c>
      <c r="T434" s="399"/>
      <c r="U434" s="223" t="str">
        <f>'01-Mapa de riesgo-UO'!AW435</f>
        <v>ASUMIR</v>
      </c>
      <c r="V434" s="223">
        <f>'01-Mapa de riesgo-UO'!AX435</f>
        <v>0</v>
      </c>
      <c r="W434" s="180">
        <f>IF(U434="COMPARTIR",'01-Mapa de riesgo-UO'!BA435, IF(U434=0, 0,$I$6))</f>
        <v>0</v>
      </c>
      <c r="X434" s="221"/>
      <c r="Y434" s="221"/>
      <c r="Z434" s="221"/>
      <c r="AA434" s="221"/>
      <c r="AB434" s="324"/>
    </row>
    <row r="435" spans="1:28" ht="91.5" hidden="1" customHeight="1" x14ac:dyDescent="0.2">
      <c r="A435" s="324"/>
      <c r="B435" s="332"/>
      <c r="C435" s="402"/>
      <c r="D435" s="332"/>
      <c r="E435" s="332"/>
      <c r="F435" s="332"/>
      <c r="G435" s="52">
        <f>'01-Mapa de riesgo-UO'!I436</f>
        <v>0</v>
      </c>
      <c r="H435" s="332"/>
      <c r="I435" s="385"/>
      <c r="J435" s="332"/>
      <c r="K435" s="405"/>
      <c r="L435" s="399"/>
      <c r="M435" s="204" t="str">
        <f>IF('01-Mapa de riesgo-UO'!S436="No existen", "No existe control para el riesgo",'01-Mapa de riesgo-UO'!W436)</f>
        <v>Implementar el proceso de unificacion de informacion entre facultades y dependencias de la UTP para la movilidad entrante de invitados internacionales.</v>
      </c>
      <c r="N435" s="204">
        <f>'01-Mapa de riesgo-UO'!AB436</f>
        <v>0</v>
      </c>
      <c r="O435" s="204" t="str">
        <f>'01-Mapa de riesgo-UO'!AG436</f>
        <v>Asistencial V</v>
      </c>
      <c r="P435" s="218" t="str">
        <f>'01-Mapa de riesgo-UO'!AL436</f>
        <v>Anual</v>
      </c>
      <c r="Q435" s="218" t="str">
        <f>'01-Mapa de riesgo-UO'!AP436</f>
        <v>Preventivo</v>
      </c>
      <c r="R435" s="385"/>
      <c r="S435" s="399" t="s">
        <v>2475</v>
      </c>
      <c r="T435" s="399"/>
      <c r="U435" s="223" t="str">
        <f>'01-Mapa de riesgo-UO'!AW436</f>
        <v>ASUMIR</v>
      </c>
      <c r="V435" s="223">
        <f>'01-Mapa de riesgo-UO'!AX436</f>
        <v>0</v>
      </c>
      <c r="W435" s="180">
        <f>IF(U435="COMPARTIR",'01-Mapa de riesgo-UO'!BA436, IF(U435=0, 0,$I$6))</f>
        <v>0</v>
      </c>
      <c r="X435" s="221"/>
      <c r="Y435" s="221"/>
      <c r="Z435" s="221"/>
      <c r="AA435" s="221"/>
      <c r="AB435" s="324"/>
    </row>
    <row r="436" spans="1:28" ht="91.5" hidden="1" customHeight="1" x14ac:dyDescent="0.2">
      <c r="A436" s="324">
        <v>143</v>
      </c>
      <c r="B436" s="332" t="str">
        <f>'01-Mapa de riesgo-UO'!D437</f>
        <v>ADMINISTRACIÓN_INSTITUCIONAL</v>
      </c>
      <c r="C436" s="402" t="str">
        <f>+'01-Mapa de riesgo-UO'!F437</f>
        <v>SI</v>
      </c>
      <c r="D436" s="332" t="str">
        <f>'01-Mapa de riesgo-UO'!J437</f>
        <v>Operacional</v>
      </c>
      <c r="E436" s="332" t="str">
        <f>'01-Mapa de riesgo-UO'!K437</f>
        <v xml:space="preserve">Ilegitimidad en resultados electorales 
</v>
      </c>
      <c r="F436" s="332"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32" t="str">
        <f>'01-Mapa de riesgo-UO'!M437</f>
        <v>Impugnación de resultado electorales.                                                                                                                                                                                                                                                                                        Perdida de credibilidad en el sistema electoral de la Universidad</v>
      </c>
      <c r="I436" s="385" t="str">
        <f>'01-Mapa de riesgo-UO'!AT437</f>
        <v>LEVE</v>
      </c>
      <c r="J436" s="332" t="str">
        <f>'01-Mapa de riesgo-UO'!AU437</f>
        <v>Nùmero de impugnaciones electorales</v>
      </c>
      <c r="K436" s="408"/>
      <c r="L436" s="399"/>
      <c r="M436" s="204" t="str">
        <f>IF('01-Mapa de riesgo-UO'!S437="No existen", "No existe control para el riesgo",'01-Mapa de riesgo-UO'!W437)</f>
        <v>Elaboración de listados descentralizados por parte de las dependencias responsables</v>
      </c>
      <c r="N436" s="204" t="str">
        <f>'01-Mapa de riesgo-UO'!AB437</f>
        <v>Software Gestion de Talento Humano y Software de Registro y Control</v>
      </c>
      <c r="O436" s="204" t="str">
        <f>'01-Mapa de riesgo-UO'!AG437</f>
        <v>Jefe de Gestion del Talento Humano y la directora de Admisiones registro y Control</v>
      </c>
      <c r="P436" s="218" t="str">
        <f>'01-Mapa de riesgo-UO'!AL437</f>
        <v>No definida</v>
      </c>
      <c r="Q436" s="218" t="str">
        <f>'01-Mapa de riesgo-UO'!AP437</f>
        <v>Preventivo</v>
      </c>
      <c r="R436" s="385" t="str">
        <f>'01-Mapa de riesgo-UO'!AR437</f>
        <v>FUERTE</v>
      </c>
      <c r="S436" s="399"/>
      <c r="T436" s="399"/>
      <c r="U436" s="223" t="str">
        <f>'01-Mapa de riesgo-UO'!AW437</f>
        <v>ASUMIR</v>
      </c>
      <c r="V436" s="223">
        <f>'01-Mapa de riesgo-UO'!AX437</f>
        <v>0</v>
      </c>
      <c r="W436" s="180">
        <f>IF(U436="COMPARTIR",'01-Mapa de riesgo-UO'!BA437, IF(U436=0, 0,$I$6))</f>
        <v>0</v>
      </c>
      <c r="X436" s="221"/>
      <c r="Y436" s="221"/>
      <c r="Z436" s="221"/>
      <c r="AA436" s="221"/>
      <c r="AB436" s="324"/>
    </row>
    <row r="437" spans="1:28" ht="91.5" hidden="1" customHeight="1" x14ac:dyDescent="0.2">
      <c r="A437" s="324"/>
      <c r="B437" s="332"/>
      <c r="C437" s="402"/>
      <c r="D437" s="332"/>
      <c r="E437" s="332"/>
      <c r="F437" s="332"/>
      <c r="G437" s="52" t="str">
        <f>'01-Mapa de riesgo-UO'!I438</f>
        <v>Errónea configuración de las votaciones, debido a que software requiera demasiadas configuraciones o permisos lo que podría generar fallas en las votaciones</v>
      </c>
      <c r="H437" s="332"/>
      <c r="I437" s="385"/>
      <c r="J437" s="332"/>
      <c r="K437" s="405"/>
      <c r="L437" s="399"/>
      <c r="M437" s="204" t="str">
        <f>IF('01-Mapa de riesgo-UO'!S438="No existen", "No existe control para el riesgo",'01-Mapa de riesgo-UO'!W438)</f>
        <v>Revisión de la configuración de las elecciones y Auditoria por parte de Control Interno</v>
      </c>
      <c r="N437" s="204">
        <f>'01-Mapa de riesgo-UO'!AB438</f>
        <v>0</v>
      </c>
      <c r="O437" s="204" t="str">
        <f>'01-Mapa de riesgo-UO'!AG438</f>
        <v>Jefe y profesional de Control Interno</v>
      </c>
      <c r="P437" s="218" t="str">
        <f>'01-Mapa de riesgo-UO'!AL438</f>
        <v>No definida</v>
      </c>
      <c r="Q437" s="218" t="str">
        <f>'01-Mapa de riesgo-UO'!AP438</f>
        <v>Preventivo</v>
      </c>
      <c r="R437" s="385"/>
      <c r="S437" s="399"/>
      <c r="T437" s="399"/>
      <c r="U437" s="223" t="str">
        <f>'01-Mapa de riesgo-UO'!AW438</f>
        <v>ASUMIR</v>
      </c>
      <c r="V437" s="223">
        <f>'01-Mapa de riesgo-UO'!AX438</f>
        <v>0</v>
      </c>
      <c r="W437" s="180">
        <f>IF(U437="COMPARTIR",'01-Mapa de riesgo-UO'!BA438, IF(U437=0, 0,$I$6))</f>
        <v>0</v>
      </c>
      <c r="X437" s="221"/>
      <c r="Y437" s="221"/>
      <c r="Z437" s="221"/>
      <c r="AA437" s="221"/>
      <c r="AB437" s="324"/>
    </row>
    <row r="438" spans="1:28" ht="91.5" hidden="1" customHeight="1" x14ac:dyDescent="0.2">
      <c r="A438" s="324"/>
      <c r="B438" s="332"/>
      <c r="C438" s="402"/>
      <c r="D438" s="332"/>
      <c r="E438" s="332"/>
      <c r="F438" s="332"/>
      <c r="G438" s="52" t="str">
        <f>'01-Mapa de riesgo-UO'!I439</f>
        <v>Fallas técnicas del servidor, o por problemas de energía eléctrica o conexión a Internet</v>
      </c>
      <c r="H438" s="332"/>
      <c r="I438" s="385"/>
      <c r="J438" s="332"/>
      <c r="K438" s="405"/>
      <c r="L438" s="399"/>
      <c r="M438" s="204" t="str">
        <f>IF('01-Mapa de riesgo-UO'!S439="No existen", "No existe control para el riesgo",'01-Mapa de riesgo-UO'!W439)</f>
        <v>Pruebas de simulación de las votaciones</v>
      </c>
      <c r="N438" s="204" t="str">
        <f>'01-Mapa de riesgo-UO'!AB439</f>
        <v>Software de Votaciones</v>
      </c>
      <c r="O438" s="204" t="str">
        <f>'01-Mapa de riesgo-UO'!AG439</f>
        <v>Ingeniero de Sistemas asignado a las elecciones</v>
      </c>
      <c r="P438" s="218" t="str">
        <f>'01-Mapa de riesgo-UO'!AL439</f>
        <v>No definida</v>
      </c>
      <c r="Q438" s="218" t="str">
        <f>'01-Mapa de riesgo-UO'!AP439</f>
        <v>Preventivo</v>
      </c>
      <c r="R438" s="385"/>
      <c r="S438" s="399"/>
      <c r="T438" s="399"/>
      <c r="U438" s="223" t="str">
        <f>'01-Mapa de riesgo-UO'!AW439</f>
        <v>ASUMIR</v>
      </c>
      <c r="V438" s="223">
        <f>'01-Mapa de riesgo-UO'!AX439</f>
        <v>0</v>
      </c>
      <c r="W438" s="180">
        <f>IF(U438="COMPARTIR",'01-Mapa de riesgo-UO'!BA439, IF(U438=0, 0,$I$6))</f>
        <v>0</v>
      </c>
      <c r="X438" s="221"/>
      <c r="Y438" s="221"/>
      <c r="Z438" s="221"/>
      <c r="AA438" s="221"/>
      <c r="AB438" s="324"/>
    </row>
    <row r="439" spans="1:28" ht="91.5" hidden="1" customHeight="1" x14ac:dyDescent="0.2">
      <c r="A439" s="324">
        <v>144</v>
      </c>
      <c r="B439" s="332" t="str">
        <f>'01-Mapa de riesgo-UO'!D440</f>
        <v>ADMINISTRACIÓN_INSTITUCIONAL</v>
      </c>
      <c r="C439" s="402" t="str">
        <f>+'01-Mapa de riesgo-UO'!F440</f>
        <v>SI</v>
      </c>
      <c r="D439" s="332" t="str">
        <f>'01-Mapa de riesgo-UO'!J440</f>
        <v>Cumplimiento</v>
      </c>
      <c r="E439" s="332" t="str">
        <f>'01-Mapa de riesgo-UO'!K440</f>
        <v>Vencimiento de términos para la atención de Derechos de Petición que lleguen a la Secretaria General</v>
      </c>
      <c r="F439" s="332" t="str">
        <f>'01-Mapa de riesgo-UO'!L440</f>
        <v>No dar respuesta a un Derecho de Petición dentro de los términos establecidos por la ley</v>
      </c>
      <c r="G439" s="52" t="str">
        <f>'01-Mapa de riesgo-UO'!I440</f>
        <v>Omisión o retraso de respuesta por parte del funcionario encargado en la Secretaria General</v>
      </c>
      <c r="H439" s="332" t="str">
        <f>'01-Mapa de riesgo-UO'!M440</f>
        <v>Interposición de una Acción de Tutela.                                                                                                                                                                                                                                                                           Acciones legales en contra de la Universidad</v>
      </c>
      <c r="I439" s="385" t="str">
        <f>'01-Mapa de riesgo-UO'!AT440</f>
        <v>LEVE</v>
      </c>
      <c r="J439" s="332" t="str">
        <f>'01-Mapa de riesgo-UO'!AU440</f>
        <v>Nùmero de Acciones de Tutela o Demandas por la no atención de Derechos de Petición</v>
      </c>
      <c r="K439" s="408"/>
      <c r="L439" s="399"/>
      <c r="M439" s="204" t="str">
        <f>IF('01-Mapa de riesgo-UO'!S440="No existen", "No existe control para el riesgo",'01-Mapa de riesgo-UO'!W440)</f>
        <v>Radicación de los Derechos de Petición por parte de Gestión Documental donde se establece fecha de recepción</v>
      </c>
      <c r="N439" s="204">
        <f>'01-Mapa de riesgo-UO'!AB440</f>
        <v>0</v>
      </c>
      <c r="O439" s="204" t="str">
        <f>'01-Mapa de riesgo-UO'!AG440</f>
        <v>Planta y transitorio</v>
      </c>
      <c r="P439" s="218" t="str">
        <f>'01-Mapa de riesgo-UO'!AL440</f>
        <v>No definida</v>
      </c>
      <c r="Q439" s="218" t="str">
        <f>'01-Mapa de riesgo-UO'!AP440</f>
        <v>Preventivo</v>
      </c>
      <c r="R439" s="385" t="str">
        <f>'01-Mapa de riesgo-UO'!AR440</f>
        <v>FUERTE</v>
      </c>
      <c r="S439" s="399"/>
      <c r="T439" s="399"/>
      <c r="U439" s="223" t="str">
        <f>'01-Mapa de riesgo-UO'!AW440</f>
        <v>ASUMIR</v>
      </c>
      <c r="V439" s="223">
        <f>'01-Mapa de riesgo-UO'!AX440</f>
        <v>0</v>
      </c>
      <c r="W439" s="180">
        <f>IF(U439="COMPARTIR",'01-Mapa de riesgo-UO'!BA440, IF(U439=0, 0,$I$6))</f>
        <v>0</v>
      </c>
      <c r="X439" s="221"/>
      <c r="Y439" s="221"/>
      <c r="Z439" s="221"/>
      <c r="AA439" s="221"/>
      <c r="AB439" s="324"/>
    </row>
    <row r="440" spans="1:28" ht="91.5" hidden="1" customHeight="1" x14ac:dyDescent="0.2">
      <c r="A440" s="324"/>
      <c r="B440" s="332"/>
      <c r="C440" s="402"/>
      <c r="D440" s="332"/>
      <c r="E440" s="332"/>
      <c r="F440" s="332"/>
      <c r="G440" s="52" t="str">
        <f>'01-Mapa de riesgo-UO'!I441</f>
        <v>Entidades externas que no suministran soportes o información requerida para dar respuesta</v>
      </c>
      <c r="H440" s="332"/>
      <c r="I440" s="385"/>
      <c r="J440" s="332"/>
      <c r="K440" s="405"/>
      <c r="L440" s="399"/>
      <c r="M440" s="204" t="str">
        <f>IF('01-Mapa de riesgo-UO'!S441="No existen", "No existe control para el riesgo",'01-Mapa de riesgo-UO'!W441)</f>
        <v>Seguimiento por parte del funcionario encargado estableciendo dentro del calendario una alarma de aviso de la proximidad del vencimiento</v>
      </c>
      <c r="N440" s="204">
        <f>'01-Mapa de riesgo-UO'!AB441</f>
        <v>0</v>
      </c>
      <c r="O440" s="204" t="str">
        <f>'01-Mapa de riesgo-UO'!AG441</f>
        <v>Contrato prestación de servicios</v>
      </c>
      <c r="P440" s="218" t="str">
        <f>'01-Mapa de riesgo-UO'!AL441</f>
        <v>No definida</v>
      </c>
      <c r="Q440" s="218" t="str">
        <f>'01-Mapa de riesgo-UO'!AP441</f>
        <v>Preventivo</v>
      </c>
      <c r="R440" s="385"/>
      <c r="S440" s="399"/>
      <c r="T440" s="399"/>
      <c r="U440" s="223" t="str">
        <f>'01-Mapa de riesgo-UO'!AW441</f>
        <v>ASUMIR</v>
      </c>
      <c r="V440" s="223">
        <f>'01-Mapa de riesgo-UO'!AX441</f>
        <v>0</v>
      </c>
      <c r="W440" s="180">
        <f>IF(U440="COMPARTIR",'01-Mapa de riesgo-UO'!BA441, IF(U440=0, 0,$I$6))</f>
        <v>0</v>
      </c>
      <c r="X440" s="221"/>
      <c r="Y440" s="221"/>
      <c r="Z440" s="221"/>
      <c r="AA440" s="221"/>
      <c r="AB440" s="324"/>
    </row>
    <row r="441" spans="1:28" ht="91.5" hidden="1" customHeight="1" x14ac:dyDescent="0.2">
      <c r="A441" s="324"/>
      <c r="B441" s="332"/>
      <c r="C441" s="402"/>
      <c r="D441" s="332"/>
      <c r="E441" s="332"/>
      <c r="F441" s="332"/>
      <c r="G441" s="52">
        <f>'01-Mapa de riesgo-UO'!I442</f>
        <v>0</v>
      </c>
      <c r="H441" s="332"/>
      <c r="I441" s="385"/>
      <c r="J441" s="332"/>
      <c r="K441" s="405"/>
      <c r="L441" s="399"/>
      <c r="M441" s="204" t="str">
        <f>IF('01-Mapa de riesgo-UO'!S442="No existen", "No existe control para el riesgo",'01-Mapa de riesgo-UO'!W442)</f>
        <v>Solicitud por escrito a las dependencias internas o externas de la información requerida para la adecuada atención del Derecho de Petición con fecha máxima para aportarla</v>
      </c>
      <c r="N441" s="204" t="str">
        <f>'01-Mapa de riesgo-UO'!AB442</f>
        <v>Aplicativo Gestión de Documentos</v>
      </c>
      <c r="O441" s="204" t="str">
        <f>'01-Mapa de riesgo-UO'!AG442</f>
        <v>Secretaria General/Contrato  prestación de servicios</v>
      </c>
      <c r="P441" s="218" t="str">
        <f>'01-Mapa de riesgo-UO'!AL442</f>
        <v>No definida</v>
      </c>
      <c r="Q441" s="218" t="str">
        <f>'01-Mapa de riesgo-UO'!AP442</f>
        <v>Preventivo</v>
      </c>
      <c r="R441" s="385"/>
      <c r="S441" s="399"/>
      <c r="T441" s="399"/>
      <c r="U441" s="223" t="str">
        <f>'01-Mapa de riesgo-UO'!AW442</f>
        <v>ASUMIR</v>
      </c>
      <c r="V441" s="223">
        <f>'01-Mapa de riesgo-UO'!AX442</f>
        <v>0</v>
      </c>
      <c r="W441" s="180">
        <f>IF(U441="COMPARTIR",'01-Mapa de riesgo-UO'!BA442, IF(U441=0, 0,$I$6))</f>
        <v>0</v>
      </c>
      <c r="X441" s="221"/>
      <c r="Y441" s="221"/>
      <c r="Z441" s="221"/>
      <c r="AA441" s="221"/>
      <c r="AB441" s="324"/>
    </row>
    <row r="442" spans="1:28" ht="91.5" hidden="1" customHeight="1" x14ac:dyDescent="0.2">
      <c r="A442" s="324">
        <v>145</v>
      </c>
      <c r="B442" s="332" t="str">
        <f>'01-Mapa de riesgo-UO'!D443</f>
        <v>ADMINISTRACIÓN_INSTITUCIONAL</v>
      </c>
      <c r="C442" s="402" t="str">
        <f>+'01-Mapa de riesgo-UO'!F443</f>
        <v>NO</v>
      </c>
      <c r="D442" s="332" t="str">
        <f>'01-Mapa de riesgo-UO'!J443</f>
        <v>Cumplimiento</v>
      </c>
      <c r="E442" s="332" t="str">
        <f>'01-Mapa de riesgo-UO'!K443</f>
        <v>Incumplimiento de la normatividad vigente y aplicable a la Universidad</v>
      </c>
      <c r="F442" s="332"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32" t="str">
        <f>'01-Mapa de riesgo-UO'!M443</f>
        <v>Contradicción conceptual con otras dependencias.                                                                                                                                                                                                                                              Otorgamiento o negación de un derecho. Toma de decisiones por fuera del alcance normativo de la Universidad</v>
      </c>
      <c r="I442" s="385" t="str">
        <f>'01-Mapa de riesgo-UO'!AT443</f>
        <v>LEVE</v>
      </c>
      <c r="J442" s="332" t="str">
        <f>'01-Mapa de riesgo-UO'!AU443</f>
        <v>Nùmero de procesos judiciales por incumplimiento de normas</v>
      </c>
      <c r="K442" s="408"/>
      <c r="L442" s="399"/>
      <c r="M442" s="204" t="str">
        <f>IF('01-Mapa de riesgo-UO'!S443="No existen", "No existe control para el riesgo",'01-Mapa de riesgo-UO'!W443)</f>
        <v>Publicación de Acuerdos del Consejo Superior y Académico así como Resoluciones Generales con anotación correspondientes sobre la vigencia o derogatoria de los actos administrativos en los cuales aplique los temas de vigencia</v>
      </c>
      <c r="N442" s="204" t="str">
        <f>'01-Mapa de riesgo-UO'!AB443</f>
        <v>Software UTP Portal</v>
      </c>
      <c r="O442" s="204" t="str">
        <f>'01-Mapa de riesgo-UO'!AG443</f>
        <v>Contrato prestación de servicios</v>
      </c>
      <c r="P442" s="218" t="str">
        <f>'01-Mapa de riesgo-UO'!AL443</f>
        <v>Mensual</v>
      </c>
      <c r="Q442" s="218" t="str">
        <f>'01-Mapa de riesgo-UO'!AP443</f>
        <v>Preventivo</v>
      </c>
      <c r="R442" s="385" t="str">
        <f>'01-Mapa de riesgo-UO'!AR443</f>
        <v>FUERTE</v>
      </c>
      <c r="S442" s="399"/>
      <c r="T442" s="399"/>
      <c r="U442" s="223" t="str">
        <f>'01-Mapa de riesgo-UO'!AW443</f>
        <v>ASUMIR</v>
      </c>
      <c r="V442" s="223">
        <f>'01-Mapa de riesgo-UO'!AX443</f>
        <v>0</v>
      </c>
      <c r="W442" s="180">
        <f>IF(U442="COMPARTIR",'01-Mapa de riesgo-UO'!BA443, IF(U442=0, 0,$I$6))</f>
        <v>0</v>
      </c>
      <c r="X442" s="221"/>
      <c r="Y442" s="221"/>
      <c r="Z442" s="221"/>
      <c r="AA442" s="221"/>
      <c r="AB442" s="324"/>
    </row>
    <row r="443" spans="1:28" ht="91.5" hidden="1" customHeight="1" x14ac:dyDescent="0.2">
      <c r="A443" s="324"/>
      <c r="B443" s="332"/>
      <c r="C443" s="402"/>
      <c r="D443" s="332"/>
      <c r="E443" s="332"/>
      <c r="F443" s="332"/>
      <c r="G443" s="52" t="str">
        <f>'01-Mapa de riesgo-UO'!I444</f>
        <v>Cambios de normas expedidas por órganos o entidades extremas a la Universidad</v>
      </c>
      <c r="H443" s="332"/>
      <c r="I443" s="385"/>
      <c r="J443" s="332"/>
      <c r="K443" s="405"/>
      <c r="L443" s="399"/>
      <c r="M443" s="204" t="str">
        <f>IF('01-Mapa de riesgo-UO'!S444="No existen", "No existe control para el riesgo",'01-Mapa de riesgo-UO'!W444)</f>
        <v>Análisis y revisión de los diferentes Estatutos de la Universidad para llevar a cabo un control de la vigencia o modificaciones surtidas</v>
      </c>
      <c r="N443" s="204">
        <f>'01-Mapa de riesgo-UO'!AB444</f>
        <v>0</v>
      </c>
      <c r="O443" s="204" t="str">
        <f>'01-Mapa de riesgo-UO'!AG444</f>
        <v>Contrato prestación de servicios</v>
      </c>
      <c r="P443" s="218" t="str">
        <f>'01-Mapa de riesgo-UO'!AL444</f>
        <v>Semestral</v>
      </c>
      <c r="Q443" s="218" t="str">
        <f>'01-Mapa de riesgo-UO'!AP444</f>
        <v>Preventivo</v>
      </c>
      <c r="R443" s="385"/>
      <c r="S443" s="399"/>
      <c r="T443" s="399"/>
      <c r="U443" s="223" t="str">
        <f>'01-Mapa de riesgo-UO'!AW444</f>
        <v>ASUMIR</v>
      </c>
      <c r="V443" s="223">
        <f>'01-Mapa de riesgo-UO'!AX444</f>
        <v>0</v>
      </c>
      <c r="W443" s="180">
        <f>IF(U443="COMPARTIR",'01-Mapa de riesgo-UO'!BA444, IF(U443=0, 0,$I$6))</f>
        <v>0</v>
      </c>
      <c r="X443" s="221"/>
      <c r="Y443" s="221"/>
      <c r="Z443" s="221"/>
      <c r="AA443" s="221"/>
      <c r="AB443" s="324"/>
    </row>
    <row r="444" spans="1:28" ht="91.5" hidden="1" customHeight="1" x14ac:dyDescent="0.2">
      <c r="A444" s="324"/>
      <c r="B444" s="332"/>
      <c r="C444" s="402"/>
      <c r="D444" s="332"/>
      <c r="E444" s="332"/>
      <c r="F444" s="332"/>
      <c r="G444" s="52">
        <f>'01-Mapa de riesgo-UO'!I445</f>
        <v>0</v>
      </c>
      <c r="H444" s="332"/>
      <c r="I444" s="385"/>
      <c r="J444" s="332"/>
      <c r="K444" s="405"/>
      <c r="L444" s="399"/>
      <c r="M444" s="204">
        <f>IF('01-Mapa de riesgo-UO'!S445="No existen", "No existe control para el riesgo",'01-Mapa de riesgo-UO'!W445)</f>
        <v>0</v>
      </c>
      <c r="N444" s="204">
        <f>'01-Mapa de riesgo-UO'!AB445</f>
        <v>0</v>
      </c>
      <c r="O444" s="204">
        <f>'01-Mapa de riesgo-UO'!AG445</f>
        <v>0</v>
      </c>
      <c r="P444" s="218">
        <f>'01-Mapa de riesgo-UO'!AL445</f>
        <v>0</v>
      </c>
      <c r="Q444" s="218">
        <f>'01-Mapa de riesgo-UO'!AP445</f>
        <v>0</v>
      </c>
      <c r="R444" s="385"/>
      <c r="S444" s="399"/>
      <c r="T444" s="399"/>
      <c r="U444" s="223" t="str">
        <f>'01-Mapa de riesgo-UO'!AW445</f>
        <v>ASUMIR</v>
      </c>
      <c r="V444" s="223">
        <f>'01-Mapa de riesgo-UO'!AX445</f>
        <v>0</v>
      </c>
      <c r="W444" s="180">
        <f>IF(U444="COMPARTIR",'01-Mapa de riesgo-UO'!BA445, IF(U444=0, 0,$I$6))</f>
        <v>0</v>
      </c>
      <c r="X444" s="221"/>
      <c r="Y444" s="221"/>
      <c r="Z444" s="221"/>
      <c r="AA444" s="221"/>
      <c r="AB444" s="324"/>
    </row>
    <row r="445" spans="1:28" ht="91.5" hidden="1" customHeight="1" x14ac:dyDescent="0.2">
      <c r="A445" s="324">
        <v>146</v>
      </c>
      <c r="B445" s="332" t="str">
        <f>'01-Mapa de riesgo-UO'!D446</f>
        <v>ADMINISTRACIÓN_INSTITUCIONAL</v>
      </c>
      <c r="C445" s="402" t="str">
        <f>+'01-Mapa de riesgo-UO'!F446</f>
        <v>NO</v>
      </c>
      <c r="D445" s="332" t="str">
        <f>'01-Mapa de riesgo-UO'!J446</f>
        <v>Estratégico</v>
      </c>
      <c r="E445" s="332" t="str">
        <f>'01-Mapa de riesgo-UO'!K446</f>
        <v xml:space="preserve">Pérdida de la información de las series documentales conservadas físicamente </v>
      </c>
      <c r="F445" s="332"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32" t="str">
        <f>'01-Mapa de riesgo-UO'!M446</f>
        <v>Perdida de la memoria institucional
Demandas por perjuicios a los usuarios
Ausencia de apoyo a la misión institucional</v>
      </c>
      <c r="I445" s="385" t="str">
        <f>'01-Mapa de riesgo-UO'!AT446</f>
        <v>LEVE</v>
      </c>
      <c r="J445" s="332" t="str">
        <f>'01-Mapa de riesgo-UO'!AU446</f>
        <v>Metros lineales de archivos histórico y central conservados únicamente en soporte papel</v>
      </c>
      <c r="K445" s="408"/>
      <c r="L445" s="399"/>
      <c r="M445" s="204" t="str">
        <f>IF('01-Mapa de riesgo-UO'!S446="No existen", "No existe control para el riesgo",'01-Mapa de riesgo-UO'!W446)</f>
        <v>Recarga de Extintores , Control de temperatura,humedad y Verificación de sensores de humo</v>
      </c>
      <c r="N445" s="204">
        <f>'01-Mapa de riesgo-UO'!AB446</f>
        <v>0</v>
      </c>
      <c r="O445" s="204" t="str">
        <f>'01-Mapa de riesgo-UO'!AG446</f>
        <v>Técnico Administrativo  Transitorio - Gestión de Servicios Institucionales</v>
      </c>
      <c r="P445" s="218" t="str">
        <f>'01-Mapa de riesgo-UO'!AL446</f>
        <v>Anual</v>
      </c>
      <c r="Q445" s="218" t="str">
        <f>'01-Mapa de riesgo-UO'!AP446</f>
        <v>Preventivo</v>
      </c>
      <c r="R445" s="385" t="str">
        <f>'01-Mapa de riesgo-UO'!AR446</f>
        <v>ACEPTABLE</v>
      </c>
      <c r="S445" s="399"/>
      <c r="T445" s="399"/>
      <c r="U445" s="223" t="str">
        <f>'01-Mapa de riesgo-UO'!AW446</f>
        <v>ASUMIR</v>
      </c>
      <c r="V445" s="223">
        <f>'01-Mapa de riesgo-UO'!AX446</f>
        <v>0</v>
      </c>
      <c r="W445" s="180">
        <f>IF(U445="COMPARTIR",'01-Mapa de riesgo-UO'!BA446, IF(U445=0, 0,$I$6))</f>
        <v>0</v>
      </c>
      <c r="X445" s="221"/>
      <c r="Y445" s="221"/>
      <c r="Z445" s="221"/>
      <c r="AA445" s="221"/>
      <c r="AB445" s="324"/>
    </row>
    <row r="446" spans="1:28" ht="91.5" hidden="1" customHeight="1" x14ac:dyDescent="0.2">
      <c r="A446" s="324"/>
      <c r="B446" s="332"/>
      <c r="C446" s="402"/>
      <c r="D446" s="332"/>
      <c r="E446" s="332"/>
      <c r="F446" s="332"/>
      <c r="G446" s="52" t="str">
        <f>'01-Mapa de riesgo-UO'!I447</f>
        <v>Controles de acceso deficientes</v>
      </c>
      <c r="H446" s="332"/>
      <c r="I446" s="385"/>
      <c r="J446" s="332"/>
      <c r="K446" s="405"/>
      <c r="L446" s="399"/>
      <c r="M446" s="204" t="str">
        <f>IF('01-Mapa de riesgo-UO'!S447="No existen", "No existe control para el riesgo",'01-Mapa de riesgo-UO'!W447)</f>
        <v>Microfilmación y Digitalización</v>
      </c>
      <c r="N446" s="204">
        <f>'01-Mapa de riesgo-UO'!AB447</f>
        <v>0</v>
      </c>
      <c r="O446" s="204" t="str">
        <f>'01-Mapa de riesgo-UO'!AG447</f>
        <v>Transitorio Administrativo  Auxiliar II y  Asistencial V.</v>
      </c>
      <c r="P446" s="218" t="str">
        <f>'01-Mapa de riesgo-UO'!AL447</f>
        <v>Mensual</v>
      </c>
      <c r="Q446" s="218" t="str">
        <f>'01-Mapa de riesgo-UO'!AP447</f>
        <v>Preventivo</v>
      </c>
      <c r="R446" s="385"/>
      <c r="S446" s="399"/>
      <c r="T446" s="399"/>
      <c r="U446" s="223" t="str">
        <f>'01-Mapa de riesgo-UO'!AW447</f>
        <v>ASUMIR</v>
      </c>
      <c r="V446" s="223">
        <f>'01-Mapa de riesgo-UO'!AX447</f>
        <v>0</v>
      </c>
      <c r="W446" s="180">
        <f>IF(U446="COMPARTIR",'01-Mapa de riesgo-UO'!BA447, IF(U446=0, 0,$I$6))</f>
        <v>0</v>
      </c>
      <c r="X446" s="221"/>
      <c r="Y446" s="221"/>
      <c r="Z446" s="221"/>
      <c r="AA446" s="221"/>
      <c r="AB446" s="324"/>
    </row>
    <row r="447" spans="1:28" ht="91.5" hidden="1" customHeight="1" x14ac:dyDescent="0.2">
      <c r="A447" s="324"/>
      <c r="B447" s="332"/>
      <c r="C447" s="402"/>
      <c r="D447" s="332"/>
      <c r="E447" s="332"/>
      <c r="F447" s="332"/>
      <c r="G447" s="52">
        <f>'01-Mapa de riesgo-UO'!I448</f>
        <v>0</v>
      </c>
      <c r="H447" s="332"/>
      <c r="I447" s="385"/>
      <c r="J447" s="332"/>
      <c r="K447" s="405"/>
      <c r="L447" s="399"/>
      <c r="M447" s="204" t="str">
        <f>IF('01-Mapa de riesgo-UO'!S448="No existen", "No existe control para el riesgo",'01-Mapa de riesgo-UO'!W448)</f>
        <v>Inventario documental</v>
      </c>
      <c r="N447" s="204">
        <f>'01-Mapa de riesgo-UO'!AB448</f>
        <v>0</v>
      </c>
      <c r="O447" s="204" t="str">
        <f>'01-Mapa de riesgo-UO'!AG448</f>
        <v>Contrato prestación de servicios</v>
      </c>
      <c r="P447" s="218" t="str">
        <f>'01-Mapa de riesgo-UO'!AL448</f>
        <v>No definida</v>
      </c>
      <c r="Q447" s="218" t="str">
        <f>'01-Mapa de riesgo-UO'!AP448</f>
        <v>Preventivo</v>
      </c>
      <c r="R447" s="385"/>
      <c r="S447" s="399"/>
      <c r="T447" s="399"/>
      <c r="U447" s="223" t="str">
        <f>'01-Mapa de riesgo-UO'!AW448</f>
        <v>ASUMIR</v>
      </c>
      <c r="V447" s="223">
        <f>'01-Mapa de riesgo-UO'!AX448</f>
        <v>0</v>
      </c>
      <c r="W447" s="180">
        <f>IF(U447="COMPARTIR",'01-Mapa de riesgo-UO'!BA448, IF(U447=0, 0,$I$6))</f>
        <v>0</v>
      </c>
      <c r="X447" s="221"/>
      <c r="Y447" s="221"/>
      <c r="Z447" s="221"/>
      <c r="AA447" s="221"/>
      <c r="AB447" s="324"/>
    </row>
    <row r="448" spans="1:28" ht="91.5" hidden="1" customHeight="1" x14ac:dyDescent="0.2">
      <c r="A448" s="324">
        <v>147</v>
      </c>
      <c r="B448" s="332" t="str">
        <f>'01-Mapa de riesgo-UO'!D449</f>
        <v>ADMINISTRACIÓN_INSTITUCIONAL</v>
      </c>
      <c r="C448" s="402" t="str">
        <f>+'01-Mapa de riesgo-UO'!F449</f>
        <v>NO</v>
      </c>
      <c r="D448" s="332" t="str">
        <f>'01-Mapa de riesgo-UO'!J449</f>
        <v>Cumplimiento</v>
      </c>
      <c r="E448" s="332" t="str">
        <f>'01-Mapa de riesgo-UO'!K449</f>
        <v xml:space="preserve">Incumplimiento en Normatividad Archivistica conforme a la actualización de los Instrumentos Archivisticos (TRD, CCD, PGD,  FUID) </v>
      </c>
      <c r="F448" s="332" t="str">
        <f>'01-Mapa de riesgo-UO'!L449</f>
        <v xml:space="preserve">Instrumentos archivisticos desactualizados y no alineados con los cambios institucionales </v>
      </c>
      <c r="G448" s="52" t="str">
        <f>'01-Mapa de riesgo-UO'!I449</f>
        <v>Cambios constantes en la Normativa Archivistica Nacional</v>
      </c>
      <c r="H448" s="332"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385" t="str">
        <f>'01-Mapa de riesgo-UO'!AT449</f>
        <v>LEVE</v>
      </c>
      <c r="J448" s="332" t="str">
        <f>'01-Mapa de riesgo-UO'!AU449</f>
        <v xml:space="preserve">Instrumentos Archivisticos actualizados  (PGD y FUID)  y Convalidados (TRD Y CCD) </v>
      </c>
      <c r="K448" s="408"/>
      <c r="L448" s="399"/>
      <c r="M448" s="204" t="str">
        <f>IF('01-Mapa de riesgo-UO'!S449="No existen", "No existe control para el riesgo",'01-Mapa de riesgo-UO'!W449)</f>
        <v>Actualización Inventario documental</v>
      </c>
      <c r="N448" s="204">
        <f>'01-Mapa de riesgo-UO'!AB449</f>
        <v>0</v>
      </c>
      <c r="O448" s="204" t="str">
        <f>'01-Mapa de riesgo-UO'!AG449</f>
        <v>Contrato prestación de servicios</v>
      </c>
      <c r="P448" s="218" t="str">
        <f>'01-Mapa de riesgo-UO'!AL449</f>
        <v>No definida</v>
      </c>
      <c r="Q448" s="218" t="str">
        <f>'01-Mapa de riesgo-UO'!AP449</f>
        <v>Preventivo</v>
      </c>
      <c r="R448" s="385" t="str">
        <f>'01-Mapa de riesgo-UO'!AR449</f>
        <v>ACEPTABLE</v>
      </c>
      <c r="S448" s="399"/>
      <c r="T448" s="399"/>
      <c r="U448" s="223" t="str">
        <f>'01-Mapa de riesgo-UO'!AW449</f>
        <v>ASUMIR</v>
      </c>
      <c r="V448" s="223">
        <f>'01-Mapa de riesgo-UO'!AX449</f>
        <v>0</v>
      </c>
      <c r="W448" s="180">
        <f>IF(U448="COMPARTIR",'01-Mapa de riesgo-UO'!BA449, IF(U448=0, 0,$I$6))</f>
        <v>0</v>
      </c>
      <c r="X448" s="221"/>
      <c r="Y448" s="221"/>
      <c r="Z448" s="221"/>
      <c r="AA448" s="221"/>
      <c r="AB448" s="324"/>
    </row>
    <row r="449" spans="1:28" ht="91.5" hidden="1" customHeight="1" x14ac:dyDescent="0.2">
      <c r="A449" s="324"/>
      <c r="B449" s="332"/>
      <c r="C449" s="402"/>
      <c r="D449" s="332"/>
      <c r="E449" s="332"/>
      <c r="F449" s="332"/>
      <c r="G449" s="52" t="str">
        <f>'01-Mapa de riesgo-UO'!I450</f>
        <v>Modificaciones en la Estructura Organizacional y que tienen relación directa con los instrumentos archivisticos</v>
      </c>
      <c r="H449" s="332"/>
      <c r="I449" s="385"/>
      <c r="J449" s="332"/>
      <c r="K449" s="405"/>
      <c r="L449" s="399"/>
      <c r="M449" s="204" t="str">
        <f>IF('01-Mapa de riesgo-UO'!S450="No existen", "No existe control para el riesgo",'01-Mapa de riesgo-UO'!W450)</f>
        <v>Actualización Programa de Gestión Documental</v>
      </c>
      <c r="N449" s="204">
        <f>'01-Mapa de riesgo-UO'!AB450</f>
        <v>0</v>
      </c>
      <c r="O449" s="204" t="str">
        <f>'01-Mapa de riesgo-UO'!AG450</f>
        <v>Transitorio Administrativo. Profesional especializado II</v>
      </c>
      <c r="P449" s="218" t="str">
        <f>'01-Mapa de riesgo-UO'!AL450</f>
        <v>No definida</v>
      </c>
      <c r="Q449" s="218" t="str">
        <f>'01-Mapa de riesgo-UO'!AP450</f>
        <v>Preventivo</v>
      </c>
      <c r="R449" s="385"/>
      <c r="S449" s="399"/>
      <c r="T449" s="399"/>
      <c r="U449" s="223" t="str">
        <f>'01-Mapa de riesgo-UO'!AW450</f>
        <v>ASUMIR</v>
      </c>
      <c r="V449" s="223">
        <f>'01-Mapa de riesgo-UO'!AX450</f>
        <v>0</v>
      </c>
      <c r="W449" s="180">
        <f>IF(U449="COMPARTIR",'01-Mapa de riesgo-UO'!BA450, IF(U449=0, 0,$I$6))</f>
        <v>0</v>
      </c>
      <c r="X449" s="221"/>
      <c r="Y449" s="221"/>
      <c r="Z449" s="221"/>
      <c r="AA449" s="221"/>
      <c r="AB449" s="324"/>
    </row>
    <row r="450" spans="1:28" ht="91.5" hidden="1" customHeight="1" x14ac:dyDescent="0.2">
      <c r="A450" s="324"/>
      <c r="B450" s="332"/>
      <c r="C450" s="402"/>
      <c r="D450" s="332"/>
      <c r="E450" s="332"/>
      <c r="F450" s="332"/>
      <c r="G450" s="52">
        <f>'01-Mapa de riesgo-UO'!I451</f>
        <v>0</v>
      </c>
      <c r="H450" s="332"/>
      <c r="I450" s="385"/>
      <c r="J450" s="332"/>
      <c r="K450" s="405"/>
      <c r="L450" s="399"/>
      <c r="M450" s="204" t="str">
        <f>IF('01-Mapa de riesgo-UO'!S451="No existen", "No existe control para el riesgo",'01-Mapa de riesgo-UO'!W451)</f>
        <v>Actualización  de las Series Documentales  unidades organizacionales académicas y administrativas</v>
      </c>
      <c r="N450" s="204">
        <f>'01-Mapa de riesgo-UO'!AB451</f>
        <v>0</v>
      </c>
      <c r="O450" s="204" t="str">
        <f>'01-Mapa de riesgo-UO'!AG451</f>
        <v>Transitorio Administrativo   Asistencial V. / Profesoinal especializado II.</v>
      </c>
      <c r="P450" s="218" t="str">
        <f>'01-Mapa de riesgo-UO'!AL451</f>
        <v>No definida</v>
      </c>
      <c r="Q450" s="218" t="str">
        <f>'01-Mapa de riesgo-UO'!AP451</f>
        <v>Preventivo</v>
      </c>
      <c r="R450" s="385"/>
      <c r="S450" s="399"/>
      <c r="T450" s="399"/>
      <c r="U450" s="223" t="str">
        <f>'01-Mapa de riesgo-UO'!AW451</f>
        <v>ASUMIR</v>
      </c>
      <c r="V450" s="223">
        <f>'01-Mapa de riesgo-UO'!AX451</f>
        <v>0</v>
      </c>
      <c r="W450" s="180">
        <f>IF(U450="COMPARTIR",'01-Mapa de riesgo-UO'!BA451, IF(U450=0, 0,$I$6))</f>
        <v>0</v>
      </c>
      <c r="X450" s="221"/>
      <c r="Y450" s="221"/>
      <c r="Z450" s="221"/>
      <c r="AA450" s="221"/>
      <c r="AB450" s="324"/>
    </row>
    <row r="451" spans="1:28" ht="91.5" hidden="1" customHeight="1" x14ac:dyDescent="0.2">
      <c r="A451" s="324">
        <v>148</v>
      </c>
      <c r="B451" s="332" t="str">
        <f>'01-Mapa de riesgo-UO'!D452</f>
        <v>EGRESADOS</v>
      </c>
      <c r="C451" s="402" t="str">
        <f>+'01-Mapa de riesgo-UO'!F452</f>
        <v>NO</v>
      </c>
      <c r="D451" s="332" t="str">
        <f>'01-Mapa de riesgo-UO'!J452</f>
        <v>Estratégico</v>
      </c>
      <c r="E451" s="332" t="str">
        <f>'01-Mapa de riesgo-UO'!K452</f>
        <v xml:space="preserve"> Desintéres de egresados y empleadores</v>
      </c>
      <c r="F451" s="332"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32" t="str">
        <f>'01-Mapa de riesgo-UO'!M452</f>
        <v>Baja participación de los egresados en las actividades
Desactualización de datos de los egresados y empleadores</v>
      </c>
      <c r="I451" s="385" t="str">
        <f>'01-Mapa de riesgo-UO'!AT452</f>
        <v>MODERADO</v>
      </c>
      <c r="J451" s="332" t="str">
        <f>'01-Mapa de riesgo-UO'!AU452</f>
        <v>Número de asistentes a eventos de pasa la antorcha 
Número de reuniones con empleadores</v>
      </c>
      <c r="K451" s="401">
        <v>2.5150000000000001</v>
      </c>
      <c r="L451" s="399" t="s">
        <v>2476</v>
      </c>
      <c r="M451" s="204" t="str">
        <f>IF('01-Mapa de riesgo-UO'!S452="No existen", "No existe control para el riesgo",'01-Mapa de riesgo-UO'!W452)</f>
        <v>Sistema de seguimiento a través del área de GTISI</v>
      </c>
      <c r="N451" s="204">
        <f>'01-Mapa de riesgo-UO'!AB452</f>
        <v>0</v>
      </c>
      <c r="O451" s="204" t="str">
        <f>'01-Mapa de riesgo-UO'!AG452</f>
        <v>Ingeniero GTISI
Coordinadora Gestion Egresados</v>
      </c>
      <c r="P451" s="218" t="str">
        <f>'01-Mapa de riesgo-UO'!AL452</f>
        <v>Semestral</v>
      </c>
      <c r="Q451" s="218" t="str">
        <f>'01-Mapa de riesgo-UO'!AP452</f>
        <v>Detectivo</v>
      </c>
      <c r="R451" s="385" t="str">
        <f>'01-Mapa de riesgo-UO'!AR452</f>
        <v>ACEPTABLE</v>
      </c>
      <c r="S451" s="399" t="s">
        <v>2483</v>
      </c>
      <c r="T451" s="399"/>
      <c r="U451" s="223" t="str">
        <f>'01-Mapa de riesgo-UO'!AW452</f>
        <v>COMPARTIR</v>
      </c>
      <c r="V451" s="223" t="str">
        <f>'01-Mapa de riesgo-UO'!AX452</f>
        <v>Implementación de plataforma más ágil y amigable para el usuario</v>
      </c>
      <c r="W451" s="180" t="str">
        <f>IF(U451="COMPARTIR",'01-Mapa de riesgo-UO'!BA452, IF(U451=0, 0,$I$6))</f>
        <v>Soporte Sistema</v>
      </c>
      <c r="X451" s="221" t="s">
        <v>271</v>
      </c>
      <c r="Y451" s="221" t="s">
        <v>2497</v>
      </c>
      <c r="Z451" s="221" t="s">
        <v>559</v>
      </c>
      <c r="AA451" s="221"/>
      <c r="AB451" s="324" t="s">
        <v>2144</v>
      </c>
    </row>
    <row r="452" spans="1:28" ht="91.5" hidden="1" customHeight="1" x14ac:dyDescent="0.2">
      <c r="A452" s="324"/>
      <c r="B452" s="332"/>
      <c r="C452" s="402"/>
      <c r="D452" s="332"/>
      <c r="E452" s="332"/>
      <c r="F452" s="332"/>
      <c r="G452" s="52" t="str">
        <f>'01-Mapa de riesgo-UO'!I453</f>
        <v xml:space="preserve">Deficiente comunicación entre la oficina de egresados, con egresados y empresarios </v>
      </c>
      <c r="H452" s="332"/>
      <c r="I452" s="385"/>
      <c r="J452" s="332"/>
      <c r="K452" s="401"/>
      <c r="L452" s="399"/>
      <c r="M452" s="204" t="str">
        <f>IF('01-Mapa de riesgo-UO'!S453="No existen", "No existe control para el riesgo",'01-Mapa de riesgo-UO'!W453)</f>
        <v>Retroalimentación a las comunicaciones emitidas</v>
      </c>
      <c r="N452" s="204">
        <f>'01-Mapa de riesgo-UO'!AB453</f>
        <v>0</v>
      </c>
      <c r="O452" s="204" t="str">
        <f>'01-Mapa de riesgo-UO'!AG453</f>
        <v>Coordinadora Gestión Egresados
Coordinadora Conmunicaciones ASEUTP</v>
      </c>
      <c r="P452" s="218" t="str">
        <f>'01-Mapa de riesgo-UO'!AL453</f>
        <v>Mensual</v>
      </c>
      <c r="Q452" s="218" t="str">
        <f>'01-Mapa de riesgo-UO'!AP453</f>
        <v>Preventivo</v>
      </c>
      <c r="R452" s="385"/>
      <c r="S452" s="399" t="s">
        <v>2484</v>
      </c>
      <c r="T452" s="399"/>
      <c r="U452" s="223" t="str">
        <f>'01-Mapa de riesgo-UO'!AW453</f>
        <v>REDUCIR</v>
      </c>
      <c r="V452" s="223" t="str">
        <f>'01-Mapa de riesgo-UO'!AX453</f>
        <v>Nuevas estrategias para la constante comunicación</v>
      </c>
      <c r="W452" s="180">
        <f>IF(U452="COMPARTIR",'01-Mapa de riesgo-UO'!BA453, IF(U452=0, 0,$I$6))</f>
        <v>0</v>
      </c>
      <c r="X452" s="221" t="s">
        <v>558</v>
      </c>
      <c r="Y452" s="221" t="s">
        <v>2498</v>
      </c>
      <c r="Z452" s="221" t="s">
        <v>561</v>
      </c>
      <c r="AA452" s="221" t="s">
        <v>2502</v>
      </c>
      <c r="AB452" s="324"/>
    </row>
    <row r="453" spans="1:28" ht="91.5" hidden="1" customHeight="1" x14ac:dyDescent="0.2">
      <c r="A453" s="324"/>
      <c r="B453" s="332"/>
      <c r="C453" s="402"/>
      <c r="D453" s="332"/>
      <c r="E453" s="332"/>
      <c r="F453" s="332"/>
      <c r="G453" s="52" t="str">
        <f>'01-Mapa de riesgo-UO'!I454</f>
        <v>Deficiencia en la identificación de estrategias y temas de interés, que incentiven la participación</v>
      </c>
      <c r="H453" s="332"/>
      <c r="I453" s="385"/>
      <c r="J453" s="332"/>
      <c r="K453" s="401"/>
      <c r="L453" s="399"/>
      <c r="M453" s="204" t="str">
        <f>IF('01-Mapa de riesgo-UO'!S454="No existen", "No existe control para el riesgo",'01-Mapa de riesgo-UO'!W454)</f>
        <v>Encuesta de satisfacción y de seguimiento</v>
      </c>
      <c r="N453" s="204">
        <f>'01-Mapa de riesgo-UO'!AB454</f>
        <v>0</v>
      </c>
      <c r="O453" s="204" t="str">
        <f>'01-Mapa de riesgo-UO'!AG454</f>
        <v>Ingeniero GTISI
Coordinadora Gestion Egresados</v>
      </c>
      <c r="P453" s="218" t="str">
        <f>'01-Mapa de riesgo-UO'!AL454</f>
        <v>Semestral</v>
      </c>
      <c r="Q453" s="218" t="str">
        <f>'01-Mapa de riesgo-UO'!AP454</f>
        <v>Detectivo</v>
      </c>
      <c r="R453" s="385"/>
      <c r="S453" s="399" t="s">
        <v>2485</v>
      </c>
      <c r="T453" s="399"/>
      <c r="U453" s="223" t="str">
        <f>'01-Mapa de riesgo-UO'!AW454</f>
        <v>REDUCIR</v>
      </c>
      <c r="V453" s="223" t="str">
        <f>'01-Mapa de riesgo-UO'!AX454</f>
        <v>Aseguramiento del diligenciamiento de las encuestas de satisfacción y seguimiento</v>
      </c>
      <c r="W453" s="180">
        <f>IF(U453="COMPARTIR",'01-Mapa de riesgo-UO'!BA454, IF(U453=0, 0,$I$6))</f>
        <v>0</v>
      </c>
      <c r="X453" s="221" t="s">
        <v>271</v>
      </c>
      <c r="Y453" s="221" t="s">
        <v>2499</v>
      </c>
      <c r="Z453" s="221" t="s">
        <v>559</v>
      </c>
      <c r="AA453" s="221"/>
      <c r="AB453" s="324"/>
    </row>
    <row r="454" spans="1:28" ht="91.5" hidden="1" customHeight="1" x14ac:dyDescent="0.2">
      <c r="A454" s="324">
        <v>149</v>
      </c>
      <c r="B454" s="332" t="str">
        <f>'01-Mapa de riesgo-UO'!D455</f>
        <v>EGRESADOS</v>
      </c>
      <c r="C454" s="402" t="str">
        <f>+'01-Mapa de riesgo-UO'!F455</f>
        <v>NO</v>
      </c>
      <c r="D454" s="332" t="str">
        <f>'01-Mapa de riesgo-UO'!J455</f>
        <v>Imagen</v>
      </c>
      <c r="E454" s="332" t="str">
        <f>'01-Mapa de riesgo-UO'!K455</f>
        <v>Desconocimiento del rol e impacto del egresado en el medio</v>
      </c>
      <c r="F454" s="332"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32" t="str">
        <f>'01-Mapa de riesgo-UO'!M455</f>
        <v>Afectación en los procesos de renovaciones curriculares
Perdida de la imagen institucional</v>
      </c>
      <c r="I454" s="385" t="str">
        <f>'01-Mapa de riesgo-UO'!AT455</f>
        <v>MODERADO</v>
      </c>
      <c r="J454" s="332" t="str">
        <f>'01-Mapa de riesgo-UO'!AU455</f>
        <v>Número de respuestas satisfactorias (excelente - buena) del punto número 3 de la encuesta / total de respuestas diligenciadas.</v>
      </c>
      <c r="K454" s="424">
        <v>0.94</v>
      </c>
      <c r="L454" s="399" t="s">
        <v>2477</v>
      </c>
      <c r="M454" s="204" t="str">
        <f>IF('01-Mapa de riesgo-UO'!S455="No existen", "No existe control para el riesgo",'01-Mapa de riesgo-UO'!W455)</f>
        <v>Sistema de seguimiento a través del área de GTISI</v>
      </c>
      <c r="N454" s="204">
        <f>'01-Mapa de riesgo-UO'!AB455</f>
        <v>0</v>
      </c>
      <c r="O454" s="204" t="str">
        <f>'01-Mapa de riesgo-UO'!AG455</f>
        <v>Ingeniero GTISI
Coordinadora Gestion Egresados</v>
      </c>
      <c r="P454" s="218" t="str">
        <f>'01-Mapa de riesgo-UO'!AL455</f>
        <v>Trimestral</v>
      </c>
      <c r="Q454" s="218" t="str">
        <f>'01-Mapa de riesgo-UO'!AP455</f>
        <v>Detectivo</v>
      </c>
      <c r="R454" s="385" t="str">
        <f>'01-Mapa de riesgo-UO'!AR455</f>
        <v>ACEPTABLE</v>
      </c>
      <c r="S454" s="399" t="s">
        <v>2486</v>
      </c>
      <c r="T454" s="399"/>
      <c r="U454" s="223" t="str">
        <f>'01-Mapa de riesgo-UO'!AW455</f>
        <v>REDUCIR</v>
      </c>
      <c r="V454" s="223" t="str">
        <f>'01-Mapa de riesgo-UO'!AX455</f>
        <v>Revisión y mejoramiento de la encuesta, si se requiere para poder medir el impacto esperado</v>
      </c>
      <c r="W454" s="180">
        <f>IF(U454="COMPARTIR",'01-Mapa de riesgo-UO'!BA455, IF(U454=0, 0,$I$6))</f>
        <v>0</v>
      </c>
      <c r="X454" s="221" t="s">
        <v>271</v>
      </c>
      <c r="Y454" s="221" t="s">
        <v>2500</v>
      </c>
      <c r="Z454" s="221" t="s">
        <v>559</v>
      </c>
      <c r="AA454" s="221"/>
      <c r="AB454" s="324" t="s">
        <v>2144</v>
      </c>
    </row>
    <row r="455" spans="1:28" ht="91.5" hidden="1" customHeight="1" x14ac:dyDescent="0.2">
      <c r="A455" s="324"/>
      <c r="B455" s="332"/>
      <c r="C455" s="402"/>
      <c r="D455" s="332"/>
      <c r="E455" s="332"/>
      <c r="F455" s="332"/>
      <c r="G455" s="52" t="str">
        <f>'01-Mapa de riesgo-UO'!I456</f>
        <v>Difilcultad en la empleabilidad del egresado</v>
      </c>
      <c r="H455" s="332"/>
      <c r="I455" s="385"/>
      <c r="J455" s="332"/>
      <c r="K455" s="401"/>
      <c r="L455" s="399"/>
      <c r="M455" s="204" t="str">
        <f>IF('01-Mapa de riesgo-UO'!S456="No existen", "No existe control para el riesgo",'01-Mapa de riesgo-UO'!W456)</f>
        <v>Encuesta de empleadores
Indicadores de bolsa de empleo UTP</v>
      </c>
      <c r="N455" s="204">
        <f>'01-Mapa de riesgo-UO'!AB456</f>
        <v>0</v>
      </c>
      <c r="O455" s="204" t="str">
        <f>'01-Mapa de riesgo-UO'!AG456</f>
        <v>Coordinador bolsa de empleo UTP 
Ingeniero GTISI
Coordinadora Gestion Egresado</v>
      </c>
      <c r="P455" s="218" t="str">
        <f>'01-Mapa de riesgo-UO'!AL456</f>
        <v>Trimestral</v>
      </c>
      <c r="Q455" s="218" t="str">
        <f>'01-Mapa de riesgo-UO'!AP456</f>
        <v>Detectivo</v>
      </c>
      <c r="R455" s="385"/>
      <c r="S455" s="399" t="s">
        <v>2487</v>
      </c>
      <c r="T455" s="399"/>
      <c r="U455" s="223" t="str">
        <f>'01-Mapa de riesgo-UO'!AW456</f>
        <v>TRANSFERIR</v>
      </c>
      <c r="V455" s="223" t="str">
        <f>'01-Mapa de riesgo-UO'!AX456</f>
        <v>Encuentros con empleadores y capacitaciones de alto impacto (desayuno con facultades), para identificación de necesidades y medición de impacto del egresado en el medio</v>
      </c>
      <c r="W455" s="180">
        <f>IF(U455="COMPARTIR",'01-Mapa de riesgo-UO'!BA456, IF(U455=0, 0,$I$6))</f>
        <v>0</v>
      </c>
      <c r="X455" s="221" t="s">
        <v>558</v>
      </c>
      <c r="Y455" s="221" t="s">
        <v>2501</v>
      </c>
      <c r="Z455" s="221" t="s">
        <v>561</v>
      </c>
      <c r="AA455" s="221" t="s">
        <v>2503</v>
      </c>
      <c r="AB455" s="324"/>
    </row>
    <row r="456" spans="1:28" ht="91.5" hidden="1" customHeight="1" x14ac:dyDescent="0.2">
      <c r="A456" s="324"/>
      <c r="B456" s="332"/>
      <c r="C456" s="402"/>
      <c r="D456" s="332"/>
      <c r="E456" s="332"/>
      <c r="F456" s="332"/>
      <c r="G456" s="52">
        <f>'01-Mapa de riesgo-UO'!I457</f>
        <v>0</v>
      </c>
      <c r="H456" s="332"/>
      <c r="I456" s="385"/>
      <c r="J456" s="332"/>
      <c r="K456" s="401"/>
      <c r="L456" s="399"/>
      <c r="M456" s="204">
        <f>IF('01-Mapa de riesgo-UO'!S457="No existen", "No existe control para el riesgo",'01-Mapa de riesgo-UO'!W457)</f>
        <v>0</v>
      </c>
      <c r="N456" s="204">
        <f>'01-Mapa de riesgo-UO'!AB457</f>
        <v>0</v>
      </c>
      <c r="O456" s="204">
        <f>'01-Mapa de riesgo-UO'!AG457</f>
        <v>0</v>
      </c>
      <c r="P456" s="218">
        <f>'01-Mapa de riesgo-UO'!AL457</f>
        <v>0</v>
      </c>
      <c r="Q456" s="218">
        <f>'01-Mapa de riesgo-UO'!AP457</f>
        <v>0</v>
      </c>
      <c r="R456" s="385"/>
      <c r="S456" s="399"/>
      <c r="T456" s="399"/>
      <c r="U456" s="223">
        <f>'01-Mapa de riesgo-UO'!AW457</f>
        <v>0</v>
      </c>
      <c r="V456" s="223">
        <f>'01-Mapa de riesgo-UO'!AX457</f>
        <v>0</v>
      </c>
      <c r="W456" s="180">
        <f>IF(U456="COMPARTIR",'01-Mapa de riesgo-UO'!BA457, IF(U456=0, 0,$I$6))</f>
        <v>0</v>
      </c>
      <c r="X456" s="221"/>
      <c r="Y456" s="221"/>
      <c r="Z456" s="221"/>
      <c r="AA456" s="221"/>
      <c r="AB456" s="324"/>
    </row>
    <row r="457" spans="1:28" ht="91.5" customHeight="1" x14ac:dyDescent="0.2">
      <c r="A457" s="324">
        <v>150</v>
      </c>
      <c r="B457" s="332" t="str">
        <f>'01-Mapa de riesgo-UO'!D458</f>
        <v>DOCENCIA</v>
      </c>
      <c r="C457" s="402" t="str">
        <f>+'01-Mapa de riesgo-UO'!F458</f>
        <v>NO</v>
      </c>
      <c r="D457" s="332" t="str">
        <f>'01-Mapa de riesgo-UO'!J458</f>
        <v>Operacional</v>
      </c>
      <c r="E457" s="332" t="str">
        <f>'01-Mapa de riesgo-UO'!K458</f>
        <v>Asignación de puntos y/o unidades salariales sin cumplimiento de requisitos</v>
      </c>
      <c r="F457" s="332" t="str">
        <f>'01-Mapa de riesgo-UO'!L458</f>
        <v>Asignación de puntos y/o unidades salariales, sin cumplir con los requisitos establecidos en la normatividad externa e interna.</v>
      </c>
      <c r="G457" s="52" t="str">
        <f>'01-Mapa de riesgo-UO'!I458</f>
        <v>Falta de claridad en las Normas Nacionales</v>
      </c>
      <c r="H457" s="332" t="str">
        <f>'01-Mapa de riesgo-UO'!M458</f>
        <v>Incorrecta asignación salarial
Devolución de dinero
Recovatorias, Demandas y reclamaciones por parte de los docentes</v>
      </c>
      <c r="I457" s="385" t="str">
        <f>'01-Mapa de riesgo-UO'!AT458</f>
        <v>LEVE</v>
      </c>
      <c r="J457" s="332" t="str">
        <f>'01-Mapa de riesgo-UO'!AU458</f>
        <v># de Puntos Asignados incorrectos / Total de Puntos Asignados</v>
      </c>
      <c r="K457" s="401">
        <v>0</v>
      </c>
      <c r="L457" s="399" t="s">
        <v>2478</v>
      </c>
      <c r="M457" s="204" t="str">
        <f>IF('01-Mapa de riesgo-UO'!S458="No existen", "No existe control para el riesgo",'01-Mapa de riesgo-UO'!W458)</f>
        <v>Verificar el cumplimiento de los requisitos exigidos en la Reglamentación externa e interna, realizando los procesos adecuadamente, con la colaboración de especialistas académicos.</v>
      </c>
      <c r="N457" s="204">
        <f>'01-Mapa de riesgo-UO'!AB458</f>
        <v>0</v>
      </c>
      <c r="O457" s="204" t="str">
        <f>'01-Mapa de riesgo-UO'!AG458</f>
        <v>CIARP</v>
      </c>
      <c r="P457" s="218" t="str">
        <f>'01-Mapa de riesgo-UO'!AL458</f>
        <v>Diaria</v>
      </c>
      <c r="Q457" s="218" t="str">
        <f>'01-Mapa de riesgo-UO'!AP458</f>
        <v>Preventivo</v>
      </c>
      <c r="R457" s="385" t="str">
        <f>'01-Mapa de riesgo-UO'!AR458</f>
        <v>ACEPTABLE</v>
      </c>
      <c r="S457" s="399" t="s">
        <v>2488</v>
      </c>
      <c r="T457" s="399"/>
      <c r="U457" s="223" t="str">
        <f>'01-Mapa de riesgo-UO'!AW458</f>
        <v>ASUMIR</v>
      </c>
      <c r="V457" s="223">
        <f>'01-Mapa de riesgo-UO'!AX458</f>
        <v>0</v>
      </c>
      <c r="W457" s="180">
        <f>IF(U457="COMPARTIR",'01-Mapa de riesgo-UO'!BA458, IF(U457=0, 0,$I$6))</f>
        <v>0</v>
      </c>
      <c r="X457" s="221"/>
      <c r="Y457" s="221"/>
      <c r="Z457" s="221"/>
      <c r="AA457" s="221"/>
      <c r="AB457" s="324" t="s">
        <v>2144</v>
      </c>
    </row>
    <row r="458" spans="1:28" ht="91.5" hidden="1" customHeight="1" x14ac:dyDescent="0.2">
      <c r="A458" s="324"/>
      <c r="B458" s="332"/>
      <c r="C458" s="402"/>
      <c r="D458" s="332"/>
      <c r="E458" s="332"/>
      <c r="F458" s="332"/>
      <c r="G458" s="52" t="str">
        <f>'01-Mapa de riesgo-UO'!I459</f>
        <v>Interpretación de la norma (ambigüedad).</v>
      </c>
      <c r="H458" s="332"/>
      <c r="I458" s="385"/>
      <c r="J458" s="332"/>
      <c r="K458" s="401"/>
      <c r="L458" s="399"/>
      <c r="M458" s="204" t="str">
        <f>IF('01-Mapa de riesgo-UO'!S459="No existen", "No existe control para el riesgo",'01-Mapa de riesgo-UO'!W459)</f>
        <v>Revisión de los Actos Administrativos (Resolución de Rectoría) elaborados, de acuerdo con el estudio preliminar aprobado en Acta</v>
      </c>
      <c r="N458" s="204">
        <f>'01-Mapa de riesgo-UO'!AB459</f>
        <v>0</v>
      </c>
      <c r="O458" s="204" t="str">
        <f>'01-Mapa de riesgo-UO'!AG459</f>
        <v>Transitorio y Contratista (V Académica)</v>
      </c>
      <c r="P458" s="218" t="str">
        <f>'01-Mapa de riesgo-UO'!AL459</f>
        <v>Quincenal</v>
      </c>
      <c r="Q458" s="218" t="str">
        <f>'01-Mapa de riesgo-UO'!AP459</f>
        <v>Preventivo</v>
      </c>
      <c r="R458" s="385"/>
      <c r="S458" s="399" t="s">
        <v>2488</v>
      </c>
      <c r="T458" s="399"/>
      <c r="U458" s="223" t="str">
        <f>'01-Mapa de riesgo-UO'!AW459</f>
        <v>ASUMIR</v>
      </c>
      <c r="V458" s="223">
        <f>'01-Mapa de riesgo-UO'!AX459</f>
        <v>0</v>
      </c>
      <c r="W458" s="180">
        <f>IF(U458="COMPARTIR",'01-Mapa de riesgo-UO'!BA459, IF(U458=0, 0,$I$6))</f>
        <v>0</v>
      </c>
      <c r="X458" s="221"/>
      <c r="Y458" s="221"/>
      <c r="Z458" s="221"/>
      <c r="AA458" s="221"/>
      <c r="AB458" s="324"/>
    </row>
    <row r="459" spans="1:28" ht="91.5" hidden="1" customHeight="1" x14ac:dyDescent="0.2">
      <c r="A459" s="324"/>
      <c r="B459" s="332"/>
      <c r="C459" s="402"/>
      <c r="D459" s="332"/>
      <c r="E459" s="332"/>
      <c r="F459" s="332"/>
      <c r="G459" s="52" t="str">
        <f>'01-Mapa de riesgo-UO'!I460</f>
        <v>Fallas del sistema de información desde la solicitud hasta el pago y falta de integralidad entre los sistemas.</v>
      </c>
      <c r="H459" s="332"/>
      <c r="I459" s="385"/>
      <c r="J459" s="332"/>
      <c r="K459" s="401"/>
      <c r="L459" s="399"/>
      <c r="M459" s="204" t="str">
        <f>IF('01-Mapa de riesgo-UO'!S460="No existen", "No existe control para el riesgo",'01-Mapa de riesgo-UO'!W460)</f>
        <v>Verificación de los puntos aplicados a nómina o contratación vigente</v>
      </c>
      <c r="N459" s="204">
        <f>'01-Mapa de riesgo-UO'!AB460</f>
        <v>0</v>
      </c>
      <c r="O459" s="204" t="str">
        <f>'01-Mapa de riesgo-UO'!AG460</f>
        <v>Transitorio y Contratista ( V. Académica) y Profesional de Nómina</v>
      </c>
      <c r="P459" s="218" t="str">
        <f>'01-Mapa de riesgo-UO'!AL460</f>
        <v>Mensual</v>
      </c>
      <c r="Q459" s="218" t="str">
        <f>'01-Mapa de riesgo-UO'!AP460</f>
        <v>Preventivo</v>
      </c>
      <c r="R459" s="385"/>
      <c r="S459" s="399" t="s">
        <v>2488</v>
      </c>
      <c r="T459" s="399"/>
      <c r="U459" s="223" t="str">
        <f>'01-Mapa de riesgo-UO'!AW460</f>
        <v>ASUMIR</v>
      </c>
      <c r="V459" s="223">
        <f>'01-Mapa de riesgo-UO'!AX460</f>
        <v>0</v>
      </c>
      <c r="W459" s="180">
        <f>IF(U459="COMPARTIR",'01-Mapa de riesgo-UO'!BA460, IF(U459=0, 0,$I$6))</f>
        <v>0</v>
      </c>
      <c r="X459" s="221"/>
      <c r="Y459" s="221"/>
      <c r="Z459" s="221"/>
      <c r="AA459" s="221"/>
      <c r="AB459" s="324"/>
    </row>
    <row r="460" spans="1:28" ht="91.5" hidden="1" customHeight="1" x14ac:dyDescent="0.2">
      <c r="A460" s="324">
        <v>151</v>
      </c>
      <c r="B460" s="332" t="str">
        <f>'01-Mapa de riesgo-UO'!D461</f>
        <v>BIENESTAR_INSTITUCIONAL</v>
      </c>
      <c r="C460" s="402" t="str">
        <f>+'01-Mapa de riesgo-UO'!F461</f>
        <v>NO</v>
      </c>
      <c r="D460" s="332" t="str">
        <f>'01-Mapa de riesgo-UO'!J461</f>
        <v>Financiero</v>
      </c>
      <c r="E460" s="332" t="str">
        <f>'01-Mapa de riesgo-UO'!K461</f>
        <v>Desfinanciación para la ejecución de propuestas de formación enfocadas al bienestar docente</v>
      </c>
      <c r="F460" s="332"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32" t="str">
        <f>'01-Mapa de riesgo-UO'!M461</f>
        <v>Desmotivación del personal docente de la institución
Bajo rendimiento de los  docentes
Detrimento de la calidad de los programas académicos</v>
      </c>
      <c r="I460" s="385" t="str">
        <f>'01-Mapa de riesgo-UO'!AT461</f>
        <v>LEVE</v>
      </c>
      <c r="J460" s="332" t="str">
        <f>'01-Mapa de riesgo-UO'!AU461</f>
        <v>% de disminución de los recursos financieros para el desarrollo de propuesta de formación frente al año inmediatamente anterior</v>
      </c>
      <c r="K460" s="424">
        <v>0</v>
      </c>
      <c r="L460" s="399" t="s">
        <v>2479</v>
      </c>
      <c r="M460" s="204" t="str">
        <f>IF('01-Mapa de riesgo-UO'!S461="No existen", "No existe control para el riesgo",'01-Mapa de riesgo-UO'!W461)</f>
        <v>Distribución efectiva del presupuesto desde la Vicerrectoria Administraiva y Financiera, según necesidades presupuestadas por el programa</v>
      </c>
      <c r="N460" s="204">
        <f>'01-Mapa de riesgo-UO'!AB461</f>
        <v>0</v>
      </c>
      <c r="O460" s="204" t="str">
        <f>'01-Mapa de riesgo-UO'!AG461</f>
        <v>Transitorio: profesional vicerrectoría administrativa</v>
      </c>
      <c r="P460" s="218" t="str">
        <f>'01-Mapa de riesgo-UO'!AL461</f>
        <v>Anual</v>
      </c>
      <c r="Q460" s="218" t="str">
        <f>'01-Mapa de riesgo-UO'!AP461</f>
        <v>Preventivo</v>
      </c>
      <c r="R460" s="385" t="str">
        <f>'01-Mapa de riesgo-UO'!AR461</f>
        <v>ACEPTABLE</v>
      </c>
      <c r="S460" s="399" t="s">
        <v>2489</v>
      </c>
      <c r="T460" s="399"/>
      <c r="U460" s="223" t="str">
        <f>'01-Mapa de riesgo-UO'!AW461</f>
        <v>ASUMIR</v>
      </c>
      <c r="V460" s="223">
        <f>'01-Mapa de riesgo-UO'!AX461</f>
        <v>0</v>
      </c>
      <c r="W460" s="180">
        <f>IF(U460="COMPARTIR",'01-Mapa de riesgo-UO'!BA461, IF(U460=0, 0,$I$6))</f>
        <v>0</v>
      </c>
      <c r="X460" s="221"/>
      <c r="Y460" s="221"/>
      <c r="Z460" s="221"/>
      <c r="AA460" s="221"/>
      <c r="AB460" s="324" t="s">
        <v>2144</v>
      </c>
    </row>
    <row r="461" spans="1:28" ht="91.5" hidden="1" customHeight="1" x14ac:dyDescent="0.2">
      <c r="A461" s="324"/>
      <c r="B461" s="332"/>
      <c r="C461" s="402"/>
      <c r="D461" s="332"/>
      <c r="E461" s="332"/>
      <c r="F461" s="332"/>
      <c r="G461" s="52" t="str">
        <f>'01-Mapa de riesgo-UO'!I462</f>
        <v>Uso del recurso en actividades que no aportan al bienestar docente.</v>
      </c>
      <c r="H461" s="332"/>
      <c r="I461" s="385"/>
      <c r="J461" s="332"/>
      <c r="K461" s="401"/>
      <c r="L461" s="399"/>
      <c r="M461" s="204" t="str">
        <f>IF('01-Mapa de riesgo-UO'!S462="No existen", "No existe control para el riesgo",'01-Mapa de riesgo-UO'!W462)</f>
        <v>Distribución efectiva del presupuesto desde la Vicerrectoria Administraiva y Financiera, según necesidades presupuestadas por el programa</v>
      </c>
      <c r="N461" s="204">
        <f>'01-Mapa de riesgo-UO'!AB462</f>
        <v>0</v>
      </c>
      <c r="O461" s="204" t="str">
        <f>'01-Mapa de riesgo-UO'!AG462</f>
        <v>Transitorio: profesional vicerrectoría Académica</v>
      </c>
      <c r="P461" s="218" t="str">
        <f>'01-Mapa de riesgo-UO'!AL462</f>
        <v>Anual</v>
      </c>
      <c r="Q461" s="218" t="str">
        <f>'01-Mapa de riesgo-UO'!AP462</f>
        <v>Preventivo</v>
      </c>
      <c r="R461" s="385"/>
      <c r="S461" s="399" t="s">
        <v>2489</v>
      </c>
      <c r="T461" s="399"/>
      <c r="U461" s="223" t="str">
        <f>'01-Mapa de riesgo-UO'!AW462</f>
        <v>ASUMIR</v>
      </c>
      <c r="V461" s="223">
        <f>'01-Mapa de riesgo-UO'!AX462</f>
        <v>0</v>
      </c>
      <c r="W461" s="180">
        <f>IF(U461="COMPARTIR",'01-Mapa de riesgo-UO'!BA462, IF(U461=0, 0,$I$6))</f>
        <v>0</v>
      </c>
      <c r="X461" s="221"/>
      <c r="Y461" s="221"/>
      <c r="Z461" s="221"/>
      <c r="AA461" s="221"/>
      <c r="AB461" s="324"/>
    </row>
    <row r="462" spans="1:28" ht="91.5" hidden="1" customHeight="1" x14ac:dyDescent="0.2">
      <c r="A462" s="324"/>
      <c r="B462" s="332"/>
      <c r="C462" s="402"/>
      <c r="D462" s="332"/>
      <c r="E462" s="332"/>
      <c r="F462" s="332"/>
      <c r="G462" s="52">
        <f>'01-Mapa de riesgo-UO'!I463</f>
        <v>0</v>
      </c>
      <c r="H462" s="332"/>
      <c r="I462" s="385"/>
      <c r="J462" s="332"/>
      <c r="K462" s="401"/>
      <c r="L462" s="399"/>
      <c r="M462" s="204">
        <f>IF('01-Mapa de riesgo-UO'!S463="No existen", "No existe control para el riesgo",'01-Mapa de riesgo-UO'!W463)</f>
        <v>0</v>
      </c>
      <c r="N462" s="204">
        <f>'01-Mapa de riesgo-UO'!AB463</f>
        <v>0</v>
      </c>
      <c r="O462" s="204">
        <f>'01-Mapa de riesgo-UO'!AG463</f>
        <v>0</v>
      </c>
      <c r="P462" s="218">
        <f>'01-Mapa de riesgo-UO'!AL463</f>
        <v>0</v>
      </c>
      <c r="Q462" s="218">
        <f>'01-Mapa de riesgo-UO'!AP463</f>
        <v>0</v>
      </c>
      <c r="R462" s="385"/>
      <c r="S462" s="399"/>
      <c r="T462" s="399"/>
      <c r="U462" s="223" t="str">
        <f>'01-Mapa de riesgo-UO'!AW463</f>
        <v>ASUMIR</v>
      </c>
      <c r="V462" s="223">
        <f>'01-Mapa de riesgo-UO'!AX463</f>
        <v>0</v>
      </c>
      <c r="W462" s="180">
        <f>IF(U462="COMPARTIR",'01-Mapa de riesgo-UO'!BA463, IF(U462=0, 0,$I$6))</f>
        <v>0</v>
      </c>
      <c r="X462" s="221"/>
      <c r="Y462" s="221"/>
      <c r="Z462" s="221"/>
      <c r="AA462" s="221"/>
      <c r="AB462" s="324"/>
    </row>
    <row r="463" spans="1:28" ht="91.5" hidden="1" customHeight="1" x14ac:dyDescent="0.2">
      <c r="A463" s="324">
        <v>152</v>
      </c>
      <c r="B463" s="332" t="str">
        <f>'01-Mapa de riesgo-UO'!D464</f>
        <v>DIRECCIONAMIENTO_INSTITUCIONAL</v>
      </c>
      <c r="C463" s="402" t="str">
        <f>+'01-Mapa de riesgo-UO'!F464</f>
        <v>SI</v>
      </c>
      <c r="D463" s="332" t="str">
        <f>'01-Mapa de riesgo-UO'!J464</f>
        <v>Estratégico</v>
      </c>
      <c r="E463" s="332" t="str">
        <f>'01-Mapa de riesgo-UO'!K464</f>
        <v>No cumplimiento del Proyecto Educativo Institucional y las orientaciones institucionales para la renovación curricular.</v>
      </c>
      <c r="F463" s="332"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32"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385" t="str">
        <f>'01-Mapa de riesgo-UO'!AT464</f>
        <v>MODERADO</v>
      </c>
      <c r="J463" s="332" t="str">
        <f>'01-Mapa de riesgo-UO'!AU464</f>
        <v># de programas académicos con currículos actualizados/ Meta propuesta de programas académicos con currículos actualizados</v>
      </c>
      <c r="K463" s="424">
        <v>1.0900000000000001</v>
      </c>
      <c r="L463" s="399" t="s">
        <v>2480</v>
      </c>
      <c r="M463" s="204" t="str">
        <f>IF('01-Mapa de riesgo-UO'!S464="No existen", "No existe control para el riesgo",'01-Mapa de riesgo-UO'!W464)</f>
        <v>Registro de las sesiones de acompañamiento a los programas académicos.
Informe de acompañamiento a los programas académicos</v>
      </c>
      <c r="N463" s="204">
        <f>'01-Mapa de riesgo-UO'!AB464</f>
        <v>0</v>
      </c>
      <c r="O463" s="204" t="str">
        <f>'01-Mapa de riesgo-UO'!AG464</f>
        <v>Contratista:</v>
      </c>
      <c r="P463" s="218" t="str">
        <f>'01-Mapa de riesgo-UO'!AL464</f>
        <v>Anual</v>
      </c>
      <c r="Q463" s="218" t="str">
        <f>'01-Mapa de riesgo-UO'!AP464</f>
        <v>Preventivo</v>
      </c>
      <c r="R463" s="385" t="str">
        <f>'01-Mapa de riesgo-UO'!AR464</f>
        <v>ACEPTABLE</v>
      </c>
      <c r="S463" s="399" t="s">
        <v>2490</v>
      </c>
      <c r="T463" s="399"/>
      <c r="U463" s="223" t="str">
        <f>'01-Mapa de riesgo-UO'!AW464</f>
        <v>COMPARTIR</v>
      </c>
      <c r="V463" s="223" t="str">
        <f>'01-Mapa de riesgo-UO'!AX464</f>
        <v>Renovación curricular</v>
      </c>
      <c r="W463" s="180" t="str">
        <f>IF(U463="COMPARTIR",'01-Mapa de riesgo-UO'!BA464, IF(U463=0, 0,$I$6))</f>
        <v>Vicerrectoría Académica,
Facultades y programas académicos</v>
      </c>
      <c r="X463" s="221" t="s">
        <v>271</v>
      </c>
      <c r="Y463" s="221" t="s">
        <v>2504</v>
      </c>
      <c r="Z463" s="221" t="s">
        <v>559</v>
      </c>
      <c r="AA463" s="221"/>
      <c r="AB463" s="324" t="s">
        <v>2144</v>
      </c>
    </row>
    <row r="464" spans="1:28" ht="91.5" hidden="1" customHeight="1" x14ac:dyDescent="0.2">
      <c r="A464" s="324"/>
      <c r="B464" s="332"/>
      <c r="C464" s="402"/>
      <c r="D464" s="332"/>
      <c r="E464" s="332"/>
      <c r="F464" s="332"/>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32"/>
      <c r="I464" s="385"/>
      <c r="J464" s="332"/>
      <c r="K464" s="401"/>
      <c r="L464" s="399"/>
      <c r="M464" s="204" t="str">
        <f>IF('01-Mapa de riesgo-UO'!S465="No existen", "No existe control para el riesgo",'01-Mapa de riesgo-UO'!W465)</f>
        <v>Sistematización de los programas con renovación curricular (recopilando y almacenando los archivos de renovación curricular y las cartas de aval del comité central de prosgrados o de curriculo según corresponda)</v>
      </c>
      <c r="N464" s="204">
        <f>'01-Mapa de riesgo-UO'!AB465</f>
        <v>0</v>
      </c>
      <c r="O464" s="204" t="str">
        <f>'01-Mapa de riesgo-UO'!AG465</f>
        <v>Contratista:</v>
      </c>
      <c r="P464" s="218" t="str">
        <f>'01-Mapa de riesgo-UO'!AL465</f>
        <v>Anual</v>
      </c>
      <c r="Q464" s="218" t="str">
        <f>'01-Mapa de riesgo-UO'!AP465</f>
        <v>Preventivo</v>
      </c>
      <c r="R464" s="385"/>
      <c r="S464" s="399" t="s">
        <v>2491</v>
      </c>
      <c r="T464" s="399"/>
      <c r="U464" s="223" t="str">
        <f>'01-Mapa de riesgo-UO'!AW465</f>
        <v>COMPARTIR</v>
      </c>
      <c r="V464" s="223" t="str">
        <f>'01-Mapa de riesgo-UO'!AX465</f>
        <v>Renovación curricular</v>
      </c>
      <c r="W464" s="180" t="str">
        <f>IF(U464="COMPARTIR",'01-Mapa de riesgo-UO'!BA465, IF(U464=0, 0,$I$6))</f>
        <v>Vicerrectoría Académica,
Facultades y programas académicos</v>
      </c>
      <c r="X464" s="221"/>
      <c r="Y464" s="221"/>
      <c r="Z464" s="221"/>
      <c r="AA464" s="221"/>
      <c r="AB464" s="324"/>
    </row>
    <row r="465" spans="1:28" ht="91.5" hidden="1" customHeight="1" x14ac:dyDescent="0.2">
      <c r="A465" s="324"/>
      <c r="B465" s="332"/>
      <c r="C465" s="402"/>
      <c r="D465" s="332"/>
      <c r="E465" s="332"/>
      <c r="F465" s="332"/>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32"/>
      <c r="I465" s="385"/>
      <c r="J465" s="332"/>
      <c r="K465" s="401"/>
      <c r="L465" s="399"/>
      <c r="M465" s="204">
        <f>IF('01-Mapa de riesgo-UO'!S466="No existen", "No existe control para el riesgo",'01-Mapa de riesgo-UO'!W466)</f>
        <v>0</v>
      </c>
      <c r="N465" s="204">
        <f>'01-Mapa de riesgo-UO'!AB466</f>
        <v>0</v>
      </c>
      <c r="O465" s="204">
        <f>'01-Mapa de riesgo-UO'!AG466</f>
        <v>0</v>
      </c>
      <c r="P465" s="218">
        <f>'01-Mapa de riesgo-UO'!AL466</f>
        <v>0</v>
      </c>
      <c r="Q465" s="218">
        <f>'01-Mapa de riesgo-UO'!AP466</f>
        <v>0</v>
      </c>
      <c r="R465" s="385"/>
      <c r="S465" s="399"/>
      <c r="T465" s="399"/>
      <c r="U465" s="223" t="str">
        <f>'01-Mapa de riesgo-UO'!AW466</f>
        <v>ASUMIR</v>
      </c>
      <c r="V465" s="223">
        <f>'01-Mapa de riesgo-UO'!AX466</f>
        <v>0</v>
      </c>
      <c r="W465" s="180">
        <f>IF(U465="COMPARTIR",'01-Mapa de riesgo-UO'!BA466, IF(U465=0, 0,$I$6))</f>
        <v>0</v>
      </c>
      <c r="X465" s="221"/>
      <c r="Y465" s="221"/>
      <c r="Z465" s="221"/>
      <c r="AA465" s="221"/>
      <c r="AB465" s="324"/>
    </row>
    <row r="466" spans="1:28" ht="91.5" customHeight="1" x14ac:dyDescent="0.2">
      <c r="A466" s="324">
        <v>153</v>
      </c>
      <c r="B466" s="332" t="str">
        <f>'01-Mapa de riesgo-UO'!D467</f>
        <v>DOCENCIA</v>
      </c>
      <c r="C466" s="402" t="str">
        <f>+'01-Mapa de riesgo-UO'!F467</f>
        <v>NO</v>
      </c>
      <c r="D466" s="332" t="str">
        <f>'01-Mapa de riesgo-UO'!J467</f>
        <v>Estratégico</v>
      </c>
      <c r="E466" s="332" t="str">
        <f>'01-Mapa de riesgo-UO'!K467</f>
        <v>Pérdida del Registro Calificado de un Programa Académico</v>
      </c>
      <c r="F466" s="332"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32"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385" t="str">
        <f>'01-Mapa de riesgo-UO'!AT467</f>
        <v>LEVE</v>
      </c>
      <c r="J466" s="332" t="str">
        <f>'01-Mapa de riesgo-UO'!AU467</f>
        <v># de programas con registro calificado vencido / programas activos en un año</v>
      </c>
      <c r="K466" s="424">
        <f>8/109</f>
        <v>7.3394495412844041E-2</v>
      </c>
      <c r="L466" s="399" t="s">
        <v>2481</v>
      </c>
      <c r="M466" s="204" t="str">
        <f>IF('01-Mapa de riesgo-UO'!S467="No existen", "No existe control para el riesgo",'01-Mapa de riesgo-UO'!W467)</f>
        <v>Seguimiento permanente a la fecha de vencimiento de todos los registros calificados de los programas académicos a través del SACES y del cuadro de Vicerrectoría Académica</v>
      </c>
      <c r="N466" s="204">
        <f>'01-Mapa de riesgo-UO'!AB467</f>
        <v>0</v>
      </c>
      <c r="O466" s="204" t="str">
        <f>'01-Mapa de riesgo-UO'!AG467</f>
        <v>Profesional Transitorio</v>
      </c>
      <c r="P466" s="218" t="str">
        <f>'01-Mapa de riesgo-UO'!AL467</f>
        <v>Mensual</v>
      </c>
      <c r="Q466" s="218" t="str">
        <f>'01-Mapa de riesgo-UO'!AP467</f>
        <v>Preventivo</v>
      </c>
      <c r="R466" s="385" t="str">
        <f>'01-Mapa de riesgo-UO'!AR467</f>
        <v>ACEPTABLE</v>
      </c>
      <c r="S466" s="399" t="s">
        <v>2492</v>
      </c>
      <c r="T466" s="399"/>
      <c r="U466" s="223" t="str">
        <f>'01-Mapa de riesgo-UO'!AW467</f>
        <v>ASUMIR</v>
      </c>
      <c r="V466" s="223">
        <f>'01-Mapa de riesgo-UO'!AX467</f>
        <v>0</v>
      </c>
      <c r="W466" s="180">
        <f>IF(U466="COMPARTIR",'01-Mapa de riesgo-UO'!BA467, IF(U466=0, 0,$I$6))</f>
        <v>0</v>
      </c>
      <c r="X466" s="221"/>
      <c r="Y466" s="221"/>
      <c r="Z466" s="221"/>
      <c r="AA466" s="221"/>
      <c r="AB466" s="324" t="s">
        <v>2144</v>
      </c>
    </row>
    <row r="467" spans="1:28" ht="91.5" hidden="1" customHeight="1" x14ac:dyDescent="0.2">
      <c r="A467" s="324"/>
      <c r="B467" s="332"/>
      <c r="C467" s="402"/>
      <c r="D467" s="332"/>
      <c r="E467" s="332"/>
      <c r="F467" s="332"/>
      <c r="G467" s="52" t="str">
        <f>'01-Mapa de riesgo-UO'!I468</f>
        <v>No cumplir con los estándares establecidos para la renovación del Registro Calificado</v>
      </c>
      <c r="H467" s="332"/>
      <c r="I467" s="385"/>
      <c r="J467" s="332"/>
      <c r="K467" s="424"/>
      <c r="L467" s="399"/>
      <c r="M467" s="204" t="str">
        <f>IF('01-Mapa de riesgo-UO'!S468="No existen", "No existe control para el riesgo",'01-Mapa de riesgo-UO'!W468)</f>
        <v>Recordar a través de memorando un año antes, la fecha de vencimiento de registro calificado al programa y a su respectiva facultad</v>
      </c>
      <c r="N467" s="204">
        <f>'01-Mapa de riesgo-UO'!AB468</f>
        <v>0</v>
      </c>
      <c r="O467" s="204" t="str">
        <f>'01-Mapa de riesgo-UO'!AG468</f>
        <v>Profesional Transitorio</v>
      </c>
      <c r="P467" s="218" t="str">
        <f>'01-Mapa de riesgo-UO'!AL468</f>
        <v>No definida</v>
      </c>
      <c r="Q467" s="218" t="str">
        <f>'01-Mapa de riesgo-UO'!AP468</f>
        <v>Preventivo</v>
      </c>
      <c r="R467" s="385"/>
      <c r="S467" s="399" t="s">
        <v>2493</v>
      </c>
      <c r="T467" s="399"/>
      <c r="U467" s="223" t="str">
        <f>'01-Mapa de riesgo-UO'!AW468</f>
        <v>ASUMIR</v>
      </c>
      <c r="V467" s="223">
        <f>'01-Mapa de riesgo-UO'!AX468</f>
        <v>0</v>
      </c>
      <c r="W467" s="180">
        <f>IF(U467="COMPARTIR",'01-Mapa de riesgo-UO'!BA468, IF(U467=0, 0,$I$6))</f>
        <v>0</v>
      </c>
      <c r="X467" s="221"/>
      <c r="Y467" s="221"/>
      <c r="Z467" s="221"/>
      <c r="AA467" s="221"/>
      <c r="AB467" s="324"/>
    </row>
    <row r="468" spans="1:28" ht="91.5" hidden="1" customHeight="1" x14ac:dyDescent="0.2">
      <c r="A468" s="324"/>
      <c r="B468" s="332"/>
      <c r="C468" s="402"/>
      <c r="D468" s="332"/>
      <c r="E468" s="332"/>
      <c r="F468" s="332"/>
      <c r="G468" s="52">
        <f>'01-Mapa de riesgo-UO'!I469</f>
        <v>0</v>
      </c>
      <c r="H468" s="332"/>
      <c r="I468" s="385"/>
      <c r="J468" s="332"/>
      <c r="K468" s="424"/>
      <c r="L468" s="399"/>
      <c r="M468" s="204" t="str">
        <f>IF('01-Mapa de riesgo-UO'!S469="No existen", "No existe control para el riesgo",'01-Mapa de riesgo-UO'!W469)</f>
        <v>Brindar asesoria a los directores de programa sobre el procedimiento para la solicitud de renovación de registro calificado.</v>
      </c>
      <c r="N468" s="204">
        <f>'01-Mapa de riesgo-UO'!AB469</f>
        <v>0</v>
      </c>
      <c r="O468" s="204" t="str">
        <f>'01-Mapa de riesgo-UO'!AG469</f>
        <v>Profesional Transitorio</v>
      </c>
      <c r="P468" s="218" t="str">
        <f>'01-Mapa de riesgo-UO'!AL469</f>
        <v>No definida</v>
      </c>
      <c r="Q468" s="218" t="str">
        <f>'01-Mapa de riesgo-UO'!AP469</f>
        <v>Preventivo</v>
      </c>
      <c r="R468" s="385"/>
      <c r="S468" s="399" t="s">
        <v>2494</v>
      </c>
      <c r="T468" s="399"/>
      <c r="U468" s="223" t="str">
        <f>'01-Mapa de riesgo-UO'!AW469</f>
        <v>ASUMIR</v>
      </c>
      <c r="V468" s="223">
        <f>'01-Mapa de riesgo-UO'!AX469</f>
        <v>0</v>
      </c>
      <c r="W468" s="180">
        <f>IF(U468="COMPARTIR",'01-Mapa de riesgo-UO'!BA469, IF(U468=0, 0,$I$6))</f>
        <v>0</v>
      </c>
      <c r="X468" s="221"/>
      <c r="Y468" s="221"/>
      <c r="Z468" s="221"/>
      <c r="AA468" s="221"/>
      <c r="AB468" s="324"/>
    </row>
    <row r="469" spans="1:28" ht="91.5" customHeight="1" x14ac:dyDescent="0.2">
      <c r="A469" s="324">
        <v>154</v>
      </c>
      <c r="B469" s="332" t="str">
        <f>'01-Mapa de riesgo-UO'!D470</f>
        <v>DOCENCIA</v>
      </c>
      <c r="C469" s="402" t="str">
        <f>+'01-Mapa de riesgo-UO'!F470</f>
        <v>NO</v>
      </c>
      <c r="D469" s="332" t="str">
        <f>'01-Mapa de riesgo-UO'!J470</f>
        <v>Información</v>
      </c>
      <c r="E469" s="332" t="str">
        <f>'01-Mapa de riesgo-UO'!K470</f>
        <v>Abandono estudiantil  en asignaturas virtuales y/o semipresenciales</v>
      </c>
      <c r="F469" s="332"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32" t="str">
        <f>'01-Mapa de riesgo-UO'!M470</f>
        <v xml:space="preserve">Disminución de estudiantes que pueden acceder o mantenerse en metodologías educativas mediadas por TIC en la Universidad Tecnológica de Pereira.
Mala imagen de las asignaturas virtuales frente a los estudiantes.    </v>
      </c>
      <c r="I469" s="385" t="str">
        <f>'01-Mapa de riesgo-UO'!AT470</f>
        <v>MODERADO</v>
      </c>
      <c r="J469" s="332" t="str">
        <f>'01-Mapa de riesgo-UO'!AU470</f>
        <v>% de cancelación =
# de cancelaciones semestrales/ # de estudiantes matriculados semestrales</v>
      </c>
      <c r="K469" s="424">
        <v>0.34699999999999998</v>
      </c>
      <c r="L469" s="399" t="s">
        <v>2482</v>
      </c>
      <c r="M469" s="204" t="str">
        <f>IF('01-Mapa de riesgo-UO'!S470="No existen", "No existe control para el riesgo",'01-Mapa de riesgo-UO'!W470)</f>
        <v>Estrategias de acompañamiento a estudiantes y docentes</v>
      </c>
      <c r="N469" s="204">
        <f>'01-Mapa de riesgo-UO'!AB470</f>
        <v>0</v>
      </c>
      <c r="O469" s="204" t="str">
        <f>'01-Mapa de riesgo-UO'!AG470</f>
        <v>Director/ Transitorio</v>
      </c>
      <c r="P469" s="218" t="str">
        <f>'01-Mapa de riesgo-UO'!AL470</f>
        <v>Semanal</v>
      </c>
      <c r="Q469" s="218" t="str">
        <f>'01-Mapa de riesgo-UO'!AP470</f>
        <v>Preventivo</v>
      </c>
      <c r="R469" s="385" t="str">
        <f>'01-Mapa de riesgo-UO'!AR470</f>
        <v>ACEPTABLE</v>
      </c>
      <c r="S469" s="399" t="s">
        <v>2495</v>
      </c>
      <c r="T469" s="399"/>
      <c r="U469" s="223" t="str">
        <f>'01-Mapa de riesgo-UO'!AW470</f>
        <v>REDUCIR</v>
      </c>
      <c r="V469" s="223" t="str">
        <f>'01-Mapa de riesgo-UO'!AX470</f>
        <v>Comunicación permanente con los estudiantes a través los canales de contacto de Univirtual</v>
      </c>
      <c r="W469" s="180">
        <f>IF(U469="COMPARTIR",'01-Mapa de riesgo-UO'!BA470, IF(U469=0, 0,$I$6))</f>
        <v>0</v>
      </c>
      <c r="X469" s="221" t="s">
        <v>558</v>
      </c>
      <c r="Y469" s="221" t="s">
        <v>2505</v>
      </c>
      <c r="Z469" s="221" t="s">
        <v>561</v>
      </c>
      <c r="AA469" s="182" t="s">
        <v>2507</v>
      </c>
      <c r="AB469" s="324" t="s">
        <v>2143</v>
      </c>
    </row>
    <row r="470" spans="1:28" ht="91.5" hidden="1" customHeight="1" x14ac:dyDescent="0.2">
      <c r="A470" s="324"/>
      <c r="B470" s="332"/>
      <c r="C470" s="402"/>
      <c r="D470" s="332"/>
      <c r="E470" s="332"/>
      <c r="F470" s="332"/>
      <c r="G470" s="52" t="str">
        <f>'01-Mapa de riesgo-UO'!I471</f>
        <v>Falta de habilidades y competencias fundamentales para mantenerse en la modalidad.</v>
      </c>
      <c r="H470" s="332"/>
      <c r="I470" s="385"/>
      <c r="J470" s="332"/>
      <c r="K470" s="401"/>
      <c r="L470" s="399"/>
      <c r="M470" s="204" t="str">
        <f>IF('01-Mapa de riesgo-UO'!S471="No existen", "No existe control para el riesgo",'01-Mapa de riesgo-UO'!W471)</f>
        <v>Medición periódica de la deserción de los estudiantes en las asignaturas semipresenciales</v>
      </c>
      <c r="N470" s="204">
        <f>'01-Mapa de riesgo-UO'!AB471</f>
        <v>0</v>
      </c>
      <c r="O470" s="204" t="str">
        <f>'01-Mapa de riesgo-UO'!AG471</f>
        <v>Director/ Transitorio</v>
      </c>
      <c r="P470" s="218" t="str">
        <f>'01-Mapa de riesgo-UO'!AL471</f>
        <v>Semanal</v>
      </c>
      <c r="Q470" s="218" t="str">
        <f>'01-Mapa de riesgo-UO'!AP471</f>
        <v>Detectivo</v>
      </c>
      <c r="R470" s="385"/>
      <c r="S470" s="399" t="s">
        <v>2496</v>
      </c>
      <c r="T470" s="399"/>
      <c r="U470" s="223" t="str">
        <f>'01-Mapa de riesgo-UO'!AW471</f>
        <v>REDUCIR</v>
      </c>
      <c r="V470" s="223" t="str">
        <f>'01-Mapa de riesgo-UO'!AX471</f>
        <v>Identificación de estudiantes con riesgo de cancelación o abandono de asignaturas semipresenciales y remitir aquellos casos que presenten causas personales y/o académicas a las dependencias que correspondan</v>
      </c>
      <c r="W470" s="180">
        <f>IF(U470="COMPARTIR",'01-Mapa de riesgo-UO'!BA471, IF(U470=0, 0,$I$6))</f>
        <v>0</v>
      </c>
      <c r="X470" s="221" t="s">
        <v>558</v>
      </c>
      <c r="Y470" s="221" t="s">
        <v>2506</v>
      </c>
      <c r="Z470" s="221" t="s">
        <v>561</v>
      </c>
      <c r="AA470" s="182" t="s">
        <v>2508</v>
      </c>
      <c r="AB470" s="324"/>
    </row>
    <row r="471" spans="1:28" ht="91.5" hidden="1" customHeight="1" x14ac:dyDescent="0.2">
      <c r="A471" s="324"/>
      <c r="B471" s="332"/>
      <c r="C471" s="402"/>
      <c r="D471" s="332"/>
      <c r="E471" s="332"/>
      <c r="F471" s="332"/>
      <c r="G471" s="52" t="str">
        <f>'01-Mapa de riesgo-UO'!I472</f>
        <v>Falta de cultura en el uso del correo institucional.</v>
      </c>
      <c r="H471" s="332"/>
      <c r="I471" s="385"/>
      <c r="J471" s="332"/>
      <c r="K471" s="401"/>
      <c r="L471" s="399"/>
      <c r="M471" s="204">
        <f>IF('01-Mapa de riesgo-UO'!S472="No existen", "No existe control para el riesgo",'01-Mapa de riesgo-UO'!W472)</f>
        <v>0</v>
      </c>
      <c r="N471" s="204">
        <f>'01-Mapa de riesgo-UO'!AB472</f>
        <v>0</v>
      </c>
      <c r="O471" s="204">
        <f>'01-Mapa de riesgo-UO'!AG472</f>
        <v>0</v>
      </c>
      <c r="P471" s="218">
        <f>'01-Mapa de riesgo-UO'!AL472</f>
        <v>0</v>
      </c>
      <c r="Q471" s="218">
        <f>'01-Mapa de riesgo-UO'!AP472</f>
        <v>0</v>
      </c>
      <c r="R471" s="385"/>
      <c r="S471" s="399"/>
      <c r="T471" s="399"/>
      <c r="U471" s="223" t="str">
        <f>'01-Mapa de riesgo-UO'!AW472</f>
        <v>ASUMIR</v>
      </c>
      <c r="V471" s="223">
        <f>'01-Mapa de riesgo-UO'!AX472</f>
        <v>0</v>
      </c>
      <c r="W471" s="180">
        <f>IF(U471="COMPARTIR",'01-Mapa de riesgo-UO'!BA472, IF(U471=0, 0,$I$6))</f>
        <v>0</v>
      </c>
      <c r="X471" s="221"/>
      <c r="Y471" s="221"/>
      <c r="Z471" s="221"/>
      <c r="AA471" s="221"/>
      <c r="AB471" s="324"/>
    </row>
    <row r="472" spans="1:28" ht="91.5" hidden="1" customHeight="1" x14ac:dyDescent="0.2">
      <c r="A472" s="324">
        <v>155</v>
      </c>
      <c r="B472" s="332" t="str">
        <f>'01-Mapa de riesgo-UO'!D473</f>
        <v>CONTROL_SEGUIMIENTO</v>
      </c>
      <c r="C472" s="402" t="str">
        <f>+'01-Mapa de riesgo-UO'!F473</f>
        <v>NO</v>
      </c>
      <c r="D472" s="332" t="str">
        <f>'01-Mapa de riesgo-UO'!J473</f>
        <v>Cumplimiento</v>
      </c>
      <c r="E472" s="332" t="str">
        <f>'01-Mapa de riesgo-UO'!K473</f>
        <v>Incumplimiento de los tiempos establecidos en la Ley para dar respuesta oportuna de PQRS  interpuestas por la Ciudadanía a través de los diferentes canales establecidos por la universidad.</v>
      </c>
      <c r="F472" s="332"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32" t="str">
        <f>'01-Mapa de riesgo-UO'!M473</f>
        <v>Falta disciplinaria.
Insatisfacción por parte del   ciudadano
Sanción o hallazgo por parte de entes de control
Pérdida de imagen de la institución.</v>
      </c>
      <c r="I472" s="385" t="str">
        <f>'01-Mapa de riesgo-UO'!AT473</f>
        <v>LEVE</v>
      </c>
      <c r="J472" s="332" t="str">
        <f>'01-Mapa de riesgo-UO'!AU473</f>
        <v xml:space="preserve">(No. PQRS sin responder en los tiempos establecidos durante el año / total de PQRS  recibidas durante el año)*100  </v>
      </c>
      <c r="K472" s="424">
        <v>0</v>
      </c>
      <c r="L472" s="399" t="s">
        <v>2512</v>
      </c>
      <c r="M472" s="204" t="str">
        <f>IF('01-Mapa de riesgo-UO'!S473="No existen", "No existe control para el riesgo",'01-Mapa de riesgo-UO'!W473)</f>
        <v>Generación de alertas por correo electrónico y visuales en el aplicativo PQRS a los responsables de cada unidad organizacional, con respecto al estado de los PQRS pendientes por responder.</v>
      </c>
      <c r="N472" s="204" t="str">
        <f>'01-Mapa de riesgo-UO'!AB473</f>
        <v>Aplicativo PQRS</v>
      </c>
      <c r="O472" s="204" t="str">
        <f>'01-Mapa de riesgo-UO'!AG473</f>
        <v>Contratista de administración de la Web - Recursos Informáticos y Educativos</v>
      </c>
      <c r="P472" s="218" t="str">
        <f>'01-Mapa de riesgo-UO'!AL473</f>
        <v>Diaria</v>
      </c>
      <c r="Q472" s="218" t="str">
        <f>'01-Mapa de riesgo-UO'!AP473</f>
        <v>Preventivo</v>
      </c>
      <c r="R472" s="385" t="str">
        <f>'01-Mapa de riesgo-UO'!AR473</f>
        <v>FUERTE</v>
      </c>
      <c r="S472" s="399" t="s">
        <v>2518</v>
      </c>
      <c r="T472" s="399"/>
      <c r="U472" s="223" t="str">
        <f>'01-Mapa de riesgo-UO'!AW473</f>
        <v>ASUMIR</v>
      </c>
      <c r="V472" s="223">
        <f>'01-Mapa de riesgo-UO'!AX473</f>
        <v>0</v>
      </c>
      <c r="W472" s="180">
        <f>IF(U472="COMPARTIR",'01-Mapa de riesgo-UO'!BA473, IF(U472=0, 0,$I$6))</f>
        <v>0</v>
      </c>
      <c r="X472" s="221"/>
      <c r="Y472" s="221"/>
      <c r="Z472" s="221"/>
      <c r="AA472" s="221"/>
      <c r="AB472" s="324" t="s">
        <v>2144</v>
      </c>
    </row>
    <row r="473" spans="1:28" ht="91.5" hidden="1" customHeight="1" x14ac:dyDescent="0.2">
      <c r="A473" s="324"/>
      <c r="B473" s="332"/>
      <c r="C473" s="402"/>
      <c r="D473" s="332"/>
      <c r="E473" s="332"/>
      <c r="F473" s="332"/>
      <c r="G473" s="52" t="str">
        <f>'01-Mapa de riesgo-UO'!I474</f>
        <v xml:space="preserve">Limitaciones en los accesos a los medios tecnológicos para dar respuesta oportuna. </v>
      </c>
      <c r="H473" s="332"/>
      <c r="I473" s="385"/>
      <c r="J473" s="332"/>
      <c r="K473" s="401"/>
      <c r="L473" s="399"/>
      <c r="M473" s="204" t="str">
        <f>IF('01-Mapa de riesgo-UO'!S474="No existen", "No existe control para el riesgo",'01-Mapa de riesgo-UO'!W474)</f>
        <v>Socialización del Sistema PQRS y de la normatividad aplicable a la institución.</v>
      </c>
      <c r="N473" s="204">
        <f>'01-Mapa de riesgo-UO'!AB474</f>
        <v>0</v>
      </c>
      <c r="O473" s="204" t="str">
        <f>'01-Mapa de riesgo-UO'!AG474</f>
        <v>Técnico grado 16 Vicerrcetoría Administrativa y Financiera</v>
      </c>
      <c r="P473" s="218" t="str">
        <f>'01-Mapa de riesgo-UO'!AL474</f>
        <v>Bimestral</v>
      </c>
      <c r="Q473" s="218" t="str">
        <f>'01-Mapa de riesgo-UO'!AP474</f>
        <v>Preventivo</v>
      </c>
      <c r="R473" s="385"/>
      <c r="S473" s="399" t="s">
        <v>2519</v>
      </c>
      <c r="T473" s="399"/>
      <c r="U473" s="223" t="str">
        <f>'01-Mapa de riesgo-UO'!AW474</f>
        <v>ASUMIR</v>
      </c>
      <c r="V473" s="223">
        <f>'01-Mapa de riesgo-UO'!AX474</f>
        <v>0</v>
      </c>
      <c r="W473" s="180">
        <f>IF(U473="COMPARTIR",'01-Mapa de riesgo-UO'!BA474, IF(U473=0, 0,$I$6))</f>
        <v>0</v>
      </c>
      <c r="X473" s="221"/>
      <c r="Y473" s="221"/>
      <c r="Z473" s="221"/>
      <c r="AA473" s="221"/>
      <c r="AB473" s="324"/>
    </row>
    <row r="474" spans="1:28" ht="91.5" hidden="1" customHeight="1" x14ac:dyDescent="0.2">
      <c r="A474" s="324"/>
      <c r="B474" s="332"/>
      <c r="C474" s="402"/>
      <c r="D474" s="332"/>
      <c r="E474" s="332"/>
      <c r="F474" s="332"/>
      <c r="G474" s="52">
        <f>'01-Mapa de riesgo-UO'!I475</f>
        <v>0</v>
      </c>
      <c r="H474" s="332"/>
      <c r="I474" s="385"/>
      <c r="J474" s="332"/>
      <c r="K474" s="401"/>
      <c r="L474" s="399"/>
      <c r="M474" s="204">
        <f>IF('01-Mapa de riesgo-UO'!S475="No existen", "No existe control para el riesgo",'01-Mapa de riesgo-UO'!W475)</f>
        <v>0</v>
      </c>
      <c r="N474" s="204">
        <f>'01-Mapa de riesgo-UO'!AB475</f>
        <v>0</v>
      </c>
      <c r="O474" s="204">
        <f>'01-Mapa de riesgo-UO'!AG475</f>
        <v>0</v>
      </c>
      <c r="P474" s="218">
        <f>'01-Mapa de riesgo-UO'!AL475</f>
        <v>0</v>
      </c>
      <c r="Q474" s="218">
        <f>'01-Mapa de riesgo-UO'!AP475</f>
        <v>0</v>
      </c>
      <c r="R474" s="385"/>
      <c r="S474" s="399"/>
      <c r="T474" s="399"/>
      <c r="U474" s="223" t="str">
        <f>'01-Mapa de riesgo-UO'!AW475</f>
        <v>ASUMIR</v>
      </c>
      <c r="V474" s="223">
        <f>'01-Mapa de riesgo-UO'!AX475</f>
        <v>0</v>
      </c>
      <c r="W474" s="180">
        <f>IF(U474="COMPARTIR",'01-Mapa de riesgo-UO'!BA475, IF(U474=0, 0,$I$6))</f>
        <v>0</v>
      </c>
      <c r="X474" s="221"/>
      <c r="Y474" s="221"/>
      <c r="Z474" s="221"/>
      <c r="AA474" s="221"/>
      <c r="AB474" s="324"/>
    </row>
    <row r="475" spans="1:28" ht="91.5" hidden="1" customHeight="1" x14ac:dyDescent="0.2">
      <c r="A475" s="324">
        <v>156</v>
      </c>
      <c r="B475" s="332" t="str">
        <f>'01-Mapa de riesgo-UO'!D476</f>
        <v>DIRECCIONAMIENTO_INSTITUCIONAL</v>
      </c>
      <c r="C475" s="402" t="str">
        <f>+'01-Mapa de riesgo-UO'!F476</f>
        <v>NO</v>
      </c>
      <c r="D475" s="332" t="str">
        <f>'01-Mapa de riesgo-UO'!J476</f>
        <v>Financiero</v>
      </c>
      <c r="E475" s="332" t="str">
        <f>'01-Mapa de riesgo-UO'!K476</f>
        <v>Ajustes en el presupuesto Institucional no previstos o aplazamientos de gastos priorizados para la vigencia.</v>
      </c>
      <c r="F475" s="332"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32"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385" t="str">
        <f>'01-Mapa de riesgo-UO'!AT476</f>
        <v>MODERADO</v>
      </c>
      <c r="J475" s="332" t="str">
        <f>'01-Mapa de riesgo-UO'!AU476</f>
        <v>(Gastos adicionales no contemplados en la vigencia / Total presupuesto Institucional de la vigencia) * 100</v>
      </c>
      <c r="K475" s="403">
        <v>8.0999999999999996E-3</v>
      </c>
      <c r="L475" s="399" t="s">
        <v>2513</v>
      </c>
      <c r="M475" s="204" t="str">
        <f>IF('01-Mapa de riesgo-UO'!S476="No existen", "No existe control para el riesgo",'01-Mapa de riesgo-UO'!W476)</f>
        <v>Trazabilidad de ejecución de gastos de la vigencia, mediante reportes de los sistemas de información disponibles</v>
      </c>
      <c r="N475" s="204">
        <f>'01-Mapa de riesgo-UO'!AB476</f>
        <v>0</v>
      </c>
      <c r="O475" s="204" t="str">
        <f>'01-Mapa de riesgo-UO'!AG476</f>
        <v>Profesional Vicerrectoría Administrativa y Financiera</v>
      </c>
      <c r="P475" s="218" t="str">
        <f>'01-Mapa de riesgo-UO'!AL476</f>
        <v>Anual</v>
      </c>
      <c r="Q475" s="218" t="str">
        <f>'01-Mapa de riesgo-UO'!AP476</f>
        <v>Preventivo</v>
      </c>
      <c r="R475" s="385" t="str">
        <f>'01-Mapa de riesgo-UO'!AR476</f>
        <v>ACEPTABLE</v>
      </c>
      <c r="S475" s="399" t="s">
        <v>2520</v>
      </c>
      <c r="T475" s="399"/>
      <c r="U475" s="223" t="str">
        <f>'01-Mapa de riesgo-UO'!AW476</f>
        <v>REDUCIR</v>
      </c>
      <c r="V475" s="223" t="str">
        <f>'01-Mapa de riesgo-UO'!AX476</f>
        <v>Generar espacios de socialización y retroalimentación de las necesidades del presupuesto en las facultades y dependencias administrativas.</v>
      </c>
      <c r="W475" s="180">
        <f>IF(U475="COMPARTIR",'01-Mapa de riesgo-UO'!BA476, IF(U475=0, 0,$I$6))</f>
        <v>0</v>
      </c>
      <c r="X475" s="221" t="s">
        <v>271</v>
      </c>
      <c r="Y475" s="221" t="s">
        <v>2531</v>
      </c>
      <c r="Z475" s="221" t="s">
        <v>559</v>
      </c>
      <c r="AA475" s="221"/>
      <c r="AB475" s="324" t="s">
        <v>2143</v>
      </c>
    </row>
    <row r="476" spans="1:28" ht="91.5" hidden="1" customHeight="1" x14ac:dyDescent="0.2">
      <c r="A476" s="324"/>
      <c r="B476" s="332"/>
      <c r="C476" s="402"/>
      <c r="D476" s="332"/>
      <c r="E476" s="332"/>
      <c r="F476" s="332"/>
      <c r="G476" s="52" t="str">
        <f>'01-Mapa de riesgo-UO'!I477</f>
        <v>Omisión de información en la planeación e identificación de necesidades presupuestales desde las dependencias académicas y administrativas</v>
      </c>
      <c r="H476" s="332"/>
      <c r="I476" s="385"/>
      <c r="J476" s="332"/>
      <c r="K476" s="401"/>
      <c r="L476" s="399"/>
      <c r="M476" s="204" t="str">
        <f>IF('01-Mapa de riesgo-UO'!S477="No existen", "No existe control para el riesgo",'01-Mapa de riesgo-UO'!W477)</f>
        <v xml:space="preserve">Herramienta tecnológica para la consolidación y monitoreo de necesidades presupuestales de cada dependencia. </v>
      </c>
      <c r="N476" s="204">
        <f>'01-Mapa de riesgo-UO'!AB477</f>
        <v>0</v>
      </c>
      <c r="O476" s="204" t="str">
        <f>'01-Mapa de riesgo-UO'!AG477</f>
        <v>Profesionales de proceso Direccionamiento Económico y Financiero (Vicerrectoría Administrativa y Financiera)</v>
      </c>
      <c r="P476" s="218" t="str">
        <f>'01-Mapa de riesgo-UO'!AL477</f>
        <v>Anual</v>
      </c>
      <c r="Q476" s="218" t="str">
        <f>'01-Mapa de riesgo-UO'!AP477</f>
        <v>Preventivo</v>
      </c>
      <c r="R476" s="385"/>
      <c r="S476" s="399" t="s">
        <v>2521</v>
      </c>
      <c r="T476" s="399"/>
      <c r="U476" s="223" t="str">
        <f>'01-Mapa de riesgo-UO'!AW477</f>
        <v>REDUCIR</v>
      </c>
      <c r="V476" s="223" t="str">
        <f>'01-Mapa de riesgo-UO'!AX477</f>
        <v xml:space="preserve">Generar alertas a través de correo electrónico ante la observancia de inconsistencias o carencia de diligenciamiento de necesidades de presupuesto en la herramienta tecnológica. </v>
      </c>
      <c r="W476" s="180">
        <f>IF(U476="COMPARTIR",'01-Mapa de riesgo-UO'!BA477, IF(U476=0, 0,$I$6))</f>
        <v>0</v>
      </c>
      <c r="X476" s="221" t="s">
        <v>271</v>
      </c>
      <c r="Y476" s="221" t="s">
        <v>2532</v>
      </c>
      <c r="Z476" s="221" t="s">
        <v>559</v>
      </c>
      <c r="AA476" s="221"/>
      <c r="AB476" s="324"/>
    </row>
    <row r="477" spans="1:28" ht="91.5" hidden="1" customHeight="1" x14ac:dyDescent="0.2">
      <c r="A477" s="324"/>
      <c r="B477" s="332"/>
      <c r="C477" s="402"/>
      <c r="D477" s="332"/>
      <c r="E477" s="332"/>
      <c r="F477" s="332"/>
      <c r="G477" s="52" t="str">
        <f>'01-Mapa de riesgo-UO'!I478</f>
        <v>Aprobación por parte de los órganos colegiados, de propuestas  que no contaron con el análisis financiero respectivo de manera previa.</v>
      </c>
      <c r="H477" s="332"/>
      <c r="I477" s="385"/>
      <c r="J477" s="332"/>
      <c r="K477" s="401"/>
      <c r="L477" s="399"/>
      <c r="M477" s="204" t="str">
        <f>IF('01-Mapa de riesgo-UO'!S478="No existen", "No existe control para el riesgo",'01-Mapa de riesgo-UO'!W478)</f>
        <v>Monitoreo y solicitud información de proyectos a proponentes previa reunión para la toma de desiciones, estén incluidas o no en los ordenes del día</v>
      </c>
      <c r="N477" s="204">
        <f>'01-Mapa de riesgo-UO'!AB478</f>
        <v>0</v>
      </c>
      <c r="O477" s="204" t="str">
        <f>'01-Mapa de riesgo-UO'!AG478</f>
        <v>Profesional Vicerrectoría Administrativa y Financiera</v>
      </c>
      <c r="P477" s="218" t="str">
        <f>'01-Mapa de riesgo-UO'!AL478</f>
        <v>Mensual</v>
      </c>
      <c r="Q477" s="218" t="str">
        <f>'01-Mapa de riesgo-UO'!AP478</f>
        <v>Preventivo</v>
      </c>
      <c r="R477" s="385"/>
      <c r="S477" s="399" t="s">
        <v>2522</v>
      </c>
      <c r="T477" s="399"/>
      <c r="U477" s="223" t="str">
        <f>'01-Mapa de riesgo-UO'!AW478</f>
        <v>REDUCIR</v>
      </c>
      <c r="V477" s="223" t="str">
        <f>'01-Mapa de riesgo-UO'!AX478</f>
        <v>Acordar con la Secretaria General, el no tramitar algún acuerdo con impacto financiero, sin que previamente se haya emitido el concepto correspondiente.</v>
      </c>
      <c r="W477" s="180">
        <f>IF(U477="COMPARTIR",'01-Mapa de riesgo-UO'!BA478, IF(U477=0, 0,$I$6))</f>
        <v>0</v>
      </c>
      <c r="X477" s="221" t="s">
        <v>271</v>
      </c>
      <c r="Y477" s="221" t="s">
        <v>2533</v>
      </c>
      <c r="Z477" s="221" t="s">
        <v>559</v>
      </c>
      <c r="AA477" s="221"/>
      <c r="AB477" s="324"/>
    </row>
    <row r="478" spans="1:28" ht="91.5" hidden="1" customHeight="1" x14ac:dyDescent="0.2">
      <c r="A478" s="324">
        <v>157</v>
      </c>
      <c r="B478" s="332" t="str">
        <f>'01-Mapa de riesgo-UO'!D479</f>
        <v>EXTENSIÓN_PROYECCIÓN_SOCIAL</v>
      </c>
      <c r="C478" s="402" t="str">
        <f>+'01-Mapa de riesgo-UO'!F479</f>
        <v>SI</v>
      </c>
      <c r="D478" s="332" t="str">
        <f>'01-Mapa de riesgo-UO'!J479</f>
        <v>Operacional</v>
      </c>
      <c r="E478" s="332" t="str">
        <f>'01-Mapa de riesgo-UO'!K479</f>
        <v>Probabilidad de que se presenten contratos o convenios entre la universidad y entes externos que no cumplan con los lineamientos institucionales y no cuentan con respaldo financiero.</v>
      </c>
      <c r="F478" s="332"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32"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385" t="str">
        <f>'01-Mapa de riesgo-UO'!AT479</f>
        <v>LEVE</v>
      </c>
      <c r="J478" s="332" t="str">
        <f>'01-Mapa de riesgo-UO'!AU479</f>
        <v>(No. de convenios y contratatos  revisados por la VAF / Total convenios y contratos suscritos en la univesidad ) * 100</v>
      </c>
      <c r="K478" s="424">
        <v>1</v>
      </c>
      <c r="L478" s="399" t="s">
        <v>2514</v>
      </c>
      <c r="M478" s="204" t="str">
        <f>IF('01-Mapa de riesgo-UO'!S479="No existen", "No existe control para el riesgo",'01-Mapa de riesgo-UO'!W479)</f>
        <v>Revisión por parte de la Vicerrectoría Administrativa y Financiera, de los contratos y convenios; que se envían desde la Oficina Jurídica.</v>
      </c>
      <c r="N478" s="204">
        <f>'01-Mapa de riesgo-UO'!AB479</f>
        <v>0</v>
      </c>
      <c r="O478" s="204" t="str">
        <f>'01-Mapa de riesgo-UO'!AG479</f>
        <v>Jefe Jurídica/
Profesional Líder Gestión Estratégica de Proyectos Vicerrectoría Administrativa y Financiera</v>
      </c>
      <c r="P478" s="218" t="str">
        <f>'01-Mapa de riesgo-UO'!AL479</f>
        <v>Diaria</v>
      </c>
      <c r="Q478" s="218" t="str">
        <f>'01-Mapa de riesgo-UO'!AP479</f>
        <v>Detectivo</v>
      </c>
      <c r="R478" s="385" t="str">
        <f>'01-Mapa de riesgo-UO'!AR479</f>
        <v>ACEPTABLE</v>
      </c>
      <c r="S478" s="399" t="s">
        <v>2523</v>
      </c>
      <c r="T478" s="399"/>
      <c r="U478" s="223" t="str">
        <f>'01-Mapa de riesgo-UO'!AW479</f>
        <v>ASUMIR</v>
      </c>
      <c r="V478" s="223">
        <f>'01-Mapa de riesgo-UO'!AX479</f>
        <v>0</v>
      </c>
      <c r="W478" s="180">
        <f>IF(U478="COMPARTIR",'01-Mapa de riesgo-UO'!BA479, IF(U478=0, 0,$I$6))</f>
        <v>0</v>
      </c>
      <c r="X478" s="221"/>
      <c r="Y478" s="221"/>
      <c r="Z478" s="221"/>
      <c r="AA478" s="221"/>
      <c r="AB478" s="324" t="s">
        <v>2144</v>
      </c>
    </row>
    <row r="479" spans="1:28" ht="91.5" hidden="1" customHeight="1" x14ac:dyDescent="0.2">
      <c r="A479" s="324"/>
      <c r="B479" s="332"/>
      <c r="C479" s="402"/>
      <c r="D479" s="332"/>
      <c r="E479" s="332"/>
      <c r="F479" s="332"/>
      <c r="G479" s="52" t="str">
        <f>'01-Mapa de riesgo-UO'!I480</f>
        <v>Entrega inoportuna de la información por parte del proponente.</v>
      </c>
      <c r="H479" s="332"/>
      <c r="I479" s="385"/>
      <c r="J479" s="332"/>
      <c r="K479" s="401"/>
      <c r="L479" s="399"/>
      <c r="M479" s="204" t="str">
        <f>IF('01-Mapa de riesgo-UO'!S480="No existen", "No existe control para el riesgo",'01-Mapa de riesgo-UO'!W480)</f>
        <v>Revisión por parte de la alta Dirección (comité directivo) de los proyectos en trámite.</v>
      </c>
      <c r="N479" s="204">
        <f>'01-Mapa de riesgo-UO'!AB480</f>
        <v>0</v>
      </c>
      <c r="O479" s="204" t="str">
        <f>'01-Mapa de riesgo-UO'!AG480</f>
        <v>Profesional Líder Gestión Estratégica de Proyectos Vicerrectoría Administrativa y Financiera</v>
      </c>
      <c r="P479" s="218" t="str">
        <f>'01-Mapa de riesgo-UO'!AL480</f>
        <v>Semanal</v>
      </c>
      <c r="Q479" s="218" t="str">
        <f>'01-Mapa de riesgo-UO'!AP480</f>
        <v>Preventivo</v>
      </c>
      <c r="R479" s="385"/>
      <c r="S479" s="399" t="s">
        <v>2524</v>
      </c>
      <c r="T479" s="399"/>
      <c r="U479" s="223" t="str">
        <f>'01-Mapa de riesgo-UO'!AW480</f>
        <v>ASUMIR</v>
      </c>
      <c r="V479" s="223">
        <f>'01-Mapa de riesgo-UO'!AX480</f>
        <v>0</v>
      </c>
      <c r="W479" s="180">
        <f>IF(U479="COMPARTIR",'01-Mapa de riesgo-UO'!BA480, IF(U479=0, 0,$I$6))</f>
        <v>0</v>
      </c>
      <c r="X479" s="221"/>
      <c r="Y479" s="221"/>
      <c r="Z479" s="221"/>
      <c r="AA479" s="221"/>
      <c r="AB479" s="324"/>
    </row>
    <row r="480" spans="1:28" ht="91.5" hidden="1" customHeight="1" x14ac:dyDescent="0.2">
      <c r="A480" s="324"/>
      <c r="B480" s="332"/>
      <c r="C480" s="402"/>
      <c r="D480" s="332"/>
      <c r="E480" s="332"/>
      <c r="F480" s="332"/>
      <c r="G480" s="52" t="str">
        <f>'01-Mapa de riesgo-UO'!I481</f>
        <v>Presiones de agentes externos para el cumplimiento de tiempos para la presentación de propuestas.</v>
      </c>
      <c r="H480" s="332"/>
      <c r="I480" s="385"/>
      <c r="J480" s="332"/>
      <c r="K480" s="401"/>
      <c r="L480" s="399"/>
      <c r="M480" s="204">
        <f>IF('01-Mapa de riesgo-UO'!S481="No existen", "No existe control para el riesgo",'01-Mapa de riesgo-UO'!W481)</f>
        <v>0</v>
      </c>
      <c r="N480" s="204">
        <f>'01-Mapa de riesgo-UO'!AB481</f>
        <v>0</v>
      </c>
      <c r="O480" s="204">
        <f>'01-Mapa de riesgo-UO'!AG481</f>
        <v>0</v>
      </c>
      <c r="P480" s="218">
        <f>'01-Mapa de riesgo-UO'!AL481</f>
        <v>0</v>
      </c>
      <c r="Q480" s="218">
        <f>'01-Mapa de riesgo-UO'!AP481</f>
        <v>0</v>
      </c>
      <c r="R480" s="385"/>
      <c r="S480" s="399"/>
      <c r="T480" s="399"/>
      <c r="U480" s="223" t="str">
        <f>'01-Mapa de riesgo-UO'!AW481</f>
        <v>ASUMIR</v>
      </c>
      <c r="V480" s="223">
        <f>'01-Mapa de riesgo-UO'!AX481</f>
        <v>0</v>
      </c>
      <c r="W480" s="180">
        <f>IF(U480="COMPARTIR",'01-Mapa de riesgo-UO'!BA481, IF(U480=0, 0,$I$6))</f>
        <v>0</v>
      </c>
      <c r="X480" s="221"/>
      <c r="Y480" s="221"/>
      <c r="Z480" s="221"/>
      <c r="AA480" s="221"/>
      <c r="AB480" s="324"/>
    </row>
    <row r="481" spans="1:28" ht="91.5" hidden="1" customHeight="1" x14ac:dyDescent="0.2">
      <c r="A481" s="324">
        <v>158</v>
      </c>
      <c r="B481" s="332" t="str">
        <f>'01-Mapa de riesgo-UO'!D482</f>
        <v>ASEGURAMIENTO_DE_LA_CALIDAD_INSTITUCIONAL</v>
      </c>
      <c r="C481" s="402" t="str">
        <f>+'01-Mapa de riesgo-UO'!F482</f>
        <v>SI</v>
      </c>
      <c r="D481" s="332" t="str">
        <f>'01-Mapa de riesgo-UO'!J482</f>
        <v>Corrupción</v>
      </c>
      <c r="E481" s="332"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32" t="str">
        <f>'01-Mapa de riesgo-UO'!L482</f>
        <v>Permitir el uso de información sensible para la institución como contraseñas, instructivos, procedimientos o bases de datos a personas no autorizadas</v>
      </c>
      <c r="G481" s="52" t="str">
        <f>'01-Mapa de riesgo-UO'!I482</f>
        <v>Falta de ética profesional.</v>
      </c>
      <c r="H481" s="332" t="str">
        <f>'01-Mapa de riesgo-UO'!M482</f>
        <v>Pérdida de la confidencialidad de la información.
Pérdida de la vinculación laboral por incumplimiento de la claúsula de confidencialidad del contrato.
Afectación a la imagen de la Universidad</v>
      </c>
      <c r="I481" s="385" t="str">
        <f>'01-Mapa de riesgo-UO'!AT482</f>
        <v>LEVE</v>
      </c>
      <c r="J481" s="332" t="str">
        <f>'01-Mapa de riesgo-UO'!AU482</f>
        <v># de veces que se detecte y se denuncie</v>
      </c>
      <c r="K481" s="401">
        <v>0</v>
      </c>
      <c r="L481" s="399" t="s">
        <v>2515</v>
      </c>
      <c r="M481" s="204" t="str">
        <f>IF('01-Mapa de riesgo-UO'!S482="No existen", "No existe control para el riesgo",'01-Mapa de riesgo-UO'!W482)</f>
        <v>Clausúla de confidencialidad establecida en el contrato</v>
      </c>
      <c r="N481" s="204">
        <f>'01-Mapa de riesgo-UO'!AB482</f>
        <v>0</v>
      </c>
      <c r="O481" s="204" t="str">
        <f>'01-Mapa de riesgo-UO'!AG482</f>
        <v>Profesional SIG</v>
      </c>
      <c r="P481" s="218" t="str">
        <f>'01-Mapa de riesgo-UO'!AL482</f>
        <v>Anual</v>
      </c>
      <c r="Q481" s="218" t="str">
        <f>'01-Mapa de riesgo-UO'!AP482</f>
        <v>Preventivo</v>
      </c>
      <c r="R481" s="385" t="str">
        <f>'01-Mapa de riesgo-UO'!AR482</f>
        <v>ACEPTABLE</v>
      </c>
      <c r="S481" s="399" t="s">
        <v>2525</v>
      </c>
      <c r="T481" s="399"/>
      <c r="U481" s="223" t="str">
        <f>'01-Mapa de riesgo-UO'!AW482</f>
        <v>ASUMIR</v>
      </c>
      <c r="V481" s="223">
        <f>'01-Mapa de riesgo-UO'!AX482</f>
        <v>0</v>
      </c>
      <c r="W481" s="180">
        <f>IF(U481="COMPARTIR",'01-Mapa de riesgo-UO'!BA482, IF(U481=0, 0,$I$6))</f>
        <v>0</v>
      </c>
      <c r="X481" s="221"/>
      <c r="Y481" s="221"/>
      <c r="Z481" s="221"/>
      <c r="AA481" s="221"/>
      <c r="AB481" s="324" t="s">
        <v>2144</v>
      </c>
    </row>
    <row r="482" spans="1:28" ht="91.5" hidden="1" customHeight="1" x14ac:dyDescent="0.2">
      <c r="A482" s="324"/>
      <c r="B482" s="332"/>
      <c r="C482" s="402"/>
      <c r="D482" s="332"/>
      <c r="E482" s="332"/>
      <c r="F482" s="332"/>
      <c r="G482" s="52">
        <f>'01-Mapa de riesgo-UO'!I483</f>
        <v>0</v>
      </c>
      <c r="H482" s="332"/>
      <c r="I482" s="385"/>
      <c r="J482" s="332"/>
      <c r="K482" s="401"/>
      <c r="L482" s="399"/>
      <c r="M482" s="204">
        <f>IF('01-Mapa de riesgo-UO'!S483="No existen", "No existe control para el riesgo",'01-Mapa de riesgo-UO'!W483)</f>
        <v>0</v>
      </c>
      <c r="N482" s="204">
        <f>'01-Mapa de riesgo-UO'!AB483</f>
        <v>0</v>
      </c>
      <c r="O482" s="204">
        <f>'01-Mapa de riesgo-UO'!AG483</f>
        <v>0</v>
      </c>
      <c r="P482" s="218">
        <f>'01-Mapa de riesgo-UO'!AL483</f>
        <v>0</v>
      </c>
      <c r="Q482" s="218">
        <f>'01-Mapa de riesgo-UO'!AP483</f>
        <v>0</v>
      </c>
      <c r="R482" s="385"/>
      <c r="S482" s="399"/>
      <c r="T482" s="399"/>
      <c r="U482" s="223" t="str">
        <f>'01-Mapa de riesgo-UO'!AW483</f>
        <v>ASUMIR</v>
      </c>
      <c r="V482" s="223">
        <f>'01-Mapa de riesgo-UO'!AX483</f>
        <v>0</v>
      </c>
      <c r="W482" s="180">
        <f>IF(U482="COMPARTIR",'01-Mapa de riesgo-UO'!BA483, IF(U482=0, 0,$I$6))</f>
        <v>0</v>
      </c>
      <c r="X482" s="221"/>
      <c r="Y482" s="221"/>
      <c r="Z482" s="221"/>
      <c r="AA482" s="221"/>
      <c r="AB482" s="324"/>
    </row>
    <row r="483" spans="1:28" ht="91.5" hidden="1" customHeight="1" x14ac:dyDescent="0.2">
      <c r="A483" s="324"/>
      <c r="B483" s="332"/>
      <c r="C483" s="402"/>
      <c r="D483" s="332"/>
      <c r="E483" s="332"/>
      <c r="F483" s="332"/>
      <c r="G483" s="52">
        <f>'01-Mapa de riesgo-UO'!I484</f>
        <v>0</v>
      </c>
      <c r="H483" s="332"/>
      <c r="I483" s="385"/>
      <c r="J483" s="332"/>
      <c r="K483" s="401"/>
      <c r="L483" s="399"/>
      <c r="M483" s="204">
        <f>IF('01-Mapa de riesgo-UO'!S484="No existen", "No existe control para el riesgo",'01-Mapa de riesgo-UO'!W484)</f>
        <v>0</v>
      </c>
      <c r="N483" s="204">
        <f>'01-Mapa de riesgo-UO'!AB484</f>
        <v>0</v>
      </c>
      <c r="O483" s="204">
        <f>'01-Mapa de riesgo-UO'!AG484</f>
        <v>0</v>
      </c>
      <c r="P483" s="218">
        <f>'01-Mapa de riesgo-UO'!AL484</f>
        <v>0</v>
      </c>
      <c r="Q483" s="218">
        <f>'01-Mapa de riesgo-UO'!AP484</f>
        <v>0</v>
      </c>
      <c r="R483" s="385"/>
      <c r="S483" s="399"/>
      <c r="T483" s="399"/>
      <c r="U483" s="223" t="str">
        <f>'01-Mapa de riesgo-UO'!AW484</f>
        <v>ASUMIR</v>
      </c>
      <c r="V483" s="223">
        <f>'01-Mapa de riesgo-UO'!AX484</f>
        <v>0</v>
      </c>
      <c r="W483" s="180">
        <f>IF(U483="COMPARTIR",'01-Mapa de riesgo-UO'!BA484, IF(U483=0, 0,$I$6))</f>
        <v>0</v>
      </c>
      <c r="X483" s="221"/>
      <c r="Y483" s="221"/>
      <c r="Z483" s="221"/>
      <c r="AA483" s="221"/>
      <c r="AB483" s="324"/>
    </row>
    <row r="484" spans="1:28" ht="91.5" hidden="1" customHeight="1" x14ac:dyDescent="0.2">
      <c r="A484" s="324">
        <v>159</v>
      </c>
      <c r="B484" s="332" t="str">
        <f>'01-Mapa de riesgo-UO'!D485</f>
        <v>ASEGURAMIENTO_DE_LA_CALIDAD_INSTITUCIONAL</v>
      </c>
      <c r="C484" s="402" t="str">
        <f>+'01-Mapa de riesgo-UO'!F485</f>
        <v>NO</v>
      </c>
      <c r="D484" s="332" t="str">
        <f>'01-Mapa de riesgo-UO'!J485</f>
        <v>Información</v>
      </c>
      <c r="E484" s="332" t="str">
        <f>'01-Mapa de riesgo-UO'!K485</f>
        <v>Pérdida de la información Institucional, que reposa en el Sistema Integral de Gestión</v>
      </c>
      <c r="F484" s="332" t="str">
        <f>'01-Mapa de riesgo-UO'!L485</f>
        <v>Modificación y  eliminación parcial  de la documentación del Sistema Integral de Gestión de la Universidad</v>
      </c>
      <c r="G484" s="52" t="str">
        <f>'01-Mapa de riesgo-UO'!I485</f>
        <v>Fallas en el software  y  no realización del backup.</v>
      </c>
      <c r="H484" s="332" t="str">
        <f>'01-Mapa de riesgo-UO'!M485</f>
        <v>Pérdida del conocimiento institucional</v>
      </c>
      <c r="I484" s="385" t="str">
        <f>'01-Mapa de riesgo-UO'!AT485</f>
        <v>LEVE</v>
      </c>
      <c r="J484" s="332" t="str">
        <f>'01-Mapa de riesgo-UO'!AU485</f>
        <v># de pérdidas parciales de la información</v>
      </c>
      <c r="K484" s="401">
        <v>0</v>
      </c>
      <c r="L484" s="399" t="s">
        <v>2516</v>
      </c>
      <c r="M484" s="204" t="str">
        <f>IF('01-Mapa de riesgo-UO'!S485="No existen", "No existe control para el riesgo",'01-Mapa de riesgo-UO'!W485)</f>
        <v>Realización de Backup a los computadores del Sistema Integral de Gestión
Copias de seguridad al computador personal por trabajo virtual.</v>
      </c>
      <c r="N484" s="204">
        <f>'01-Mapa de riesgo-UO'!AB485</f>
        <v>0</v>
      </c>
      <c r="O484" s="204" t="str">
        <f>'01-Mapa de riesgo-UO'!AG485</f>
        <v>Profesional SIG</v>
      </c>
      <c r="P484" s="218" t="str">
        <f>'01-Mapa de riesgo-UO'!AL485</f>
        <v>Trimestral</v>
      </c>
      <c r="Q484" s="218" t="str">
        <f>'01-Mapa de riesgo-UO'!AP485</f>
        <v>Preventivo</v>
      </c>
      <c r="R484" s="385" t="str">
        <f>'01-Mapa de riesgo-UO'!AR485</f>
        <v>FUERTE</v>
      </c>
      <c r="S484" s="399" t="s">
        <v>2526</v>
      </c>
      <c r="T484" s="399"/>
      <c r="U484" s="223" t="str">
        <f>'01-Mapa de riesgo-UO'!AW485</f>
        <v>ASUMIR</v>
      </c>
      <c r="V484" s="223">
        <f>'01-Mapa de riesgo-UO'!AX485</f>
        <v>0</v>
      </c>
      <c r="W484" s="180">
        <f>IF(U484="COMPARTIR",'01-Mapa de riesgo-UO'!BA485, IF(U484=0, 0,$I$6))</f>
        <v>0</v>
      </c>
      <c r="X484" s="221"/>
      <c r="Y484" s="221"/>
      <c r="Z484" s="221"/>
      <c r="AA484" s="221"/>
      <c r="AB484" s="324" t="s">
        <v>2144</v>
      </c>
    </row>
    <row r="485" spans="1:28" ht="91.5" hidden="1" customHeight="1" x14ac:dyDescent="0.2">
      <c r="A485" s="324"/>
      <c r="B485" s="332"/>
      <c r="C485" s="402"/>
      <c r="D485" s="332"/>
      <c r="E485" s="332"/>
      <c r="F485" s="332"/>
      <c r="G485" s="52" t="str">
        <f>'01-Mapa de riesgo-UO'!I486</f>
        <v>Hackers que modifiquen o borren documentación.
Pérdida de la informacion por trabajo virtual debido a la pandemia.</v>
      </c>
      <c r="H485" s="332"/>
      <c r="I485" s="385"/>
      <c r="J485" s="332"/>
      <c r="K485" s="401"/>
      <c r="L485" s="399"/>
      <c r="M485" s="204" t="str">
        <f>IF('01-Mapa de riesgo-UO'!S486="No existen", "No existe control para el riesgo",'01-Mapa de riesgo-UO'!W486)</f>
        <v>Backup de los servidores</v>
      </c>
      <c r="N485" s="204" t="str">
        <f>'01-Mapa de riesgo-UO'!AB486</f>
        <v>Sotware de GTISI
Página Web-CRIE</v>
      </c>
      <c r="O485" s="204" t="str">
        <f>'01-Mapa de riesgo-UO'!AG486</f>
        <v>Profesional CRIE
Profesional GTISI</v>
      </c>
      <c r="P485" s="218" t="str">
        <f>'01-Mapa de riesgo-UO'!AL486</f>
        <v>Diaria</v>
      </c>
      <c r="Q485" s="218" t="str">
        <f>'01-Mapa de riesgo-UO'!AP486</f>
        <v>Preventivo</v>
      </c>
      <c r="R485" s="385"/>
      <c r="S485" s="399" t="s">
        <v>2527</v>
      </c>
      <c r="T485" s="399"/>
      <c r="U485" s="223" t="str">
        <f>'01-Mapa de riesgo-UO'!AW486</f>
        <v>ASUMIR</v>
      </c>
      <c r="V485" s="223">
        <f>'01-Mapa de riesgo-UO'!AX486</f>
        <v>0</v>
      </c>
      <c r="W485" s="180">
        <f>IF(U485="COMPARTIR",'01-Mapa de riesgo-UO'!BA486, IF(U485=0, 0,$I$6))</f>
        <v>0</v>
      </c>
      <c r="X485" s="221"/>
      <c r="Y485" s="221"/>
      <c r="Z485" s="221"/>
      <c r="AA485" s="221"/>
      <c r="AB485" s="324"/>
    </row>
    <row r="486" spans="1:28" ht="91.5" hidden="1" customHeight="1" x14ac:dyDescent="0.2">
      <c r="A486" s="324"/>
      <c r="B486" s="332"/>
      <c r="C486" s="402"/>
      <c r="D486" s="332"/>
      <c r="E486" s="332"/>
      <c r="F486" s="332"/>
      <c r="G486" s="52" t="str">
        <f>'01-Mapa de riesgo-UO'!I487</f>
        <v>Daño de los equipos y documentación por riesgos biológicos.</v>
      </c>
      <c r="H486" s="332"/>
      <c r="I486" s="385"/>
      <c r="J486" s="332"/>
      <c r="K486" s="401"/>
      <c r="L486" s="399"/>
      <c r="M486" s="204" t="str">
        <f>IF('01-Mapa de riesgo-UO'!S487="No existen", "No existe control para el riesgo",'01-Mapa de riesgo-UO'!W487)</f>
        <v xml:space="preserve">Documentación y equipos salvaguardados </v>
      </c>
      <c r="N486" s="204">
        <f>'01-Mapa de riesgo-UO'!AB487</f>
        <v>0</v>
      </c>
      <c r="O486" s="204" t="str">
        <f>'01-Mapa de riesgo-UO'!AG487</f>
        <v>Profesional y
Asistencial III SIG</v>
      </c>
      <c r="P486" s="218" t="str">
        <f>'01-Mapa de riesgo-UO'!AL487</f>
        <v>Diaria</v>
      </c>
      <c r="Q486" s="218" t="str">
        <f>'01-Mapa de riesgo-UO'!AP487</f>
        <v>Preventivo</v>
      </c>
      <c r="R486" s="385"/>
      <c r="S486" s="399" t="s">
        <v>2527</v>
      </c>
      <c r="T486" s="399"/>
      <c r="U486" s="223" t="str">
        <f>'01-Mapa de riesgo-UO'!AW487</f>
        <v>ASUMIR</v>
      </c>
      <c r="V486" s="223">
        <f>'01-Mapa de riesgo-UO'!AX487</f>
        <v>0</v>
      </c>
      <c r="W486" s="180">
        <f>IF(U486="COMPARTIR",'01-Mapa de riesgo-UO'!BA487, IF(U486=0, 0,$I$6))</f>
        <v>0</v>
      </c>
      <c r="X486" s="221"/>
      <c r="Y486" s="221"/>
      <c r="Z486" s="221"/>
      <c r="AA486" s="221"/>
      <c r="AB486" s="324"/>
    </row>
    <row r="487" spans="1:28" ht="91.5" hidden="1" customHeight="1" x14ac:dyDescent="0.2">
      <c r="A487" s="324">
        <v>160</v>
      </c>
      <c r="B487" s="332" t="str">
        <f>'01-Mapa de riesgo-UO'!D488</f>
        <v>EXTENSIÓN_PROYECCIÓN_SOCIAL</v>
      </c>
      <c r="C487" s="402" t="str">
        <f>+'01-Mapa de riesgo-UO'!F488</f>
        <v>NO</v>
      </c>
      <c r="D487" s="332" t="str">
        <f>'01-Mapa de riesgo-UO'!J488</f>
        <v>ambiental</v>
      </c>
      <c r="E487" s="332" t="str">
        <f>'01-Mapa de riesgo-UO'!K488</f>
        <v>Afectación de las áreas boscosas de la Universidad por acciones antrópica o eventos naturales</v>
      </c>
      <c r="F487" s="332"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32" t="str">
        <f>'01-Mapa de riesgo-UO'!M488</f>
        <v>Daños a los ecosistemas
Pérdida de material vegetal de colecciones botánicas
Extracción de fauna del bosque
Disminución de los servicios ambientales del Campus Universitario
Afectación legal 
Perdida de imagen Institucional</v>
      </c>
      <c r="I487" s="385" t="str">
        <f>'01-Mapa de riesgo-UO'!AT488</f>
        <v>LEVE</v>
      </c>
      <c r="J487" s="332" t="str">
        <f>'01-Mapa de riesgo-UO'!AU488</f>
        <v>No. De eventos antrópicos o naturales que causaron afectación al área boscosa en la vigencia</v>
      </c>
      <c r="K487" s="401">
        <v>0</v>
      </c>
      <c r="L487" s="399" t="s">
        <v>2517</v>
      </c>
      <c r="M487" s="204" t="str">
        <f>IF('01-Mapa de riesgo-UO'!S488="No existen", "No existe control para el riesgo",'01-Mapa de riesgo-UO'!W488)</f>
        <v>Recorridos de inspección por los linderos (reportes mensuales con evidencias de inspecciones realizadas en el periodo)</v>
      </c>
      <c r="N487" s="204">
        <f>'01-Mapa de riesgo-UO'!AB488</f>
        <v>0</v>
      </c>
      <c r="O487" s="204" t="str">
        <f>'01-Mapa de riesgo-UO'!AG488</f>
        <v>Asistencial I - Jardín Botánico</v>
      </c>
      <c r="P487" s="218" t="str">
        <f>'01-Mapa de riesgo-UO'!AL488</f>
        <v>Mensual</v>
      </c>
      <c r="Q487" s="218" t="str">
        <f>'01-Mapa de riesgo-UO'!AP488</f>
        <v>Preventivo</v>
      </c>
      <c r="R487" s="385" t="str">
        <f>'01-Mapa de riesgo-UO'!AR488</f>
        <v>ACEPTABLE</v>
      </c>
      <c r="S487" s="399" t="s">
        <v>2528</v>
      </c>
      <c r="T487" s="399"/>
      <c r="U487" s="223" t="str">
        <f>'01-Mapa de riesgo-UO'!AW488</f>
        <v>ASUMIR</v>
      </c>
      <c r="V487" s="223">
        <f>'01-Mapa de riesgo-UO'!AX488</f>
        <v>0</v>
      </c>
      <c r="W487" s="180">
        <f>IF(U487="COMPARTIR",'01-Mapa de riesgo-UO'!BA488, IF(U487=0, 0,$I$6))</f>
        <v>0</v>
      </c>
      <c r="X487" s="221"/>
      <c r="Y487" s="221"/>
      <c r="Z487" s="221"/>
      <c r="AA487" s="221"/>
      <c r="AB487" s="324" t="s">
        <v>2144</v>
      </c>
    </row>
    <row r="488" spans="1:28" ht="91.5" hidden="1" customHeight="1" x14ac:dyDescent="0.2">
      <c r="A488" s="324"/>
      <c r="B488" s="332"/>
      <c r="C488" s="402"/>
      <c r="D488" s="332"/>
      <c r="E488" s="332"/>
      <c r="F488" s="332"/>
      <c r="G488" s="52" t="str">
        <f>'01-Mapa de riesgo-UO'!I489</f>
        <v>Falta de cultura ciudadana para el cuidado ambiental</v>
      </c>
      <c r="H488" s="332"/>
      <c r="I488" s="385"/>
      <c r="J488" s="332"/>
      <c r="K488" s="401"/>
      <c r="L488" s="399"/>
      <c r="M488" s="204" t="str">
        <f>IF('01-Mapa de riesgo-UO'!S489="No existen", "No existe control para el riesgo",'01-Mapa de riesgo-UO'!W489)</f>
        <v>Programa de Educación Ambiental</v>
      </c>
      <c r="N488" s="204">
        <f>'01-Mapa de riesgo-UO'!AB489</f>
        <v>0</v>
      </c>
      <c r="O488" s="204" t="str">
        <f>'01-Mapa de riesgo-UO'!AG489</f>
        <v>Profesional Jardín Botánico</v>
      </c>
      <c r="P488" s="218" t="str">
        <f>'01-Mapa de riesgo-UO'!AL489</f>
        <v>Bimestral</v>
      </c>
      <c r="Q488" s="218" t="str">
        <f>'01-Mapa de riesgo-UO'!AP489</f>
        <v>Preventivo</v>
      </c>
      <c r="R488" s="385"/>
      <c r="S488" s="399" t="s">
        <v>2529</v>
      </c>
      <c r="T488" s="399"/>
      <c r="U488" s="223" t="str">
        <f>'01-Mapa de riesgo-UO'!AW489</f>
        <v>ASUMIR</v>
      </c>
      <c r="V488" s="223">
        <f>'01-Mapa de riesgo-UO'!AX489</f>
        <v>0</v>
      </c>
      <c r="W488" s="180">
        <f>IF(U488="COMPARTIR",'01-Mapa de riesgo-UO'!BA489, IF(U488=0, 0,$I$6))</f>
        <v>0</v>
      </c>
      <c r="X488" s="221"/>
      <c r="Y488" s="221"/>
      <c r="Z488" s="221"/>
      <c r="AA488" s="221"/>
      <c r="AB488" s="324"/>
    </row>
    <row r="489" spans="1:28" ht="91.5" hidden="1" customHeight="1" x14ac:dyDescent="0.2">
      <c r="A489" s="324"/>
      <c r="B489" s="332"/>
      <c r="C489" s="402"/>
      <c r="D489" s="332"/>
      <c r="E489" s="332"/>
      <c r="F489" s="332"/>
      <c r="G489" s="52" t="str">
        <f>'01-Mapa de riesgo-UO'!I490</f>
        <v>Vulnerabilidad a eventos naturales</v>
      </c>
      <c r="H489" s="332"/>
      <c r="I489" s="385"/>
      <c r="J489" s="332"/>
      <c r="K489" s="401"/>
      <c r="L489" s="399"/>
      <c r="M489" s="204" t="str">
        <f>IF('01-Mapa de riesgo-UO'!S490="No existen", "No existe control para el riesgo",'01-Mapa de riesgo-UO'!W490)</f>
        <v>Plan de Emergencias Ambientales</v>
      </c>
      <c r="N489" s="204">
        <f>'01-Mapa de riesgo-UO'!AB490</f>
        <v>0</v>
      </c>
      <c r="O489" s="204" t="str">
        <f>'01-Mapa de riesgo-UO'!AG490</f>
        <v>Profesional Especializado III Jardín Botánico</v>
      </c>
      <c r="P489" s="218" t="str">
        <f>'01-Mapa de riesgo-UO'!AL490</f>
        <v>No definida</v>
      </c>
      <c r="Q489" s="218" t="str">
        <f>'01-Mapa de riesgo-UO'!AP490</f>
        <v>Detectivo</v>
      </c>
      <c r="R489" s="385"/>
      <c r="S489" s="399" t="s">
        <v>2530</v>
      </c>
      <c r="T489" s="399"/>
      <c r="U489" s="223" t="str">
        <f>'01-Mapa de riesgo-UO'!AW490</f>
        <v>ASUMIR</v>
      </c>
      <c r="V489" s="223">
        <f>'01-Mapa de riesgo-UO'!AX490</f>
        <v>0</v>
      </c>
      <c r="W489" s="180">
        <f>IF(U489="COMPARTIR",'01-Mapa de riesgo-UO'!BA490, IF(U489=0, 0,$I$6))</f>
        <v>0</v>
      </c>
      <c r="X489" s="221"/>
      <c r="Y489" s="221"/>
      <c r="Z489" s="221"/>
      <c r="AA489" s="221"/>
      <c r="AB489" s="324"/>
    </row>
    <row r="490" spans="1:28" ht="91.5" hidden="1" customHeight="1" x14ac:dyDescent="0.2">
      <c r="A490" s="324">
        <v>161</v>
      </c>
      <c r="B490" s="332" t="str">
        <f>'01-Mapa de riesgo-UO'!D491</f>
        <v>BIENESTAR_INSTITUCIONAL</v>
      </c>
      <c r="C490" s="402" t="str">
        <f>+'01-Mapa de riesgo-UO'!F491</f>
        <v>SI</v>
      </c>
      <c r="D490" s="332" t="str">
        <f>'01-Mapa de riesgo-UO'!J491</f>
        <v>Cumplimiento</v>
      </c>
      <c r="E490" s="332" t="str">
        <f>'01-Mapa de riesgo-UO'!K491</f>
        <v>Inhabilitación del servicio de salud integral de la UTP por parte de los entes de control</v>
      </c>
      <c r="F490" s="332"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32" t="str">
        <f>'01-Mapa de riesgo-UO'!M491</f>
        <v>Cierre de los servicios de salud en la institución
Sanciones y multas a la Universidad
Procesos disciplinarios 
Afectación de imagen  Institucional</v>
      </c>
      <c r="I490" s="385" t="str">
        <f>'01-Mapa de riesgo-UO'!AT491</f>
        <v>GRAVE</v>
      </c>
      <c r="J490" s="332" t="str">
        <f>'01-Mapa de riesgo-UO'!AU491</f>
        <v>(No. de items de la autoevaluación que cumplen con los estandares de habilitación / Total de items de la autoevaluación de habilitación) * 100</v>
      </c>
      <c r="K490" s="401">
        <v>100</v>
      </c>
      <c r="L490" s="399" t="s">
        <v>2543</v>
      </c>
      <c r="M490" s="204" t="str">
        <f>IF('01-Mapa de riesgo-UO'!S491="No existen", "No existe control para el riesgo",'01-Mapa de riesgo-UO'!W491)</f>
        <v>Revisión del cumplimiento de los estándares de habilitación en  plantilla de autoevaluación</v>
      </c>
      <c r="N490" s="204">
        <f>'01-Mapa de riesgo-UO'!AB491</f>
        <v>0</v>
      </c>
      <c r="O490" s="204" t="str">
        <f>'01-Mapa de riesgo-UO'!AG491</f>
        <v>Profesional transitorio- líder de salud</v>
      </c>
      <c r="P490" s="218" t="str">
        <f>'01-Mapa de riesgo-UO'!AL491</f>
        <v>Trimestral</v>
      </c>
      <c r="Q490" s="218" t="str">
        <f>'01-Mapa de riesgo-UO'!AP491</f>
        <v>Preventivo</v>
      </c>
      <c r="R490" s="385" t="str">
        <f>'01-Mapa de riesgo-UO'!AR491</f>
        <v>ACEPTABLE</v>
      </c>
      <c r="S490" s="399" t="s">
        <v>2545</v>
      </c>
      <c r="T490" s="399"/>
      <c r="U490" s="223" t="str">
        <f>'01-Mapa de riesgo-UO'!AW491</f>
        <v>REDUCIR</v>
      </c>
      <c r="V490" s="223" t="str">
        <f>'01-Mapa de riesgo-UO'!AX491</f>
        <v>Realizar la revisión periodica del formato de autoevaluación, que permita identificar acciones correctivas, de mejora o preventivas para el cumplimiento de los estandares mínimos.</v>
      </c>
      <c r="W490" s="180">
        <f>IF(U490="COMPARTIR",'01-Mapa de riesgo-UO'!BA491, IF(U490=0, 0,$I$6))</f>
        <v>0</v>
      </c>
      <c r="X490" s="221" t="s">
        <v>271</v>
      </c>
      <c r="Y490" s="221" t="s">
        <v>2551</v>
      </c>
      <c r="Z490" s="221" t="s">
        <v>2185</v>
      </c>
      <c r="AA490" s="221"/>
      <c r="AB490" s="324" t="s">
        <v>2143</v>
      </c>
    </row>
    <row r="491" spans="1:28" ht="91.5" hidden="1" customHeight="1" x14ac:dyDescent="0.2">
      <c r="A491" s="324"/>
      <c r="B491" s="332"/>
      <c r="C491" s="402"/>
      <c r="D491" s="332"/>
      <c r="E491" s="332"/>
      <c r="F491" s="332"/>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32"/>
      <c r="I491" s="385"/>
      <c r="J491" s="332"/>
      <c r="K491" s="401"/>
      <c r="L491" s="399"/>
      <c r="M491" s="204" t="str">
        <f>IF('01-Mapa de riesgo-UO'!S492="No existen", "No existe control para el riesgo",'01-Mapa de riesgo-UO'!W492)</f>
        <v>Gestión de recursos que permitan la contratación para la asesoria en habilitación de los servicios de salud de la institución</v>
      </c>
      <c r="N491" s="204">
        <f>'01-Mapa de riesgo-UO'!AB492</f>
        <v>0</v>
      </c>
      <c r="O491" s="204" t="str">
        <f>'01-Mapa de riesgo-UO'!AG492</f>
        <v>Profesional transitorio- líder de salud</v>
      </c>
      <c r="P491" s="218" t="str">
        <f>'01-Mapa de riesgo-UO'!AL492</f>
        <v>Anual</v>
      </c>
      <c r="Q491" s="218" t="str">
        <f>'01-Mapa de riesgo-UO'!AP492</f>
        <v>Preventivo</v>
      </c>
      <c r="R491" s="385"/>
      <c r="S491" s="399" t="s">
        <v>2546</v>
      </c>
      <c r="T491" s="399"/>
      <c r="U491" s="223" t="str">
        <f>'01-Mapa de riesgo-UO'!AW492</f>
        <v>COMPARTIR</v>
      </c>
      <c r="V491" s="223" t="str">
        <f>'01-Mapa de riesgo-UO'!AX492</f>
        <v>Gestión oportuna y articulada para garantizar los recursos que permitan contar de manera permanente y continua con el asesor para los proesos de habilitación institucional en los servicios de salud</v>
      </c>
      <c r="W491" s="180" t="str">
        <f>IF(U491="COMPARTIR",'01-Mapa de riesgo-UO'!BA492, IF(U491=0, 0,$I$6))</f>
        <v>VAF
SST</v>
      </c>
      <c r="X491" s="221" t="s">
        <v>558</v>
      </c>
      <c r="Y491" s="221" t="s">
        <v>2552</v>
      </c>
      <c r="Z491" s="221" t="s">
        <v>561</v>
      </c>
      <c r="AA491" s="221"/>
      <c r="AB491" s="324"/>
    </row>
    <row r="492" spans="1:28" ht="91.5" hidden="1" customHeight="1" x14ac:dyDescent="0.2">
      <c r="A492" s="324"/>
      <c r="B492" s="332"/>
      <c r="C492" s="402"/>
      <c r="D492" s="332"/>
      <c r="E492" s="332"/>
      <c r="F492" s="332"/>
      <c r="G492" s="52" t="str">
        <f>'01-Mapa de riesgo-UO'!I493</f>
        <v>Construcción de CAT institucional para el acopio de residuos postconsumo institucionales</v>
      </c>
      <c r="H492" s="332"/>
      <c r="I492" s="385"/>
      <c r="J492" s="332"/>
      <c r="K492" s="401"/>
      <c r="L492" s="399"/>
      <c r="M492" s="204" t="str">
        <f>IF('01-Mapa de riesgo-UO'!S493="No existen", "No existe control para el riesgo",'01-Mapa de riesgo-UO'!W493)</f>
        <v>Gestiones para la construcción del CAT institucional y seguimiento a los avances proyectados</v>
      </c>
      <c r="N492" s="204">
        <f>'01-Mapa de riesgo-UO'!AB493</f>
        <v>0</v>
      </c>
      <c r="O492" s="204" t="str">
        <f>'01-Mapa de riesgo-UO'!AG493</f>
        <v>Profesional transitorio- líder de salud</v>
      </c>
      <c r="P492" s="218" t="str">
        <f>'01-Mapa de riesgo-UO'!AL493</f>
        <v>Mensual</v>
      </c>
      <c r="Q492" s="218" t="str">
        <f>'01-Mapa de riesgo-UO'!AP493</f>
        <v>Preventivo</v>
      </c>
      <c r="R492" s="385"/>
      <c r="S492" s="399" t="s">
        <v>2547</v>
      </c>
      <c r="T492" s="399"/>
      <c r="U492" s="223" t="str">
        <f>'01-Mapa de riesgo-UO'!AW493</f>
        <v>COMPARTIR</v>
      </c>
      <c r="V492" s="223" t="str">
        <f>'01-Mapa de riesgo-UO'!AX493</f>
        <v>Hacer seguimiento a las condiciones física de la insfraestructura y avances en el desarrollo de las fases propuestas que permitan contr con el CAT definitivo para la Universidad.</v>
      </c>
      <c r="W492" s="180" t="str">
        <f>IF(U492="COMPARTIR",'01-Mapa de riesgo-UO'!BA493, IF(U492=0, 0,$I$6))</f>
        <v>OfICINA DE PLANEACION
MANTENIMIENTO  INSTITUCIONAL</v>
      </c>
      <c r="X492" s="221" t="s">
        <v>271</v>
      </c>
      <c r="Y492" s="221" t="s">
        <v>2553</v>
      </c>
      <c r="Z492" s="221" t="s">
        <v>2185</v>
      </c>
      <c r="AA492" s="221"/>
      <c r="AB492" s="324"/>
    </row>
    <row r="493" spans="1:28" ht="91.5" hidden="1" customHeight="1" x14ac:dyDescent="0.2">
      <c r="A493" s="324">
        <v>162</v>
      </c>
      <c r="B493" s="332" t="str">
        <f>'01-Mapa de riesgo-UO'!D494</f>
        <v>BIENESTAR_INSTITUCIONAL</v>
      </c>
      <c r="C493" s="402" t="str">
        <f>+'01-Mapa de riesgo-UO'!F494</f>
        <v>NO</v>
      </c>
      <c r="D493" s="332" t="str">
        <f>'01-Mapa de riesgo-UO'!J494</f>
        <v>Operacional</v>
      </c>
      <c r="E493" s="332" t="str">
        <f>'01-Mapa de riesgo-UO'!K494</f>
        <v xml:space="preserve">Incumplimiento en la entrega de los apoyos economicos a los estudiantes </v>
      </c>
      <c r="F493" s="332"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32" t="str">
        <f>'01-Mapa de riesgo-UO'!M494</f>
        <v>Deserción estudiantil.
Aumento del tiempo requerido para el proceso formativo (resago)
Afectación en la imagen institucional.</v>
      </c>
      <c r="I493" s="385" t="str">
        <f>'01-Mapa de riesgo-UO'!AT494</f>
        <v>MODERADO</v>
      </c>
      <c r="J493" s="332" t="str">
        <f>'01-Mapa de riesgo-UO'!AU494</f>
        <v>Promedio del numeros de días pasados para entrega de cada uno de los apoyos socioeconómicos socioeconómicos ofertados a través del sistema de solicitudes</v>
      </c>
      <c r="K493" s="401">
        <v>95</v>
      </c>
      <c r="L493" s="399" t="s">
        <v>2544</v>
      </c>
      <c r="M493" s="204" t="str">
        <f>IF('01-Mapa de riesgo-UO'!S494="No existen", "No existe control para el riesgo",'01-Mapa de riesgo-UO'!W494)</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93" s="204">
        <f>'01-Mapa de riesgo-UO'!AB494</f>
        <v>0</v>
      </c>
      <c r="O493" s="204" t="str">
        <f>'01-Mapa de riesgo-UO'!AG494</f>
        <v>Líder Gestión Social</v>
      </c>
      <c r="P493" s="218" t="str">
        <f>'01-Mapa de riesgo-UO'!AL494</f>
        <v>Semestral</v>
      </c>
      <c r="Q493" s="218" t="str">
        <f>'01-Mapa de riesgo-UO'!AP494</f>
        <v>Preventivo</v>
      </c>
      <c r="R493" s="385" t="str">
        <f>'01-Mapa de riesgo-UO'!AR494</f>
        <v>ACEPTABLE</v>
      </c>
      <c r="S493" s="399" t="s">
        <v>2548</v>
      </c>
      <c r="T493" s="399"/>
      <c r="U493" s="223" t="str">
        <f>'01-Mapa de riesgo-UO'!AW494</f>
        <v>REDUCIR</v>
      </c>
      <c r="V493" s="223" t="str">
        <f>'01-Mapa de riesgo-UO'!AX494</f>
        <v>Realizar las rvisiones periodicas para el componente normativo y generar acciones que permitan atender contingencias y situaciones desde la institución</v>
      </c>
      <c r="W493" s="180">
        <f>IF(U493="COMPARTIR",'01-Mapa de riesgo-UO'!BA494, IF(U493=0, 0,$I$6))</f>
        <v>0</v>
      </c>
      <c r="X493" s="221" t="s">
        <v>558</v>
      </c>
      <c r="Y493" s="221" t="s">
        <v>2554</v>
      </c>
      <c r="Z493" s="221" t="s">
        <v>561</v>
      </c>
      <c r="AA493" s="221" t="s">
        <v>2557</v>
      </c>
      <c r="AB493" s="324" t="s">
        <v>2143</v>
      </c>
    </row>
    <row r="494" spans="1:28" ht="91.5" hidden="1" customHeight="1" x14ac:dyDescent="0.2">
      <c r="A494" s="324"/>
      <c r="B494" s="332"/>
      <c r="C494" s="402"/>
      <c r="D494" s="332"/>
      <c r="E494" s="332"/>
      <c r="F494" s="332"/>
      <c r="G494" s="52" t="str">
        <f>'01-Mapa de riesgo-UO'!I495</f>
        <v>Demoras en los trámites internos requeridos para la asignación de recursos y contratacion de los servicios a inicios de la vigencia presupuestal</v>
      </c>
      <c r="H494" s="332"/>
      <c r="I494" s="385"/>
      <c r="J494" s="332"/>
      <c r="K494" s="401"/>
      <c r="L494" s="399"/>
      <c r="M494" s="204" t="str">
        <f>IF('01-Mapa de riesgo-UO'!S495="No existen", "No existe control para el riesgo",'01-Mapa de riesgo-UO'!W495)</f>
        <v>Gestión y seguimiento ante la Vicerrectoria Administrativa y financiera para la asignación de CDP requeridos para los servicio relacionados con los apoyos socioeconómicos</v>
      </c>
      <c r="N494" s="204">
        <f>'01-Mapa de riesgo-UO'!AB495</f>
        <v>0</v>
      </c>
      <c r="O494" s="204" t="str">
        <f>'01-Mapa de riesgo-UO'!AG495</f>
        <v>Líder Gestión Social</v>
      </c>
      <c r="P494" s="218" t="str">
        <f>'01-Mapa de riesgo-UO'!AL495</f>
        <v>Semestral</v>
      </c>
      <c r="Q494" s="218" t="str">
        <f>'01-Mapa de riesgo-UO'!AP495</f>
        <v>Preventivo</v>
      </c>
      <c r="R494" s="385"/>
      <c r="S494" s="399" t="s">
        <v>2549</v>
      </c>
      <c r="T494" s="399"/>
      <c r="U494" s="223" t="str">
        <f>'01-Mapa de riesgo-UO'!AW495</f>
        <v>COMPARTIR</v>
      </c>
      <c r="V494" s="223" t="str">
        <f>'01-Mapa de riesgo-UO'!AX495</f>
        <v>Realizar las gestiones necesarias para la asignación de los recursos necesarios y la aprobación del presupuesto por la alta dirección; para el caso de las contrtataciones se propone evaluar la posibilidad de generar reservas presupuestase de una vigencia a la otra</v>
      </c>
      <c r="W494" s="180" t="str">
        <f>IF(U494="COMPARTIR",'01-Mapa de riesgo-UO'!BA495, IF(U494=0, 0,$I$6))</f>
        <v xml:space="preserve">VAF - GESTIÓN DE TECNOLOGIAS INFORMATICAS Y SISTEMAS DE INFORMACIÓN
GESTIÓN DE LA CONTRATACIÓN </v>
      </c>
      <c r="X494" s="221" t="s">
        <v>271</v>
      </c>
      <c r="Y494" s="221" t="s">
        <v>2555</v>
      </c>
      <c r="Z494" s="221" t="s">
        <v>2185</v>
      </c>
      <c r="AA494" s="221"/>
      <c r="AB494" s="324"/>
    </row>
    <row r="495" spans="1:28" ht="91.5" hidden="1" customHeight="1" x14ac:dyDescent="0.2">
      <c r="A495" s="324"/>
      <c r="B495" s="332"/>
      <c r="C495" s="402"/>
      <c r="D495" s="332"/>
      <c r="E495" s="332"/>
      <c r="F495" s="332"/>
      <c r="G495" s="52" t="str">
        <f>'01-Mapa de riesgo-UO'!I496</f>
        <v>Restricciones generadas por el marco normativo interno y el diseño de los sistemas de información, que dificulta la oportunidad en el proceso de estudio y asignación de los apoyos socioeconómicos</v>
      </c>
      <c r="H495" s="332"/>
      <c r="I495" s="385"/>
      <c r="J495" s="332"/>
      <c r="K495" s="401"/>
      <c r="L495" s="399"/>
      <c r="M495" s="204" t="str">
        <f>IF('01-Mapa de riesgo-UO'!S496="No existen", "No existe control para el riesgo",'01-Mapa de riesgo-UO'!W496)</f>
        <v>Gestiones para el ajuste normativo relacionado con los apoyos socioeconómicos, y la gestión para la adecuación del sistema de información con el que cuenta la institución para la priorización en la entrega de dichos apoyos.</v>
      </c>
      <c r="N495" s="204">
        <f>'01-Mapa de riesgo-UO'!AB496</f>
        <v>0</v>
      </c>
      <c r="O495" s="204" t="str">
        <f>'01-Mapa de riesgo-UO'!AG496</f>
        <v>Líder Gestión Social</v>
      </c>
      <c r="P495" s="218" t="str">
        <f>'01-Mapa de riesgo-UO'!AL496</f>
        <v>Anual</v>
      </c>
      <c r="Q495" s="218" t="str">
        <f>'01-Mapa de riesgo-UO'!AP496</f>
        <v>Preventivo</v>
      </c>
      <c r="R495" s="385"/>
      <c r="S495" s="399" t="s">
        <v>2550</v>
      </c>
      <c r="T495" s="399"/>
      <c r="U495" s="223" t="str">
        <f>'01-Mapa de riesgo-UO'!AW496</f>
        <v>COMPARTIR</v>
      </c>
      <c r="V495" s="223" t="str">
        <f>'01-Mapa de riesgo-UO'!AX496</f>
        <v>Revisión con la VAF para la avanzar en el proceso de ajuste de los sistemas de información y la articulación con los procesos de gestion social de la VRSYBU.</v>
      </c>
      <c r="W495" s="180" t="str">
        <f>IF(U495="COMPARTIR",'01-Mapa de riesgo-UO'!BA496, IF(U495=0, 0,$I$6))</f>
        <v>VAF Y SECRETARIA GENERAL</v>
      </c>
      <c r="X495" s="221" t="s">
        <v>558</v>
      </c>
      <c r="Y495" s="221" t="s">
        <v>2556</v>
      </c>
      <c r="Z495" s="221" t="s">
        <v>561</v>
      </c>
      <c r="AA495" s="221"/>
      <c r="AB495" s="324"/>
    </row>
    <row r="496" spans="1:28" ht="91.5" hidden="1" customHeight="1" x14ac:dyDescent="0.2">
      <c r="A496" s="324">
        <v>163</v>
      </c>
      <c r="B496" s="332" t="str">
        <f>'01-Mapa de riesgo-UO'!D497</f>
        <v>ADMINISTRACIÓN_INSTITUCIONAL</v>
      </c>
      <c r="C496" s="402" t="str">
        <f>+'01-Mapa de riesgo-UO'!F497</f>
        <v>NO</v>
      </c>
      <c r="D496" s="332" t="str">
        <f>'01-Mapa de riesgo-UO'!J497</f>
        <v>Operacional</v>
      </c>
      <c r="E496" s="332" t="str">
        <f>'01-Mapa de riesgo-UO'!K497</f>
        <v>No prestación adecuada de los servicios requeridos por la comunidad universitaria</v>
      </c>
      <c r="F496" s="332"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32" t="str">
        <f>'01-Mapa de riesgo-UO'!M497</f>
        <v>Inconformidad de los usuarios, 
Probabilidad de mal funcionamiento de equipos e incremento en daños de la infraestructura.</v>
      </c>
      <c r="I496" s="385" t="str">
        <f>'01-Mapa de riesgo-UO'!AT497</f>
        <v>MODERADO</v>
      </c>
      <c r="J496" s="332" t="str">
        <f>'01-Mapa de riesgo-UO'!AU497</f>
        <v>No. de inconformidades en el servicio / No. De servicios y contratos programados x 100</v>
      </c>
      <c r="K496" s="403">
        <v>6.7000000000000002E-4</v>
      </c>
      <c r="L496" s="399" t="s">
        <v>2599</v>
      </c>
      <c r="M496" s="204" t="str">
        <f>IF('01-Mapa de riesgo-UO'!S497="No existen", "No existe control para el riesgo",'01-Mapa de riesgo-UO'!W497)</f>
        <v>Encuestas de satisfacción con los usuarios</v>
      </c>
      <c r="N496" s="204">
        <f>'01-Mapa de riesgo-UO'!AB497</f>
        <v>0</v>
      </c>
      <c r="O496" s="204" t="str">
        <f>'01-Mapa de riesgo-UO'!AG497</f>
        <v>Jefe Mantenimiento institucional</v>
      </c>
      <c r="P496" s="218" t="str">
        <f>'01-Mapa de riesgo-UO'!AL497</f>
        <v>Anual</v>
      </c>
      <c r="Q496" s="218" t="str">
        <f>'01-Mapa de riesgo-UO'!AP497</f>
        <v>Preventivo</v>
      </c>
      <c r="R496" s="385" t="str">
        <f>'01-Mapa de riesgo-UO'!AR497</f>
        <v>ACEPTABLE</v>
      </c>
      <c r="S496" s="399" t="s">
        <v>2602</v>
      </c>
      <c r="T496" s="399"/>
      <c r="U496" s="223" t="str">
        <f>'01-Mapa de riesgo-UO'!AW497</f>
        <v>REDUCIR</v>
      </c>
      <c r="V496" s="223" t="str">
        <f>'01-Mapa de riesgo-UO'!AX497</f>
        <v>Consulta inmediata posterior a la prestación del servico para verificar cumplimiento oportuno y satisfacción de los usuarios</v>
      </c>
      <c r="W496" s="180">
        <f>IF(U496="COMPARTIR",'01-Mapa de riesgo-UO'!BA497, IF(U496=0, 0,$I$6))</f>
        <v>0</v>
      </c>
      <c r="X496" s="221" t="s">
        <v>271</v>
      </c>
      <c r="Y496" s="221" t="s">
        <v>2611</v>
      </c>
      <c r="Z496" s="221" t="s">
        <v>559</v>
      </c>
      <c r="AA496" s="221"/>
      <c r="AB496" s="324" t="s">
        <v>2143</v>
      </c>
    </row>
    <row r="497" spans="1:28" ht="91.5" hidden="1" customHeight="1" x14ac:dyDescent="0.2">
      <c r="A497" s="324"/>
      <c r="B497" s="332"/>
      <c r="C497" s="402"/>
      <c r="D497" s="332"/>
      <c r="E497" s="332"/>
      <c r="F497" s="332"/>
      <c r="G497" s="52" t="str">
        <f>'01-Mapa de riesgo-UO'!I498</f>
        <v>No cumplimiento de los cronogramas establecidos en la contratación de obras y servicios</v>
      </c>
      <c r="H497" s="332"/>
      <c r="I497" s="385"/>
      <c r="J497" s="332"/>
      <c r="K497" s="401"/>
      <c r="L497" s="399"/>
      <c r="M497" s="204" t="str">
        <f>IF('01-Mapa de riesgo-UO'!S498="No existen", "No existe control para el riesgo",'01-Mapa de riesgo-UO'!W498)</f>
        <v>Evaluación del desempeño a funcionarios encargados de labores de mantenimiento y servicios</v>
      </c>
      <c r="N497" s="204">
        <f>'01-Mapa de riesgo-UO'!AB498</f>
        <v>0</v>
      </c>
      <c r="O497" s="204" t="str">
        <f>'01-Mapa de riesgo-UO'!AG498</f>
        <v>Jefe de Servicios
Jefe de Mantenimiento</v>
      </c>
      <c r="P497" s="218" t="str">
        <f>'01-Mapa de riesgo-UO'!AL498</f>
        <v>Mensual</v>
      </c>
      <c r="Q497" s="218" t="str">
        <f>'01-Mapa de riesgo-UO'!AP498</f>
        <v>Detectivo</v>
      </c>
      <c r="R497" s="385"/>
      <c r="S497" s="399" t="s">
        <v>2603</v>
      </c>
      <c r="T497" s="399"/>
      <c r="U497" s="223" t="str">
        <f>'01-Mapa de riesgo-UO'!AW498</f>
        <v>REDUCIR</v>
      </c>
      <c r="V497" s="223" t="str">
        <f>'01-Mapa de riesgo-UO'!AX498</f>
        <v>Seguimiento permanente al cumplimiento de cronograma de contratos y servicios</v>
      </c>
      <c r="W497" s="180">
        <f>IF(U497="COMPARTIR",'01-Mapa de riesgo-UO'!BA498, IF(U497=0, 0,$I$6))</f>
        <v>0</v>
      </c>
      <c r="X497" s="221" t="s">
        <v>271</v>
      </c>
      <c r="Y497" s="221" t="s">
        <v>2612</v>
      </c>
      <c r="Z497" s="221" t="s">
        <v>559</v>
      </c>
      <c r="AA497" s="221"/>
      <c r="AB497" s="324"/>
    </row>
    <row r="498" spans="1:28" ht="91.5" hidden="1" customHeight="1" x14ac:dyDescent="0.2">
      <c r="A498" s="324"/>
      <c r="B498" s="332"/>
      <c r="C498" s="402"/>
      <c r="D498" s="332"/>
      <c r="E498" s="332"/>
      <c r="F498" s="332"/>
      <c r="G498" s="52" t="str">
        <f>'01-Mapa de riesgo-UO'!I499</f>
        <v xml:space="preserve">Falta de revisión y atención a la ejecución a las observaciones presentadas por los contratistas en mantenimiento de equipos </v>
      </c>
      <c r="H498" s="332"/>
      <c r="I498" s="385"/>
      <c r="J498" s="332"/>
      <c r="K498" s="401"/>
      <c r="L498" s="399"/>
      <c r="M498" s="204" t="str">
        <f>IF('01-Mapa de riesgo-UO'!S499="No existen", "No existe control para el riesgo",'01-Mapa de riesgo-UO'!W499)</f>
        <v>Revisión y seguimiento en las diferentes áreas para verificación de servicios y estado de la infraestructura y equipos.</v>
      </c>
      <c r="N498" s="204">
        <f>'01-Mapa de riesgo-UO'!AB499</f>
        <v>0</v>
      </c>
      <c r="O498" s="204" t="str">
        <f>'01-Mapa de riesgo-UO'!AG499</f>
        <v>Jefe de Servicios
Jefe de Mantenimiento</v>
      </c>
      <c r="P498" s="218" t="str">
        <f>'01-Mapa de riesgo-UO'!AL499</f>
        <v>Semestral</v>
      </c>
      <c r="Q498" s="218" t="str">
        <f>'01-Mapa de riesgo-UO'!AP499</f>
        <v>Preventivo</v>
      </c>
      <c r="R498" s="385"/>
      <c r="S498" s="399" t="s">
        <v>2604</v>
      </c>
      <c r="T498" s="399"/>
      <c r="U498" s="223" t="str">
        <f>'01-Mapa de riesgo-UO'!AW499</f>
        <v>REDUCIR</v>
      </c>
      <c r="V498" s="223" t="str">
        <f>'01-Mapa de riesgo-UO'!AX499</f>
        <v>Implementar y ejecutar formatos de seguirmineto a las observaciones presentadas por los contratistas  en la ejecución de contratos de obras y servicios</v>
      </c>
      <c r="W498" s="180">
        <f>IF(U498="COMPARTIR",'01-Mapa de riesgo-UO'!BA499, IF(U498=0, 0,$I$6))</f>
        <v>0</v>
      </c>
      <c r="X498" s="221" t="s">
        <v>271</v>
      </c>
      <c r="Y498" s="221" t="s">
        <v>2613</v>
      </c>
      <c r="Z498" s="221" t="s">
        <v>559</v>
      </c>
      <c r="AA498" s="221"/>
      <c r="AB498" s="324"/>
    </row>
    <row r="499" spans="1:28" ht="91.5" hidden="1" customHeight="1" x14ac:dyDescent="0.2">
      <c r="A499" s="324">
        <v>164</v>
      </c>
      <c r="B499" s="332" t="str">
        <f>'01-Mapa de riesgo-UO'!D500</f>
        <v>ADMINISTRACIÓN_INSTITUCIONAL</v>
      </c>
      <c r="C499" s="402" t="str">
        <f>+'01-Mapa de riesgo-UO'!F500</f>
        <v>NO</v>
      </c>
      <c r="D499" s="332" t="str">
        <f>'01-Mapa de riesgo-UO'!J500</f>
        <v>Financiero</v>
      </c>
      <c r="E499" s="332" t="str">
        <f>'01-Mapa de riesgo-UO'!K500</f>
        <v>Pago de suministro de bienes, despues de la fecha de vencimiento de la factura.</v>
      </c>
      <c r="F499" s="332"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32" t="str">
        <f>'01-Mapa de riesgo-UO'!M500</f>
        <v>Demandas por incumplimiento en el pago.
Multas
Deterioro en la imagen institucional</v>
      </c>
      <c r="I499" s="385" t="str">
        <f>'01-Mapa de riesgo-UO'!AT500</f>
        <v>LEVE</v>
      </c>
      <c r="J499" s="332" t="str">
        <f>'01-Mapa de riesgo-UO'!AU500</f>
        <v>Número de facturas pagadas fuera de las fechas establecidas por el proveedor.</v>
      </c>
      <c r="K499" s="401">
        <v>2</v>
      </c>
      <c r="L499" s="399" t="s">
        <v>2600</v>
      </c>
      <c r="M499" s="204" t="str">
        <f>IF('01-Mapa de riesgo-UO'!S500="No existen", "No existe control para el riesgo",'01-Mapa de riesgo-UO'!W500)</f>
        <v>Seguimiento a través de correo  especial con los funcionarios que intervienen el proceso tanto de Almacén General como de Contabilidad</v>
      </c>
      <c r="N499" s="204">
        <f>'01-Mapa de riesgo-UO'!AB500</f>
        <v>0</v>
      </c>
      <c r="O499" s="204" t="str">
        <f>'01-Mapa de riesgo-UO'!AG500</f>
        <v>Transitorio: Auxiliar Administrativo</v>
      </c>
      <c r="P499" s="218" t="str">
        <f>'01-Mapa de riesgo-UO'!AL500</f>
        <v>Semanal</v>
      </c>
      <c r="Q499" s="218" t="str">
        <f>'01-Mapa de riesgo-UO'!AP500</f>
        <v>Preventivo</v>
      </c>
      <c r="R499" s="385" t="str">
        <f>'01-Mapa de riesgo-UO'!AR500</f>
        <v>FUERTE</v>
      </c>
      <c r="S499" s="399" t="s">
        <v>2605</v>
      </c>
      <c r="T499" s="399"/>
      <c r="U499" s="223" t="str">
        <f>'01-Mapa de riesgo-UO'!AW500</f>
        <v>ASUMIR</v>
      </c>
      <c r="V499" s="223">
        <f>'01-Mapa de riesgo-UO'!AX500</f>
        <v>0</v>
      </c>
      <c r="W499" s="180">
        <f>IF(U499="COMPARTIR",'01-Mapa de riesgo-UO'!BA500, IF(U499=0, 0,$I$6))</f>
        <v>0</v>
      </c>
      <c r="X499" s="221"/>
      <c r="Y499" s="221"/>
      <c r="Z499" s="221"/>
      <c r="AA499" s="221"/>
      <c r="AB499" s="324" t="s">
        <v>2143</v>
      </c>
    </row>
    <row r="500" spans="1:28" ht="91.5" hidden="1" customHeight="1" x14ac:dyDescent="0.2">
      <c r="A500" s="324"/>
      <c r="B500" s="332"/>
      <c r="C500" s="402"/>
      <c r="D500" s="332"/>
      <c r="E500" s="332"/>
      <c r="F500" s="332"/>
      <c r="G500" s="52" t="str">
        <f>'01-Mapa de riesgo-UO'!I501</f>
        <v>Falta de seguimiento al tramite de pago a proveedores.</v>
      </c>
      <c r="H500" s="332"/>
      <c r="I500" s="385"/>
      <c r="J500" s="332"/>
      <c r="K500" s="401"/>
      <c r="L500" s="399"/>
      <c r="M500" s="204" t="str">
        <f>IF('01-Mapa de riesgo-UO'!S501="No existen", "No existe control para el riesgo",'01-Mapa de riesgo-UO'!W501)</f>
        <v>Realizar seguimiento a los pagos a proveedores a través de modulo consultas de PCT</v>
      </c>
      <c r="N500" s="204">
        <f>'01-Mapa de riesgo-UO'!AB501</f>
        <v>0</v>
      </c>
      <c r="O500" s="204" t="str">
        <f>'01-Mapa de riesgo-UO'!AG501</f>
        <v>Jefe Almacén General e inventarios</v>
      </c>
      <c r="P500" s="218" t="str">
        <f>'01-Mapa de riesgo-UO'!AL501</f>
        <v>Semanal</v>
      </c>
      <c r="Q500" s="218" t="str">
        <f>'01-Mapa de riesgo-UO'!AP501</f>
        <v>Preventivo</v>
      </c>
      <c r="R500" s="385"/>
      <c r="S500" s="399" t="s">
        <v>2606</v>
      </c>
      <c r="T500" s="399"/>
      <c r="U500" s="223" t="str">
        <f>'01-Mapa de riesgo-UO'!AW501</f>
        <v>ASUMIR</v>
      </c>
      <c r="V500" s="223">
        <f>'01-Mapa de riesgo-UO'!AX501</f>
        <v>0</v>
      </c>
      <c r="W500" s="180">
        <f>IF(U500="COMPARTIR",'01-Mapa de riesgo-UO'!BA501, IF(U500=0, 0,$I$6))</f>
        <v>0</v>
      </c>
      <c r="X500" s="221"/>
      <c r="Y500" s="221"/>
      <c r="Z500" s="221"/>
      <c r="AA500" s="221"/>
      <c r="AB500" s="324"/>
    </row>
    <row r="501" spans="1:28" ht="91.5" hidden="1" customHeight="1" x14ac:dyDescent="0.2">
      <c r="A501" s="324"/>
      <c r="B501" s="332"/>
      <c r="C501" s="402"/>
      <c r="D501" s="332"/>
      <c r="E501" s="332"/>
      <c r="F501" s="332"/>
      <c r="G501" s="52" t="str">
        <f>'01-Mapa de riesgo-UO'!I502</f>
        <v xml:space="preserve">Diligenciamiento oportuno del acta de recibido a satisfaccion por de los supervisores </v>
      </c>
      <c r="H501" s="332"/>
      <c r="I501" s="385"/>
      <c r="J501" s="332"/>
      <c r="K501" s="401"/>
      <c r="L501" s="399"/>
      <c r="M501" s="204" t="str">
        <f>IF('01-Mapa de riesgo-UO'!S502="No existen", "No existe control para el riesgo",'01-Mapa de riesgo-UO'!W502)</f>
        <v xml:space="preserve">Revisar diarimente correos enviados a los supervisores para la firma de actas </v>
      </c>
      <c r="N501" s="204">
        <f>'01-Mapa de riesgo-UO'!AB502</f>
        <v>0</v>
      </c>
      <c r="O501" s="204" t="str">
        <f>'01-Mapa de riesgo-UO'!AG502</f>
        <v>Transitorio: Auxiliar Administrativo</v>
      </c>
      <c r="P501" s="218" t="str">
        <f>'01-Mapa de riesgo-UO'!AL502</f>
        <v>Semanal</v>
      </c>
      <c r="Q501" s="218" t="str">
        <f>'01-Mapa de riesgo-UO'!AP502</f>
        <v>Preventivo</v>
      </c>
      <c r="R501" s="385"/>
      <c r="S501" s="399" t="s">
        <v>2607</v>
      </c>
      <c r="T501" s="399"/>
      <c r="U501" s="223" t="str">
        <f>'01-Mapa de riesgo-UO'!AW502</f>
        <v>ASUMIR</v>
      </c>
      <c r="V501" s="223">
        <f>'01-Mapa de riesgo-UO'!AX502</f>
        <v>0</v>
      </c>
      <c r="W501" s="180">
        <f>IF(U501="COMPARTIR",'01-Mapa de riesgo-UO'!BA502, IF(U501=0, 0,$I$6))</f>
        <v>0</v>
      </c>
      <c r="X501" s="221"/>
      <c r="Y501" s="221"/>
      <c r="Z501" s="221"/>
      <c r="AA501" s="221"/>
      <c r="AB501" s="324"/>
    </row>
    <row r="502" spans="1:28" ht="91.5" hidden="1" customHeight="1" x14ac:dyDescent="0.2">
      <c r="A502" s="324">
        <v>165</v>
      </c>
      <c r="B502" s="332" t="str">
        <f>'01-Mapa de riesgo-UO'!D503</f>
        <v>ADMINISTRACIÓN_INSTITUCIONAL</v>
      </c>
      <c r="C502" s="402" t="str">
        <f>+'01-Mapa de riesgo-UO'!F503</f>
        <v>NO</v>
      </c>
      <c r="D502" s="332" t="str">
        <f>'01-Mapa de riesgo-UO'!J503</f>
        <v>Operacional</v>
      </c>
      <c r="E502" s="332" t="str">
        <f>'01-Mapa de riesgo-UO'!K503</f>
        <v>Agotamiento de las reservas de agua en el campus universitario, necesarias para la atención de las necesidades básicas de salubridad</v>
      </c>
      <c r="F502" s="332" t="str">
        <f>'01-Mapa de riesgo-UO'!L503</f>
        <v>Falta de agua en el Campus Universitario para la atención de necesidades básicas</v>
      </c>
      <c r="G502" s="52" t="str">
        <f>'01-Mapa de riesgo-UO'!I503</f>
        <v>No revisión oportuna de los niveles de los tanques de almacenamiento de agua.</v>
      </c>
      <c r="H502" s="332" t="str">
        <f>'01-Mapa de riesgo-UO'!M503</f>
        <v>Suspensión de actividades académicas y administrativas</v>
      </c>
      <c r="I502" s="385" t="str">
        <f>'01-Mapa de riesgo-UO'!AT503</f>
        <v>LEVE</v>
      </c>
      <c r="J502" s="332" t="str">
        <f>'01-Mapa de riesgo-UO'!AU503</f>
        <v>Número de veces que se suspenden las actividades académicas o administrativas por agotamiento de las reservas de agua durante la vigencia en actividades no programadas</v>
      </c>
      <c r="K502" s="404">
        <v>0</v>
      </c>
      <c r="L502" s="399" t="s">
        <v>2601</v>
      </c>
      <c r="M502" s="204" t="str">
        <f>IF('01-Mapa de riesgo-UO'!S503="No existen", "No existe control para el riesgo",'01-Mapa de riesgo-UO'!W503)</f>
        <v>Revisión periódica de los niveles de los tanques de almacenamiento de agua</v>
      </c>
      <c r="N502" s="204">
        <f>'01-Mapa de riesgo-UO'!AB503</f>
        <v>0</v>
      </c>
      <c r="O502" s="204" t="str">
        <f>'01-Mapa de riesgo-UO'!AG503</f>
        <v>Trabajador Oficial/Contratista</v>
      </c>
      <c r="P502" s="218" t="str">
        <f>'01-Mapa de riesgo-UO'!AL503</f>
        <v>Semanal</v>
      </c>
      <c r="Q502" s="218" t="str">
        <f>'01-Mapa de riesgo-UO'!AP503</f>
        <v>Detectivo</v>
      </c>
      <c r="R502" s="385" t="str">
        <f>'01-Mapa de riesgo-UO'!AR503</f>
        <v>ACEPTABLE</v>
      </c>
      <c r="S502" s="399" t="s">
        <v>2608</v>
      </c>
      <c r="T502" s="399"/>
      <c r="U502" s="223" t="str">
        <f>'01-Mapa de riesgo-UO'!AW503</f>
        <v>ASUMIR</v>
      </c>
      <c r="V502" s="223">
        <f>'01-Mapa de riesgo-UO'!AX503</f>
        <v>0</v>
      </c>
      <c r="W502" s="180">
        <f>IF(U502="COMPARTIR",'01-Mapa de riesgo-UO'!BA503, IF(U502=0, 0,$I$6))</f>
        <v>0</v>
      </c>
      <c r="X502" s="221"/>
      <c r="Y502" s="221"/>
      <c r="Z502" s="221"/>
      <c r="AA502" s="221"/>
      <c r="AB502" s="324" t="s">
        <v>2143</v>
      </c>
    </row>
    <row r="503" spans="1:28" ht="91.5" hidden="1" customHeight="1" x14ac:dyDescent="0.2">
      <c r="A503" s="324"/>
      <c r="B503" s="332"/>
      <c r="C503" s="402"/>
      <c r="D503" s="332"/>
      <c r="E503" s="332"/>
      <c r="F503" s="332"/>
      <c r="G503" s="52" t="str">
        <f>'01-Mapa de riesgo-UO'!I504</f>
        <v xml:space="preserve">Daños ocurridos en la red hidráulica al interior del campus que imposibiliten el suministro de agua. </v>
      </c>
      <c r="H503" s="332"/>
      <c r="I503" s="385"/>
      <c r="J503" s="332"/>
      <c r="K503" s="401"/>
      <c r="L503" s="399"/>
      <c r="M503" s="204" t="str">
        <f>IF('01-Mapa de riesgo-UO'!S504="No existen", "No existe control para el riesgo",'01-Mapa de riesgo-UO'!W504)</f>
        <v>Mantenimiento preventivo sistemas de bombeo en los tanques de reserva de agua</v>
      </c>
      <c r="N503" s="204">
        <f>'01-Mapa de riesgo-UO'!AB504</f>
        <v>0</v>
      </c>
      <c r="O503" s="204" t="str">
        <f>'01-Mapa de riesgo-UO'!AG504</f>
        <v>Trabajador Oficial/Contratista</v>
      </c>
      <c r="P503" s="218" t="str">
        <f>'01-Mapa de riesgo-UO'!AL504</f>
        <v>Trimestral</v>
      </c>
      <c r="Q503" s="218" t="str">
        <f>'01-Mapa de riesgo-UO'!AP504</f>
        <v>Preventivo</v>
      </c>
      <c r="R503" s="385"/>
      <c r="S503" s="399" t="s">
        <v>2609</v>
      </c>
      <c r="T503" s="399"/>
      <c r="U503" s="223" t="str">
        <f>'01-Mapa de riesgo-UO'!AW504</f>
        <v>ASUMIR</v>
      </c>
      <c r="V503" s="223">
        <f>'01-Mapa de riesgo-UO'!AX504</f>
        <v>0</v>
      </c>
      <c r="W503" s="180">
        <f>IF(U503="COMPARTIR",'01-Mapa de riesgo-UO'!BA504, IF(U503=0, 0,$I$6))</f>
        <v>0</v>
      </c>
      <c r="X503" s="221"/>
      <c r="Y503" s="221"/>
      <c r="Z503" s="221"/>
      <c r="AA503" s="221"/>
      <c r="AB503" s="324"/>
    </row>
    <row r="504" spans="1:28" ht="91.5" hidden="1" customHeight="1" x14ac:dyDescent="0.2">
      <c r="A504" s="324"/>
      <c r="B504" s="332"/>
      <c r="C504" s="402"/>
      <c r="D504" s="332"/>
      <c r="E504" s="332"/>
      <c r="F504" s="332"/>
      <c r="G504" s="52" t="str">
        <f>'01-Mapa de riesgo-UO'!I505</f>
        <v xml:space="preserve">Falta de suministro de agua prolongado por parte del prestador del servicio, por daños ocurridos en la red hidráulica  externa </v>
      </c>
      <c r="H504" s="332"/>
      <c r="I504" s="385"/>
      <c r="J504" s="332"/>
      <c r="K504" s="401"/>
      <c r="L504" s="399"/>
      <c r="M504" s="204" t="str">
        <f>IF('01-Mapa de riesgo-UO'!S505="No existen", "No existe control para el riesgo",'01-Mapa de riesgo-UO'!W505)</f>
        <v>Verificación pagos del servicio de agua realizados por la Universidad.</v>
      </c>
      <c r="N504" s="204">
        <f>'01-Mapa de riesgo-UO'!AB505</f>
        <v>0</v>
      </c>
      <c r="O504" s="204" t="str">
        <f>'01-Mapa de riesgo-UO'!AG505</f>
        <v>Jefe Mantenimiento institucional</v>
      </c>
      <c r="P504" s="218" t="str">
        <f>'01-Mapa de riesgo-UO'!AL505</f>
        <v>Mensual</v>
      </c>
      <c r="Q504" s="218" t="str">
        <f>'01-Mapa de riesgo-UO'!AP505</f>
        <v>Detectivo</v>
      </c>
      <c r="R504" s="385"/>
      <c r="S504" s="399" t="s">
        <v>2610</v>
      </c>
      <c r="T504" s="399"/>
      <c r="U504" s="223" t="str">
        <f>'01-Mapa de riesgo-UO'!AW505</f>
        <v>ASUMIR</v>
      </c>
      <c r="V504" s="223">
        <f>'01-Mapa de riesgo-UO'!AX505</f>
        <v>0</v>
      </c>
      <c r="W504" s="180">
        <f>IF(U504="COMPARTIR",'01-Mapa de riesgo-UO'!BA505, IF(U504=0, 0,$I$6))</f>
        <v>0</v>
      </c>
      <c r="X504" s="221"/>
      <c r="Y504" s="221"/>
      <c r="Z504" s="221"/>
      <c r="AA504" s="221"/>
      <c r="AB504" s="324"/>
    </row>
    <row r="505" spans="1:28" ht="91.5" hidden="1" customHeight="1" x14ac:dyDescent="0.2">
      <c r="A505" s="324">
        <v>166</v>
      </c>
      <c r="B505" s="332" t="str">
        <f>'01-Mapa de riesgo-UO'!D506</f>
        <v>INVESTIGACIÓN_E_INNOVACIÓN</v>
      </c>
      <c r="C505" s="402" t="str">
        <f>+'01-Mapa de riesgo-UO'!F506</f>
        <v>NO</v>
      </c>
      <c r="D505" s="332" t="str">
        <f>'01-Mapa de riesgo-UO'!J506</f>
        <v>Estratégico</v>
      </c>
      <c r="E505" s="332" t="str">
        <f>'01-Mapa de riesgo-UO'!K506</f>
        <v xml:space="preserve">Investigadores sin reconocimiento ante MinCiencias </v>
      </c>
      <c r="F505" s="332"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32" t="str">
        <f>'01-Mapa de riesgo-UO'!M506</f>
        <v xml:space="preserve">Pérdida de Acreditación Institucional y registros calificados. 
Incumplimiento de los indicadores institucionales. 
Disminución en la imagen y reconocimiento como universidad investigativa. </v>
      </c>
      <c r="I505" s="385" t="str">
        <f>'01-Mapa de riesgo-UO'!AT506</f>
        <v>MODERADO</v>
      </c>
      <c r="J505" s="332" t="str">
        <f>'01-Mapa de riesgo-UO'!AU506</f>
        <v>No de Investigadores no reconocidos por MinCiencias</v>
      </c>
      <c r="K505" s="401">
        <v>612</v>
      </c>
      <c r="L505" s="399" t="s">
        <v>2649</v>
      </c>
      <c r="M505" s="204" t="str">
        <f>IF('01-Mapa de riesgo-UO'!S506="No existen", "No existe control para el riesgo",'01-Mapa de riesgo-UO'!W506)</f>
        <v>Convocatorias periódicas para la financiación de proyectos de Grupos de Investigación y productos (Libros, artículos)</v>
      </c>
      <c r="N505" s="204">
        <f>'01-Mapa de riesgo-UO'!AB506</f>
        <v>0</v>
      </c>
      <c r="O505" s="204" t="str">
        <f>'01-Mapa de riesgo-UO'!AG506</f>
        <v xml:space="preserve">Profesional Especializado II - Investigaciones </v>
      </c>
      <c r="P505" s="218" t="str">
        <f>'01-Mapa de riesgo-UO'!AL506</f>
        <v>Anual</v>
      </c>
      <c r="Q505" s="218" t="str">
        <f>'01-Mapa de riesgo-UO'!AP506</f>
        <v>Preventivo</v>
      </c>
      <c r="R505" s="385" t="str">
        <f>'01-Mapa de riesgo-UO'!AR506</f>
        <v>ACEPTABLE</v>
      </c>
      <c r="S505" s="399" t="s">
        <v>2535</v>
      </c>
      <c r="T505" s="399"/>
      <c r="U505" s="223" t="str">
        <f>'01-Mapa de riesgo-UO'!AW506</f>
        <v>REDUCIR</v>
      </c>
      <c r="V505" s="223" t="str">
        <f>'01-Mapa de riesgo-UO'!AX506</f>
        <v>Se esta realizando el acompañamiento a cada uno de los grupos de investigación y sus integrantes, con el fin de que no pierdan su reconocimiento ante MinCiencias y que permita mejorar su clasificación</v>
      </c>
      <c r="W505" s="180">
        <f>IF(U505="COMPARTIR",'01-Mapa de riesgo-UO'!BA506, IF(U505=0, 0,$I$6))</f>
        <v>0</v>
      </c>
      <c r="X505" s="221" t="s">
        <v>271</v>
      </c>
      <c r="Y505" s="221" t="s">
        <v>2538</v>
      </c>
      <c r="Z505" s="221" t="s">
        <v>559</v>
      </c>
      <c r="AA505" s="221"/>
      <c r="AB505" s="324" t="s">
        <v>2143</v>
      </c>
    </row>
    <row r="506" spans="1:28" ht="91.5" hidden="1" customHeight="1" x14ac:dyDescent="0.2">
      <c r="A506" s="324"/>
      <c r="B506" s="332"/>
      <c r="C506" s="402"/>
      <c r="D506" s="332"/>
      <c r="E506" s="332"/>
      <c r="F506" s="332"/>
      <c r="G506" s="52" t="str">
        <f>'01-Mapa de riesgo-UO'!I507</f>
        <v xml:space="preserve">Falta de financiación externa o interna para el fortalecimiento de los Grupos de Investigación. </v>
      </c>
      <c r="H506" s="332"/>
      <c r="I506" s="385"/>
      <c r="J506" s="332"/>
      <c r="K506" s="401"/>
      <c r="L506" s="399"/>
      <c r="M506" s="204" t="str">
        <f>IF('01-Mapa de riesgo-UO'!S507="No existen", "No existe control para el riesgo",'01-Mapa de riesgo-UO'!W507)</f>
        <v>Programa de Formación para los investigadores (Formulación de Proyectos, Redacción de Artículos, Cvlac, Gruplac)</v>
      </c>
      <c r="N506" s="204">
        <f>'01-Mapa de riesgo-UO'!AB507</f>
        <v>0</v>
      </c>
      <c r="O506" s="204" t="str">
        <f>'01-Mapa de riesgo-UO'!AG507</f>
        <v xml:space="preserve">Profesional Especializado II - Investigaciones </v>
      </c>
      <c r="P506" s="218" t="str">
        <f>'01-Mapa de riesgo-UO'!AL507</f>
        <v>Anual</v>
      </c>
      <c r="Q506" s="218" t="str">
        <f>'01-Mapa de riesgo-UO'!AP507</f>
        <v>Preventivo</v>
      </c>
      <c r="R506" s="385"/>
      <c r="S506" s="399" t="s">
        <v>2536</v>
      </c>
      <c r="T506" s="399"/>
      <c r="U506" s="223">
        <f>'01-Mapa de riesgo-UO'!AW507</f>
        <v>0</v>
      </c>
      <c r="V506" s="223">
        <f>'01-Mapa de riesgo-UO'!AX507</f>
        <v>0</v>
      </c>
      <c r="W506" s="180">
        <f>IF(U506="COMPARTIR",'01-Mapa de riesgo-UO'!BA507, IF(U506=0, 0,$I$6))</f>
        <v>0</v>
      </c>
      <c r="X506" s="221"/>
      <c r="Y506" s="221"/>
      <c r="Z506" s="221"/>
      <c r="AA506" s="221"/>
      <c r="AB506" s="324"/>
    </row>
    <row r="507" spans="1:28" ht="91.5" hidden="1" customHeight="1" x14ac:dyDescent="0.2">
      <c r="A507" s="324"/>
      <c r="B507" s="332"/>
      <c r="C507" s="402"/>
      <c r="D507" s="332"/>
      <c r="E507" s="332"/>
      <c r="F507" s="332"/>
      <c r="G507" s="52" t="str">
        <f>'01-Mapa de riesgo-UO'!I508</f>
        <v xml:space="preserve">Desactualización de procedimientos y reglamentación interna relacionada a los Grupos de Investigación. </v>
      </c>
      <c r="H507" s="332"/>
      <c r="I507" s="385"/>
      <c r="J507" s="332"/>
      <c r="K507" s="401"/>
      <c r="L507" s="399"/>
      <c r="M507" s="204" t="str">
        <f>IF('01-Mapa de riesgo-UO'!S508="No existen", "No existe control para el riesgo",'01-Mapa de riesgo-UO'!W508)</f>
        <v xml:space="preserve">Acuerdo de Investigaciones y Resolución Reglamentaria. </v>
      </c>
      <c r="N507" s="204">
        <f>'01-Mapa de riesgo-UO'!AB508</f>
        <v>0</v>
      </c>
      <c r="O507" s="204" t="str">
        <f>'01-Mapa de riesgo-UO'!AG508</f>
        <v xml:space="preserve">Profesional Especializado II - Investigaciones </v>
      </c>
      <c r="P507" s="218" t="str">
        <f>'01-Mapa de riesgo-UO'!AL508</f>
        <v>Anual</v>
      </c>
      <c r="Q507" s="218" t="str">
        <f>'01-Mapa de riesgo-UO'!AP508</f>
        <v>Preventivo</v>
      </c>
      <c r="R507" s="385"/>
      <c r="S507" s="399" t="s">
        <v>2537</v>
      </c>
      <c r="T507" s="399"/>
      <c r="U507" s="223">
        <f>'01-Mapa de riesgo-UO'!AW508</f>
        <v>0</v>
      </c>
      <c r="V507" s="223">
        <f>'01-Mapa de riesgo-UO'!AX508</f>
        <v>0</v>
      </c>
      <c r="W507" s="180">
        <f>IF(U507="COMPARTIR",'01-Mapa de riesgo-UO'!BA508, IF(U507=0, 0,$I$6))</f>
        <v>0</v>
      </c>
      <c r="X507" s="221"/>
      <c r="Y507" s="221"/>
      <c r="Z507" s="221"/>
      <c r="AA507" s="221"/>
      <c r="AB507" s="324"/>
    </row>
    <row r="508" spans="1:28" ht="91.5" hidden="1" customHeight="1" x14ac:dyDescent="0.2">
      <c r="A508" s="324">
        <v>167</v>
      </c>
      <c r="B508" s="332" t="str">
        <f>'01-Mapa de riesgo-UO'!D509</f>
        <v>EXTENSIÓN_PROYECCIÓN_SOCIAL</v>
      </c>
      <c r="C508" s="402" t="str">
        <f>+'01-Mapa de riesgo-UO'!F509</f>
        <v>NO</v>
      </c>
      <c r="D508" s="332" t="str">
        <f>'01-Mapa de riesgo-UO'!J509</f>
        <v>Financiero</v>
      </c>
      <c r="E508" s="332" t="str">
        <f>'01-Mapa de riesgo-UO'!K509</f>
        <v>Disminución de la inversión institucional en proyectos de Extensión financiados a traves de Convocatorias Internas</v>
      </c>
      <c r="F508" s="332"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32" t="str">
        <f>'01-Mapa de riesgo-UO'!M509</f>
        <v xml:space="preserve">Reducción en la ejecución y financiación de proyectos y actividades de extensión universitaria
</v>
      </c>
      <c r="I508" s="385" t="str">
        <f>'01-Mapa de riesgo-UO'!AT509</f>
        <v>LEVE</v>
      </c>
      <c r="J508" s="332" t="str">
        <f>'01-Mapa de riesgo-UO'!AU509</f>
        <v>Indice de Variación en el Numero de proyectos de Extensión Financiados internamente, respecto al año anterior: No de proyectos de extensión financiados año 2024 / No de proyectos de extensión financiados año 2023</v>
      </c>
      <c r="K508" s="401">
        <f>13/12</f>
        <v>1.0833333333333333</v>
      </c>
      <c r="L508" s="400" t="s">
        <v>2650</v>
      </c>
      <c r="M508" s="204" t="str">
        <f>IF('01-Mapa de riesgo-UO'!S509="No existen", "No existe control para el riesgo",'01-Mapa de riesgo-UO'!W509)</f>
        <v>Convocatorias periódicas para la financiación de proyectos de Extensión</v>
      </c>
      <c r="N508" s="204">
        <f>'01-Mapa de riesgo-UO'!AB509</f>
        <v>0</v>
      </c>
      <c r="O508" s="204" t="str">
        <f>'01-Mapa de riesgo-UO'!AG509</f>
        <v xml:space="preserve">Profesional Especializado II -  Extensión </v>
      </c>
      <c r="P508" s="218" t="str">
        <f>'01-Mapa de riesgo-UO'!AL509</f>
        <v>Anual</v>
      </c>
      <c r="Q508" s="218" t="str">
        <f>'01-Mapa de riesgo-UO'!AP509</f>
        <v>Preventivo</v>
      </c>
      <c r="R508" s="385" t="str">
        <f>'01-Mapa de riesgo-UO'!AR509</f>
        <v>ACEPTABLE</v>
      </c>
      <c r="S508" s="400" t="s">
        <v>2653</v>
      </c>
      <c r="T508" s="400"/>
      <c r="U508" s="223" t="str">
        <f>'01-Mapa de riesgo-UO'!AW509</f>
        <v>ASUMIR</v>
      </c>
      <c r="V508" s="223">
        <f>'01-Mapa de riesgo-UO'!AX509</f>
        <v>0</v>
      </c>
      <c r="W508" s="180">
        <f>IF(U508="COMPARTIR",'01-Mapa de riesgo-UO'!BA509, IF(U508=0, 0,$I$6))</f>
        <v>0</v>
      </c>
      <c r="X508" s="221"/>
      <c r="Y508" s="221"/>
      <c r="Z508" s="221"/>
      <c r="AA508" s="221"/>
      <c r="AB508" s="324" t="s">
        <v>2143</v>
      </c>
    </row>
    <row r="509" spans="1:28" ht="91.5" hidden="1" customHeight="1" x14ac:dyDescent="0.2">
      <c r="A509" s="324"/>
      <c r="B509" s="332"/>
      <c r="C509" s="402"/>
      <c r="D509" s="332"/>
      <c r="E509" s="332"/>
      <c r="F509" s="332"/>
      <c r="G509" s="52">
        <f>'01-Mapa de riesgo-UO'!I510</f>
        <v>0</v>
      </c>
      <c r="H509" s="332"/>
      <c r="I509" s="385"/>
      <c r="J509" s="332"/>
      <c r="K509" s="401"/>
      <c r="L509" s="400"/>
      <c r="M509" s="204">
        <f>IF('01-Mapa de riesgo-UO'!S510="No existen", "No existe control para el riesgo",'01-Mapa de riesgo-UO'!W510)</f>
        <v>0</v>
      </c>
      <c r="N509" s="204">
        <f>'01-Mapa de riesgo-UO'!AB510</f>
        <v>0</v>
      </c>
      <c r="O509" s="204">
        <f>'01-Mapa de riesgo-UO'!AG510</f>
        <v>0</v>
      </c>
      <c r="P509" s="218">
        <f>'01-Mapa de riesgo-UO'!AL510</f>
        <v>0</v>
      </c>
      <c r="Q509" s="218">
        <f>'01-Mapa de riesgo-UO'!AP510</f>
        <v>0</v>
      </c>
      <c r="R509" s="385"/>
      <c r="S509" s="399"/>
      <c r="T509" s="399"/>
      <c r="U509" s="223" t="str">
        <f>'01-Mapa de riesgo-UO'!AW510</f>
        <v>ASUMIR</v>
      </c>
      <c r="V509" s="223">
        <f>'01-Mapa de riesgo-UO'!AX510</f>
        <v>0</v>
      </c>
      <c r="W509" s="180">
        <f>IF(U509="COMPARTIR",'01-Mapa de riesgo-UO'!BA510, IF(U509=0, 0,$I$6))</f>
        <v>0</v>
      </c>
      <c r="X509" s="221"/>
      <c r="Y509" s="221"/>
      <c r="Z509" s="221"/>
      <c r="AA509" s="221"/>
      <c r="AB509" s="324"/>
    </row>
    <row r="510" spans="1:28" ht="91.5" hidden="1" customHeight="1" x14ac:dyDescent="0.2">
      <c r="A510" s="324"/>
      <c r="B510" s="332"/>
      <c r="C510" s="402"/>
      <c r="D510" s="332"/>
      <c r="E510" s="332"/>
      <c r="F510" s="332"/>
      <c r="G510" s="52">
        <f>'01-Mapa de riesgo-UO'!I511</f>
        <v>0</v>
      </c>
      <c r="H510" s="332"/>
      <c r="I510" s="385"/>
      <c r="J510" s="332"/>
      <c r="K510" s="401"/>
      <c r="L510" s="400"/>
      <c r="M510" s="204">
        <f>IF('01-Mapa de riesgo-UO'!S511="No existen", "No existe control para el riesgo",'01-Mapa de riesgo-UO'!W511)</f>
        <v>0</v>
      </c>
      <c r="N510" s="204">
        <f>'01-Mapa de riesgo-UO'!AB511</f>
        <v>0</v>
      </c>
      <c r="O510" s="204">
        <f>'01-Mapa de riesgo-UO'!AG511</f>
        <v>0</v>
      </c>
      <c r="P510" s="218">
        <f>'01-Mapa de riesgo-UO'!AL511</f>
        <v>0</v>
      </c>
      <c r="Q510" s="218">
        <f>'01-Mapa de riesgo-UO'!AP511</f>
        <v>0</v>
      </c>
      <c r="R510" s="385"/>
      <c r="S510" s="399"/>
      <c r="T510" s="399"/>
      <c r="U510" s="223" t="str">
        <f>'01-Mapa de riesgo-UO'!AW511</f>
        <v>ASUMIR</v>
      </c>
      <c r="V510" s="223">
        <f>'01-Mapa de riesgo-UO'!AX511</f>
        <v>0</v>
      </c>
      <c r="W510" s="180">
        <f>IF(U510="COMPARTIR",'01-Mapa de riesgo-UO'!BA511, IF(U510=0, 0,$I$6))</f>
        <v>0</v>
      </c>
      <c r="X510" s="221"/>
      <c r="Y510" s="221"/>
      <c r="Z510" s="221"/>
      <c r="AA510" s="221"/>
      <c r="AB510" s="324"/>
    </row>
    <row r="511" spans="1:28" ht="91.5" hidden="1" customHeight="1" x14ac:dyDescent="0.2">
      <c r="A511" s="324">
        <v>168</v>
      </c>
      <c r="B511" s="332" t="str">
        <f>'01-Mapa de riesgo-UO'!D512</f>
        <v>INVESTIGACIÓN_E_INNOVACIÓN</v>
      </c>
      <c r="C511" s="402" t="str">
        <f>+'01-Mapa de riesgo-UO'!F512</f>
        <v>SI</v>
      </c>
      <c r="D511" s="332" t="str">
        <f>'01-Mapa de riesgo-UO'!J512</f>
        <v>Estratégico</v>
      </c>
      <c r="E511" s="332" t="str">
        <f>'01-Mapa de riesgo-UO'!K512</f>
        <v xml:space="preserve">Disminuciónen la ejecución de proyectos y servicios  de extensión en la Universidad Tecnológica de Pereira. </v>
      </c>
      <c r="F511" s="332"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32" t="str">
        <f>'01-Mapa de riesgo-UO'!M512</f>
        <v xml:space="preserve">Desfinanciación de la Institución por falta de recursos internos. 
Bajo posicionamiento de la institución a nivel local, regional, nacional e internacional. 
Incumplimiento en los indicadores. </v>
      </c>
      <c r="I511" s="385" t="str">
        <f>'01-Mapa de riesgo-UO'!AT512</f>
        <v>LEVE</v>
      </c>
      <c r="J511" s="332" t="str">
        <f>'01-Mapa de riesgo-UO'!AU512</f>
        <v>Índice de variación de actividades de extensión: No de Actividades de Extensión por modalidades año 2024 / No de Actividades de Extensión por modalidades año 2023</v>
      </c>
      <c r="K511" s="401">
        <f>535/1411</f>
        <v>0.37916371367824236</v>
      </c>
      <c r="L511" s="399" t="s">
        <v>2651</v>
      </c>
      <c r="M511" s="204" t="str">
        <f>IF('01-Mapa de riesgo-UO'!S512="No existen", "No existe control para el riesgo",'01-Mapa de riesgo-UO'!W512)</f>
        <v>Generación de herramientas de promoción y visibilidad de las actividades de extensión y las capacidades institucionales</v>
      </c>
      <c r="N511" s="204">
        <f>'01-Mapa de riesgo-UO'!AB512</f>
        <v>0</v>
      </c>
      <c r="O511" s="204" t="str">
        <f>'01-Mapa de riesgo-UO'!AG512</f>
        <v>Contratista profesional Extensión Universitaria</v>
      </c>
      <c r="P511" s="218" t="str">
        <f>'01-Mapa de riesgo-UO'!AL512</f>
        <v>Quincenal</v>
      </c>
      <c r="Q511" s="218" t="str">
        <f>'01-Mapa de riesgo-UO'!AP512</f>
        <v>Preventivo</v>
      </c>
      <c r="R511" s="385" t="str">
        <f>'01-Mapa de riesgo-UO'!AR512</f>
        <v>ACEPTABLE</v>
      </c>
      <c r="S511" s="400" t="s">
        <v>2654</v>
      </c>
      <c r="T511" s="400"/>
      <c r="U511" s="223" t="str">
        <f>'01-Mapa de riesgo-UO'!AW512</f>
        <v>ASUMIR</v>
      </c>
      <c r="V511" s="223">
        <f>'01-Mapa de riesgo-UO'!AX512</f>
        <v>0</v>
      </c>
      <c r="W511" s="180">
        <f>IF(U511="COMPARTIR",'01-Mapa de riesgo-UO'!BA512, IF(U511=0, 0,$I$6))</f>
        <v>0</v>
      </c>
      <c r="X511" s="221"/>
      <c r="Y511" s="221"/>
      <c r="Z511" s="221"/>
      <c r="AA511" s="221"/>
      <c r="AB511" s="324" t="s">
        <v>2144</v>
      </c>
    </row>
    <row r="512" spans="1:28" ht="91.5" hidden="1" customHeight="1" x14ac:dyDescent="0.2">
      <c r="A512" s="324"/>
      <c r="B512" s="332"/>
      <c r="C512" s="402"/>
      <c r="D512" s="332"/>
      <c r="E512" s="332"/>
      <c r="F512" s="332"/>
      <c r="G512" s="52">
        <f>'01-Mapa de riesgo-UO'!I513</f>
        <v>0</v>
      </c>
      <c r="H512" s="332"/>
      <c r="I512" s="385"/>
      <c r="J512" s="332"/>
      <c r="K512" s="401"/>
      <c r="L512" s="399"/>
      <c r="M512" s="204" t="str">
        <f>IF('01-Mapa de riesgo-UO'!S513="No existen", "No existe control para el riesgo",'01-Mapa de riesgo-UO'!W513)</f>
        <v>Seguimiento a las certificaciónes de cumplimiento y evaluaciones de los servicios  ofrecidos para consolidar experiencia institucional</v>
      </c>
      <c r="N512" s="204">
        <f>'01-Mapa de riesgo-UO'!AB513</f>
        <v>0</v>
      </c>
      <c r="O512" s="204" t="str">
        <f>'01-Mapa de riesgo-UO'!AG513</f>
        <v xml:space="preserve"> Auxiliar V Extensión universitaria</v>
      </c>
      <c r="P512" s="218" t="str">
        <f>'01-Mapa de riesgo-UO'!AL513</f>
        <v>Anual</v>
      </c>
      <c r="Q512" s="218" t="str">
        <f>'01-Mapa de riesgo-UO'!AP513</f>
        <v>Preventivo</v>
      </c>
      <c r="R512" s="385"/>
      <c r="S512" s="400" t="s">
        <v>2655</v>
      </c>
      <c r="T512" s="400"/>
      <c r="U512" s="223" t="str">
        <f>'01-Mapa de riesgo-UO'!AW513</f>
        <v>ASUMIR</v>
      </c>
      <c r="V512" s="223">
        <f>'01-Mapa de riesgo-UO'!AX513</f>
        <v>0</v>
      </c>
      <c r="W512" s="180">
        <f>IF(U512="COMPARTIR",'01-Mapa de riesgo-UO'!BA513, IF(U512=0, 0,$I$6))</f>
        <v>0</v>
      </c>
      <c r="X512" s="221"/>
      <c r="Y512" s="221"/>
      <c r="Z512" s="221"/>
      <c r="AA512" s="221"/>
      <c r="AB512" s="324"/>
    </row>
    <row r="513" spans="1:28" ht="91.5" hidden="1" customHeight="1" x14ac:dyDescent="0.2">
      <c r="A513" s="324"/>
      <c r="B513" s="332"/>
      <c r="C513" s="402"/>
      <c r="D513" s="332"/>
      <c r="E513" s="332"/>
      <c r="F513" s="332"/>
      <c r="G513" s="52">
        <f>'01-Mapa de riesgo-UO'!I514</f>
        <v>0</v>
      </c>
      <c r="H513" s="332"/>
      <c r="I513" s="385"/>
      <c r="J513" s="332"/>
      <c r="K513" s="401"/>
      <c r="L513" s="399"/>
      <c r="M513" s="204" t="str">
        <f>IF('01-Mapa de riesgo-UO'!S514="No existen", "No existe control para el riesgo",'01-Mapa de riesgo-UO'!W514)</f>
        <v>Seguimiento al registro de actividades de extensión universitaria</v>
      </c>
      <c r="N513" s="204">
        <f>'01-Mapa de riesgo-UO'!AB514</f>
        <v>0</v>
      </c>
      <c r="O513" s="204" t="str">
        <f>'01-Mapa de riesgo-UO'!AG514</f>
        <v xml:space="preserve"> Auxiliar  V Extensión universitaria</v>
      </c>
      <c r="P513" s="218" t="str">
        <f>'01-Mapa de riesgo-UO'!AL514</f>
        <v>Diaria</v>
      </c>
      <c r="Q513" s="218" t="str">
        <f>'01-Mapa de riesgo-UO'!AP514</f>
        <v>Preventivo</v>
      </c>
      <c r="R513" s="385"/>
      <c r="S513" s="400" t="s">
        <v>2656</v>
      </c>
      <c r="T513" s="400"/>
      <c r="U513" s="223" t="str">
        <f>'01-Mapa de riesgo-UO'!AW514</f>
        <v>ASUMIR</v>
      </c>
      <c r="V513" s="223">
        <f>'01-Mapa de riesgo-UO'!AX514</f>
        <v>0</v>
      </c>
      <c r="W513" s="180">
        <f>IF(U513="COMPARTIR",'01-Mapa de riesgo-UO'!BA514, IF(U513=0, 0,$I$6))</f>
        <v>0</v>
      </c>
      <c r="X513" s="221"/>
      <c r="Y513" s="221"/>
      <c r="Z513" s="221"/>
      <c r="AA513" s="221"/>
      <c r="AB513" s="324"/>
    </row>
    <row r="514" spans="1:28" ht="91.5" hidden="1" customHeight="1" x14ac:dyDescent="0.2">
      <c r="A514" s="324">
        <v>169</v>
      </c>
      <c r="B514" s="332" t="str">
        <f>'01-Mapa de riesgo-UO'!D515</f>
        <v>INVESTIGACIÓN_E_INNOVACIÓN</v>
      </c>
      <c r="C514" s="402" t="str">
        <f>+'01-Mapa de riesgo-UO'!F515</f>
        <v>SI</v>
      </c>
      <c r="D514" s="332" t="str">
        <f>'01-Mapa de riesgo-UO'!J515</f>
        <v>Estratégico</v>
      </c>
      <c r="E514" s="332" t="str">
        <f>'01-Mapa de riesgo-UO'!K515</f>
        <v xml:space="preserve">Reducción en la cantidad de activos de conocimiento transferidos a la sociedad </v>
      </c>
      <c r="F514" s="332"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32"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385" t="str">
        <f>'01-Mapa de riesgo-UO'!AT515</f>
        <v>LEVE</v>
      </c>
      <c r="J514" s="332" t="str">
        <f>'01-Mapa de riesgo-UO'!AU515</f>
        <v>Índice de variación de contratos  de transferencia de activos de conocimiento: No de contratos de transferencia de activos de conocimiento 2024/ No de contratos de transferencia de activos de conocimiento 2023</v>
      </c>
      <c r="K514" s="401">
        <f>3/7</f>
        <v>0.42857142857142855</v>
      </c>
      <c r="L514" s="399" t="s">
        <v>2652</v>
      </c>
      <c r="M514" s="204" t="str">
        <f>IF('01-Mapa de riesgo-UO'!S515="No existen", "No existe control para el riesgo",'01-Mapa de riesgo-UO'!W515)</f>
        <v xml:space="preserve">Actualización de inventario de activos de conocimiento y diagnóstico del índice de madurez tecnológica -  TRL </v>
      </c>
      <c r="N514" s="204">
        <f>'01-Mapa de riesgo-UO'!AB515</f>
        <v>0</v>
      </c>
      <c r="O514" s="204" t="str">
        <f>'01-Mapa de riesgo-UO'!AG515</f>
        <v xml:space="preserve">Contratista Profesional Gestión Tecnológica </v>
      </c>
      <c r="P514" s="218" t="str">
        <f>'01-Mapa de riesgo-UO'!AL515</f>
        <v>Mensual</v>
      </c>
      <c r="Q514" s="218" t="str">
        <f>'01-Mapa de riesgo-UO'!AP515</f>
        <v>Preventivo</v>
      </c>
      <c r="R514" s="385" t="str">
        <f>'01-Mapa de riesgo-UO'!AR515</f>
        <v>ACEPTABLE</v>
      </c>
      <c r="S514" s="399" t="s">
        <v>2657</v>
      </c>
      <c r="T514" s="399"/>
      <c r="U514" s="223" t="str">
        <f>'01-Mapa de riesgo-UO'!AW515</f>
        <v>ASUMIR</v>
      </c>
      <c r="V514" s="223">
        <f>'01-Mapa de riesgo-UO'!AX515</f>
        <v>0</v>
      </c>
      <c r="W514" s="180">
        <f>IF(U514="COMPARTIR",'01-Mapa de riesgo-UO'!BA515, IF(U514=0, 0,$I$6))</f>
        <v>0</v>
      </c>
      <c r="X514" s="221"/>
      <c r="Y514" s="221"/>
      <c r="Z514" s="221"/>
      <c r="AA514" s="221"/>
      <c r="AB514" s="324" t="s">
        <v>2143</v>
      </c>
    </row>
    <row r="515" spans="1:28" ht="91.5" hidden="1" customHeight="1" x14ac:dyDescent="0.2">
      <c r="A515" s="324"/>
      <c r="B515" s="332"/>
      <c r="C515" s="402"/>
      <c r="D515" s="332"/>
      <c r="E515" s="332"/>
      <c r="F515" s="332"/>
      <c r="G515" s="52" t="str">
        <f>'01-Mapa de riesgo-UO'!I516</f>
        <v>Cambios en la normatividad que dificulten el proceso de transferencia de los activos de conocimiento</v>
      </c>
      <c r="H515" s="332"/>
      <c r="I515" s="385"/>
      <c r="J515" s="332"/>
      <c r="K515" s="401"/>
      <c r="L515" s="399"/>
      <c r="M515" s="204" t="str">
        <f>IF('01-Mapa de riesgo-UO'!S516="No existen", "No existe control para el riesgo",'01-Mapa de riesgo-UO'!W516)</f>
        <v xml:space="preserve">Jornadas de sensibilización del Estatuto de Propiedad Intelectual  entre la comunidad universitaria </v>
      </c>
      <c r="N515" s="204">
        <f>'01-Mapa de riesgo-UO'!AB516</f>
        <v>0</v>
      </c>
      <c r="O515" s="204" t="str">
        <f>'01-Mapa de riesgo-UO'!AG516</f>
        <v xml:space="preserve">Contratista Profesional Propiedad Intelectual </v>
      </c>
      <c r="P515" s="218" t="str">
        <f>'01-Mapa de riesgo-UO'!AL516</f>
        <v>Bimestral</v>
      </c>
      <c r="Q515" s="218" t="str">
        <f>'01-Mapa de riesgo-UO'!AP516</f>
        <v>Preventivo</v>
      </c>
      <c r="R515" s="385"/>
      <c r="S515" s="399" t="s">
        <v>2658</v>
      </c>
      <c r="T515" s="399"/>
      <c r="U515" s="223" t="str">
        <f>'01-Mapa de riesgo-UO'!AW516</f>
        <v>ASUMIR</v>
      </c>
      <c r="V515" s="223">
        <f>'01-Mapa de riesgo-UO'!AX516</f>
        <v>0</v>
      </c>
      <c r="W515" s="180">
        <f>IF(U515="COMPARTIR",'01-Mapa de riesgo-UO'!BA516, IF(U515=0, 0,$I$6))</f>
        <v>0</v>
      </c>
      <c r="X515" s="221"/>
      <c r="Y515" s="221"/>
      <c r="Z515" s="221"/>
      <c r="AA515" s="221"/>
      <c r="AB515" s="324"/>
    </row>
    <row r="516" spans="1:28" ht="91.5" hidden="1" customHeight="1" x14ac:dyDescent="0.2">
      <c r="A516" s="324"/>
      <c r="B516" s="332"/>
      <c r="C516" s="402"/>
      <c r="D516" s="332"/>
      <c r="E516" s="332"/>
      <c r="F516" s="332"/>
      <c r="G516" s="52" t="str">
        <f>'01-Mapa de riesgo-UO'!I517</f>
        <v xml:space="preserve">Incipiente presupuesto para financiar convocatorias de desarrollo tecnológico e innovación </v>
      </c>
      <c r="H516" s="332"/>
      <c r="I516" s="385"/>
      <c r="J516" s="332"/>
      <c r="K516" s="401"/>
      <c r="L516" s="399"/>
      <c r="M516" s="204" t="str">
        <f>IF('01-Mapa de riesgo-UO'!S517="No existen", "No existe control para el riesgo",'01-Mapa de riesgo-UO'!W517)</f>
        <v xml:space="preserve">Identificación y priorización de proyectos de desarrollo tecnológico e innovación susceptibles de financiación </v>
      </c>
      <c r="N516" s="204">
        <f>'01-Mapa de riesgo-UO'!AB517</f>
        <v>0</v>
      </c>
      <c r="O516" s="204" t="str">
        <f>'01-Mapa de riesgo-UO'!AG517</f>
        <v xml:space="preserve">Profesional Especializado II - Gestión Tecnológica </v>
      </c>
      <c r="P516" s="218" t="str">
        <f>'01-Mapa de riesgo-UO'!AL517</f>
        <v>Anual</v>
      </c>
      <c r="Q516" s="218" t="str">
        <f>'01-Mapa de riesgo-UO'!AP517</f>
        <v>Preventivo</v>
      </c>
      <c r="R516" s="385"/>
      <c r="S516" s="399" t="s">
        <v>2659</v>
      </c>
      <c r="T516" s="399"/>
      <c r="U516" s="223" t="str">
        <f>'01-Mapa de riesgo-UO'!AW517</f>
        <v>ASUMIR</v>
      </c>
      <c r="V516" s="223">
        <f>'01-Mapa de riesgo-UO'!AX517</f>
        <v>0</v>
      </c>
      <c r="W516" s="180">
        <f>IF(U516="COMPARTIR",'01-Mapa de riesgo-UO'!BA517, IF(U516=0, 0,$I$6))</f>
        <v>0</v>
      </c>
      <c r="X516" s="221"/>
      <c r="Y516" s="221"/>
      <c r="Z516" s="221"/>
      <c r="AA516" s="221"/>
      <c r="AB516" s="324"/>
    </row>
    <row r="517" spans="1:28" ht="91.5" hidden="1" customHeight="1" x14ac:dyDescent="0.2">
      <c r="A517" s="324">
        <v>170</v>
      </c>
      <c r="B517" s="332" t="str">
        <f>'01-Mapa de riesgo-UO'!D518</f>
        <v>ADMINISTRACIÓN_INSTITUCIONAL</v>
      </c>
      <c r="C517" s="402" t="str">
        <f>+'01-Mapa de riesgo-UO'!F518</f>
        <v>NO</v>
      </c>
      <c r="D517" s="332" t="str">
        <f>'01-Mapa de riesgo-UO'!J518</f>
        <v>Cumplimiento</v>
      </c>
      <c r="E517" s="332" t="str">
        <f>'01-Mapa de riesgo-UO'!K518</f>
        <v>Incumplimiento de las normas de publicación para radio, campus informa y redes sociales</v>
      </c>
      <c r="F517" s="332"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32" t="str">
        <f>'01-Mapa de riesgo-UO'!M518</f>
        <v xml:space="preserve">Pérdida vitalicia de la Licencia de Radio Difusión ante el MINITIC
Cierre definitivo de la emisora
Sanciones legales y económicas para la Universidad. </v>
      </c>
      <c r="I517" s="385" t="str">
        <f>'01-Mapa de riesgo-UO'!AT518</f>
        <v>LEVE</v>
      </c>
      <c r="J517" s="332" t="str">
        <f>'01-Mapa de riesgo-UO'!AU518</f>
        <v>Numero de incumplimientos de las normas en publicaciones/Total de publicaciones</v>
      </c>
      <c r="K517" s="401"/>
      <c r="L517" s="399"/>
      <c r="M517" s="204" t="str">
        <f>IF('01-Mapa de riesgo-UO'!S518="No existen", "No existe control para el riesgo",'01-Mapa de riesgo-UO'!W518)</f>
        <v>Existen manuales que están en proceso de prueba y aplicación</v>
      </c>
      <c r="N517" s="204">
        <f>'01-Mapa de riesgo-UO'!AB518</f>
        <v>0</v>
      </c>
      <c r="O517" s="204">
        <f>'01-Mapa de riesgo-UO'!AG518</f>
        <v>0</v>
      </c>
      <c r="P517" s="218" t="str">
        <f>'01-Mapa de riesgo-UO'!AL518</f>
        <v>No definida</v>
      </c>
      <c r="Q517" s="218" t="str">
        <f>'01-Mapa de riesgo-UO'!AP518</f>
        <v>Preventivo</v>
      </c>
      <c r="R517" s="385" t="str">
        <f>'01-Mapa de riesgo-UO'!AR518</f>
        <v>ACEPTABLE</v>
      </c>
      <c r="S517" s="399"/>
      <c r="T517" s="399"/>
      <c r="U517" s="223" t="str">
        <f>'01-Mapa de riesgo-UO'!AW518</f>
        <v>REDUCIR</v>
      </c>
      <c r="V517" s="223" t="str">
        <f>'01-Mapa de riesgo-UO'!AX518</f>
        <v>Crear manuales para el uso institucional de redes sociales, campus informa y emirosa universitaria estéreo</v>
      </c>
      <c r="W517" s="180">
        <f>IF(U517="COMPARTIR",'01-Mapa de riesgo-UO'!BA518, IF(U517=0, 0,$I$6))</f>
        <v>0</v>
      </c>
      <c r="X517" s="221"/>
      <c r="Y517" s="221"/>
      <c r="Z517" s="221"/>
      <c r="AA517" s="221"/>
      <c r="AB517" s="324"/>
    </row>
    <row r="518" spans="1:28" ht="91.5" hidden="1" customHeight="1" x14ac:dyDescent="0.2">
      <c r="A518" s="324"/>
      <c r="B518" s="332"/>
      <c r="C518" s="402"/>
      <c r="D518" s="332"/>
      <c r="E518" s="332"/>
      <c r="F518" s="332"/>
      <c r="G518" s="52" t="str">
        <f>'01-Mapa de riesgo-UO'!I519</f>
        <v xml:space="preserve">Omisión de la socialización de lineamientos de publicación para emisora, campus y redes sociales. </v>
      </c>
      <c r="H518" s="332"/>
      <c r="I518" s="385"/>
      <c r="J518" s="332"/>
      <c r="K518" s="401"/>
      <c r="L518" s="399"/>
      <c r="M518" s="204" t="str">
        <f>IF('01-Mapa de riesgo-UO'!S519="No existen", "No existe control para el riesgo",'01-Mapa de riesgo-UO'!W519)</f>
        <v>Se realizan periódicamente capacitaciones sobre lineamientos para publicar en redes, campus y emisora</v>
      </c>
      <c r="N518" s="204">
        <f>'01-Mapa de riesgo-UO'!AB519</f>
        <v>0</v>
      </c>
      <c r="O518" s="204">
        <f>'01-Mapa de riesgo-UO'!AG519</f>
        <v>0</v>
      </c>
      <c r="P518" s="218" t="str">
        <f>'01-Mapa de riesgo-UO'!AL519</f>
        <v>bimestral</v>
      </c>
      <c r="Q518" s="218" t="str">
        <f>'01-Mapa de riesgo-UO'!AP519</f>
        <v>Preventivo</v>
      </c>
      <c r="R518" s="385"/>
      <c r="S518" s="399"/>
      <c r="T518" s="399"/>
      <c r="U518" s="223" t="str">
        <f>'01-Mapa de riesgo-UO'!AW519</f>
        <v>REDUCIR</v>
      </c>
      <c r="V518" s="223" t="str">
        <f>'01-Mapa de riesgo-UO'!AX519</f>
        <v>Aumento de programas de capacitación y concientización para la publicación en redes sociales, campues y emisora universitaria estéreo</v>
      </c>
      <c r="W518" s="180">
        <f>IF(U518="COMPARTIR",'01-Mapa de riesgo-UO'!BA519, IF(U518=0, 0,$I$6))</f>
        <v>0</v>
      </c>
      <c r="X518" s="221"/>
      <c r="Y518" s="221"/>
      <c r="Z518" s="221"/>
      <c r="AA518" s="221"/>
      <c r="AB518" s="324"/>
    </row>
    <row r="519" spans="1:28" ht="91.5" hidden="1" customHeight="1" x14ac:dyDescent="0.2">
      <c r="A519" s="324"/>
      <c r="B519" s="332"/>
      <c r="C519" s="402"/>
      <c r="D519" s="332"/>
      <c r="E519" s="332"/>
      <c r="F519" s="332"/>
      <c r="G519" s="52">
        <f>'01-Mapa de riesgo-UO'!I520</f>
        <v>0</v>
      </c>
      <c r="H519" s="332"/>
      <c r="I519" s="385"/>
      <c r="J519" s="332"/>
      <c r="K519" s="401"/>
      <c r="L519" s="399"/>
      <c r="M519" s="204">
        <f>IF('01-Mapa de riesgo-UO'!S520="No existen", "No existe control para el riesgo",'01-Mapa de riesgo-UO'!W520)</f>
        <v>0</v>
      </c>
      <c r="N519" s="204">
        <f>'01-Mapa de riesgo-UO'!AB520</f>
        <v>0</v>
      </c>
      <c r="O519" s="204">
        <f>'01-Mapa de riesgo-UO'!AG520</f>
        <v>0</v>
      </c>
      <c r="P519" s="218">
        <f>'01-Mapa de riesgo-UO'!AL520</f>
        <v>0</v>
      </c>
      <c r="Q519" s="218">
        <f>'01-Mapa de riesgo-UO'!AP520</f>
        <v>0</v>
      </c>
      <c r="R519" s="385"/>
      <c r="S519" s="399"/>
      <c r="T519" s="399"/>
      <c r="U519" s="223">
        <f>'01-Mapa de riesgo-UO'!AW520</f>
        <v>0</v>
      </c>
      <c r="V519" s="223">
        <f>'01-Mapa de riesgo-UO'!AX520</f>
        <v>0</v>
      </c>
      <c r="W519" s="180">
        <f>IF(U519="COMPARTIR",'01-Mapa de riesgo-UO'!BA520, IF(U519=0, 0,$I$6))</f>
        <v>0</v>
      </c>
      <c r="X519" s="221"/>
      <c r="Y519" s="221"/>
      <c r="Z519" s="221"/>
      <c r="AA519" s="221"/>
      <c r="AB519" s="324"/>
    </row>
    <row r="520" spans="1:28" ht="91.5" hidden="1" customHeight="1" x14ac:dyDescent="0.2">
      <c r="A520" s="324">
        <v>171</v>
      </c>
      <c r="B520" s="332" t="str">
        <f>'01-Mapa de riesgo-UO'!D521</f>
        <v>ADMINISTRACIÓN_INSTITUCIONAL</v>
      </c>
      <c r="C520" s="402" t="str">
        <f>+'01-Mapa de riesgo-UO'!F521</f>
        <v>NO</v>
      </c>
      <c r="D520" s="332" t="str">
        <f>'01-Mapa de riesgo-UO'!J521</f>
        <v>Imagen</v>
      </c>
      <c r="E520" s="332" t="str">
        <f>'01-Mapa de riesgo-UO'!K521</f>
        <v>Divulgación de información errada o perjudicial para la institución</v>
      </c>
      <c r="F520" s="332"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32" t="str">
        <f>'01-Mapa de riesgo-UO'!M521</f>
        <v xml:space="preserve">Afectación reputacional de la Universidad
Perdida de imagen </v>
      </c>
      <c r="I520" s="385" t="str">
        <f>'01-Mapa de riesgo-UO'!AT521</f>
        <v>MODERADO</v>
      </c>
      <c r="J520" s="332" t="str">
        <f>'01-Mapa de riesgo-UO'!AU521</f>
        <v>Numero de comunicaciones erradas durante la viegencia/total de comunicaciomes emitidas</v>
      </c>
      <c r="K520" s="401"/>
      <c r="L520" s="399"/>
      <c r="M520" s="204">
        <f>IF('01-Mapa de riesgo-UO'!S521="No existen", "No existe control para el riesgo",'01-Mapa de riesgo-UO'!W521)</f>
        <v>0</v>
      </c>
      <c r="N520" s="204">
        <f>'01-Mapa de riesgo-UO'!AB521</f>
        <v>0</v>
      </c>
      <c r="O520" s="204">
        <f>'01-Mapa de riesgo-UO'!AG521</f>
        <v>0</v>
      </c>
      <c r="P520" s="218">
        <f>'01-Mapa de riesgo-UO'!AL521</f>
        <v>0</v>
      </c>
      <c r="Q520" s="218">
        <f>'01-Mapa de riesgo-UO'!AP521</f>
        <v>0</v>
      </c>
      <c r="R520" s="385" t="str">
        <f>'01-Mapa de riesgo-UO'!AR521</f>
        <v>DÉBIL</v>
      </c>
      <c r="S520" s="399"/>
      <c r="T520" s="399"/>
      <c r="U520" s="223">
        <f>'01-Mapa de riesgo-UO'!AW521</f>
        <v>0</v>
      </c>
      <c r="V520" s="223">
        <f>'01-Mapa de riesgo-UO'!AX521</f>
        <v>0</v>
      </c>
      <c r="W520" s="180">
        <f>IF(U520="COMPARTIR",'01-Mapa de riesgo-UO'!BA521, IF(U520=0, 0,$I$6))</f>
        <v>0</v>
      </c>
      <c r="X520" s="221"/>
      <c r="Y520" s="221"/>
      <c r="Z520" s="221"/>
      <c r="AA520" s="221"/>
      <c r="AB520" s="324"/>
    </row>
    <row r="521" spans="1:28" ht="91.5" hidden="1" customHeight="1" x14ac:dyDescent="0.2">
      <c r="A521" s="324"/>
      <c r="B521" s="332"/>
      <c r="C521" s="402"/>
      <c r="D521" s="332"/>
      <c r="E521" s="332"/>
      <c r="F521" s="332"/>
      <c r="G521" s="52" t="str">
        <f>'01-Mapa de riesgo-UO'!I522</f>
        <v>Falta de directrices, en cuanto a la centralización de las comunicaciones a través de un unico canal</v>
      </c>
      <c r="H521" s="332"/>
      <c r="I521" s="385"/>
      <c r="J521" s="332"/>
      <c r="K521" s="401"/>
      <c r="L521" s="399"/>
      <c r="M521" s="204">
        <f>IF('01-Mapa de riesgo-UO'!S522="No existen", "No existe control para el riesgo",'01-Mapa de riesgo-UO'!W522)</f>
        <v>0</v>
      </c>
      <c r="N521" s="204">
        <f>'01-Mapa de riesgo-UO'!AB522</f>
        <v>0</v>
      </c>
      <c r="O521" s="204">
        <f>'01-Mapa de riesgo-UO'!AG522</f>
        <v>0</v>
      </c>
      <c r="P521" s="218">
        <f>'01-Mapa de riesgo-UO'!AL522</f>
        <v>0</v>
      </c>
      <c r="Q521" s="218">
        <f>'01-Mapa de riesgo-UO'!AP522</f>
        <v>0</v>
      </c>
      <c r="R521" s="385"/>
      <c r="S521" s="399"/>
      <c r="T521" s="399"/>
      <c r="U521" s="223">
        <f>'01-Mapa de riesgo-UO'!AW522</f>
        <v>0</v>
      </c>
      <c r="V521" s="223">
        <f>'01-Mapa de riesgo-UO'!AX522</f>
        <v>0</v>
      </c>
      <c r="W521" s="180">
        <f>IF(U521="COMPARTIR",'01-Mapa de riesgo-UO'!BA522, IF(U521=0, 0,$I$6))</f>
        <v>0</v>
      </c>
      <c r="X521" s="221"/>
      <c r="Y521" s="221"/>
      <c r="Z521" s="221"/>
      <c r="AA521" s="221"/>
      <c r="AB521" s="324"/>
    </row>
    <row r="522" spans="1:28" ht="91.5" hidden="1" customHeight="1" x14ac:dyDescent="0.2">
      <c r="A522" s="324"/>
      <c r="B522" s="332"/>
      <c r="C522" s="402"/>
      <c r="D522" s="332"/>
      <c r="E522" s="332"/>
      <c r="F522" s="332"/>
      <c r="G522" s="52" t="str">
        <f>'01-Mapa de riesgo-UO'!I523</f>
        <v>Comunicaciones externas desviadas de la realidad, por actores externos y sus motivaciones personales</v>
      </c>
      <c r="H522" s="332"/>
      <c r="I522" s="385"/>
      <c r="J522" s="332"/>
      <c r="K522" s="401"/>
      <c r="L522" s="399"/>
      <c r="M522" s="204" t="str">
        <f>IF('01-Mapa de riesgo-UO'!S523="No existen", "No existe control para el riesgo",'01-Mapa de riesgo-UO'!W523)</f>
        <v>Derecho de petición
Apoyo juridico
Verificación en la veracidad de la información</v>
      </c>
      <c r="N522" s="204">
        <f>'01-Mapa de riesgo-UO'!AB523</f>
        <v>0</v>
      </c>
      <c r="O522" s="204" t="str">
        <f>'01-Mapa de riesgo-UO'!AG523</f>
        <v>Director(a) Comunicaciones</v>
      </c>
      <c r="P522" s="218" t="str">
        <f>'01-Mapa de riesgo-UO'!AL523</f>
        <v>No definida</v>
      </c>
      <c r="Q522" s="218" t="str">
        <f>'01-Mapa de riesgo-UO'!AP523</f>
        <v>Detectivo</v>
      </c>
      <c r="R522" s="385"/>
      <c r="S522" s="399"/>
      <c r="T522" s="399"/>
      <c r="U522" s="223" t="str">
        <f>'01-Mapa de riesgo-UO'!AW523</f>
        <v>TRANSFERIR</v>
      </c>
      <c r="V522" s="223" t="str">
        <f>'01-Mapa de riesgo-UO'!AX523</f>
        <v>Generar una hoja de ruta para el apoyo legal y la verificación de la veracidad de la información</v>
      </c>
      <c r="W522" s="180">
        <f>IF(U522="COMPARTIR",'01-Mapa de riesgo-UO'!BA523, IF(U522=0, 0,$I$6))</f>
        <v>0</v>
      </c>
      <c r="X522" s="221"/>
      <c r="Y522" s="221"/>
      <c r="Z522" s="221"/>
      <c r="AA522" s="221"/>
      <c r="AB522" s="324"/>
    </row>
    <row r="523" spans="1:28" ht="91.5" hidden="1" customHeight="1" x14ac:dyDescent="0.2">
      <c r="A523" s="324">
        <v>172</v>
      </c>
      <c r="B523" s="332" t="str">
        <f>'01-Mapa de riesgo-UO'!D524</f>
        <v>ADMINISTRACIÓN_INSTITUCIONAL</v>
      </c>
      <c r="C523" s="402" t="str">
        <f>+'01-Mapa de riesgo-UO'!F524</f>
        <v>NO</v>
      </c>
      <c r="D523" s="332" t="str">
        <f>'01-Mapa de riesgo-UO'!J524</f>
        <v>Corrupción</v>
      </c>
      <c r="E523" s="332" t="str">
        <f>'01-Mapa de riesgo-UO'!K524</f>
        <v>Manipulacion de los medios de comunicación de la Universidad</v>
      </c>
      <c r="F523" s="332" t="str">
        <f>'01-Mapa de riesgo-UO'!L524</f>
        <v>Uso indebido de los medios de comunicaciòn con el fin de favorecer a terceros o intereses particulares</v>
      </c>
      <c r="G523" s="52" t="str">
        <f>'01-Mapa de riesgo-UO'!I524</f>
        <v>Presiones por actores externos a la Universidad</v>
      </c>
      <c r="H523" s="332" t="str">
        <f>'01-Mapa de riesgo-UO'!M524</f>
        <v>Crisis reputacional de la Universidad
Sanciones legales para la Universidad</v>
      </c>
      <c r="I523" s="385" t="str">
        <f>'01-Mapa de riesgo-UO'!AT524</f>
        <v>MODERADO</v>
      </c>
      <c r="J523" s="332" t="str">
        <f>'01-Mapa de riesgo-UO'!AU524</f>
        <v>Comunicaciones erradas/Total de publicaciones</v>
      </c>
      <c r="K523" s="401"/>
      <c r="L523" s="399"/>
      <c r="M523" s="204">
        <f>IF('01-Mapa de riesgo-UO'!S524="No existen", "No existe control para el riesgo",'01-Mapa de riesgo-UO'!W524)</f>
        <v>0</v>
      </c>
      <c r="N523" s="204">
        <f>'01-Mapa de riesgo-UO'!AB524</f>
        <v>0</v>
      </c>
      <c r="O523" s="204">
        <f>'01-Mapa de riesgo-UO'!AG524</f>
        <v>0</v>
      </c>
      <c r="P523" s="218">
        <f>'01-Mapa de riesgo-UO'!AL524</f>
        <v>0</v>
      </c>
      <c r="Q523" s="218">
        <f>'01-Mapa de riesgo-UO'!AP524</f>
        <v>0</v>
      </c>
      <c r="R523" s="385" t="str">
        <f>'01-Mapa de riesgo-UO'!AR524</f>
        <v>INEXISTENTE</v>
      </c>
      <c r="S523" s="399"/>
      <c r="T523" s="399"/>
      <c r="U523" s="223">
        <f>'01-Mapa de riesgo-UO'!AW524</f>
        <v>0</v>
      </c>
      <c r="V523" s="223">
        <f>'01-Mapa de riesgo-UO'!AX524</f>
        <v>0</v>
      </c>
      <c r="W523" s="180">
        <f>IF(U523="COMPARTIR",'01-Mapa de riesgo-UO'!BA524, IF(U523=0, 0,$I$6))</f>
        <v>0</v>
      </c>
      <c r="X523" s="221"/>
      <c r="Y523" s="221"/>
      <c r="Z523" s="221"/>
      <c r="AA523" s="221"/>
      <c r="AB523" s="324"/>
    </row>
    <row r="524" spans="1:28" ht="91.5" hidden="1" customHeight="1" x14ac:dyDescent="0.2">
      <c r="A524" s="324"/>
      <c r="B524" s="332"/>
      <c r="C524" s="402"/>
      <c r="D524" s="332"/>
      <c r="E524" s="332"/>
      <c r="F524" s="332"/>
      <c r="G524" s="52" t="str">
        <f>'01-Mapa de riesgo-UO'!I525</f>
        <v>Falta de ética al interior de la Universidad</v>
      </c>
      <c r="H524" s="332"/>
      <c r="I524" s="385"/>
      <c r="J524" s="332"/>
      <c r="K524" s="401"/>
      <c r="L524" s="399"/>
      <c r="M524" s="204">
        <f>IF('01-Mapa de riesgo-UO'!S525="No existen", "No existe control para el riesgo",'01-Mapa de riesgo-UO'!W525)</f>
        <v>0</v>
      </c>
      <c r="N524" s="204">
        <f>'01-Mapa de riesgo-UO'!AB525</f>
        <v>0</v>
      </c>
      <c r="O524" s="204">
        <f>'01-Mapa de riesgo-UO'!AG525</f>
        <v>0</v>
      </c>
      <c r="P524" s="218">
        <f>'01-Mapa de riesgo-UO'!AL525</f>
        <v>0</v>
      </c>
      <c r="Q524" s="218">
        <f>'01-Mapa de riesgo-UO'!AP525</f>
        <v>0</v>
      </c>
      <c r="R524" s="385"/>
      <c r="S524" s="399"/>
      <c r="T524" s="399"/>
      <c r="U524" s="223">
        <f>'01-Mapa de riesgo-UO'!AW525</f>
        <v>0</v>
      </c>
      <c r="V524" s="223">
        <f>'01-Mapa de riesgo-UO'!AX525</f>
        <v>0</v>
      </c>
      <c r="W524" s="180">
        <f>IF(U524="COMPARTIR",'01-Mapa de riesgo-UO'!BA525, IF(U524=0, 0,$I$6))</f>
        <v>0</v>
      </c>
      <c r="X524" s="221"/>
      <c r="Y524" s="221"/>
      <c r="Z524" s="221"/>
      <c r="AA524" s="221"/>
      <c r="AB524" s="324"/>
    </row>
    <row r="525" spans="1:28" ht="91.5" hidden="1" customHeight="1" x14ac:dyDescent="0.2">
      <c r="A525" s="324"/>
      <c r="B525" s="332"/>
      <c r="C525" s="402"/>
      <c r="D525" s="332"/>
      <c r="E525" s="332"/>
      <c r="F525" s="332"/>
      <c r="G525" s="52" t="str">
        <f>'01-Mapa de riesgo-UO'!I526</f>
        <v>Falta de directrices, en cuanto a la centralización de las comunicaciones a través de un único canal</v>
      </c>
      <c r="H525" s="332"/>
      <c r="I525" s="385"/>
      <c r="J525" s="332"/>
      <c r="K525" s="401"/>
      <c r="L525" s="399"/>
      <c r="M525" s="204">
        <f>IF('01-Mapa de riesgo-UO'!S526="No existen", "No existe control para el riesgo",'01-Mapa de riesgo-UO'!W526)</f>
        <v>0</v>
      </c>
      <c r="N525" s="204">
        <f>'01-Mapa de riesgo-UO'!AB526</f>
        <v>0</v>
      </c>
      <c r="O525" s="204">
        <f>'01-Mapa de riesgo-UO'!AG526</f>
        <v>0</v>
      </c>
      <c r="P525" s="218">
        <f>'01-Mapa de riesgo-UO'!AL526</f>
        <v>0</v>
      </c>
      <c r="Q525" s="218">
        <f>'01-Mapa de riesgo-UO'!AP526</f>
        <v>0</v>
      </c>
      <c r="R525" s="385"/>
      <c r="S525" s="399"/>
      <c r="T525" s="399"/>
      <c r="U525" s="223">
        <f>'01-Mapa de riesgo-UO'!AW526</f>
        <v>0</v>
      </c>
      <c r="V525" s="223">
        <f>'01-Mapa de riesgo-UO'!AX526</f>
        <v>0</v>
      </c>
      <c r="W525" s="180">
        <f>IF(U525="COMPARTIR",'01-Mapa de riesgo-UO'!BA526, IF(U525=0, 0,$I$6))</f>
        <v>0</v>
      </c>
      <c r="X525" s="221"/>
      <c r="Y525" s="221"/>
      <c r="Z525" s="221"/>
      <c r="AA525" s="221"/>
      <c r="AB525" s="324"/>
    </row>
    <row r="526" spans="1:28" ht="91.5" hidden="1" customHeight="1" x14ac:dyDescent="0.2">
      <c r="A526" s="324">
        <v>173</v>
      </c>
      <c r="B526" s="332" t="str">
        <f>'01-Mapa de riesgo-UO'!D527</f>
        <v>ADMINISTRACIÓN_INSTITUCIONAL</v>
      </c>
      <c r="C526" s="402" t="str">
        <f>+'01-Mapa de riesgo-UO'!F527</f>
        <v>NO</v>
      </c>
      <c r="D526" s="332" t="str">
        <f>'01-Mapa de riesgo-UO'!J527</f>
        <v>Imagen</v>
      </c>
      <c r="E526" s="332" t="str">
        <f>'01-Mapa de riesgo-UO'!K527</f>
        <v>Demandas por derechos de autor y por uso de imagen</v>
      </c>
      <c r="F526" s="332" t="str">
        <f>'01-Mapa de riesgo-UO'!L527</f>
        <v>Demandas de autoría por el uso de material audiovisual, y por el uso de imagen sin previo consentimiento</v>
      </c>
      <c r="G526" s="52" t="str">
        <f>'01-Mapa de riesgo-UO'!I527</f>
        <v>Inexistencia de un formato para la cesión de derechos de autor</v>
      </c>
      <c r="H526" s="332" t="str">
        <f>'01-Mapa de riesgo-UO'!M527</f>
        <v>Pérdida económica por demandas
Sanciones legales para la Universidad</v>
      </c>
      <c r="I526" s="385" t="str">
        <f>'01-Mapa de riesgo-UO'!AT527</f>
        <v>MODERADO</v>
      </c>
      <c r="J526" s="332" t="str">
        <f>'01-Mapa de riesgo-UO'!AU527</f>
        <v>(Demandas por uso de imagen + Demandas por derechos de autor)/Total de Publicaciones</v>
      </c>
      <c r="K526" s="401"/>
      <c r="L526" s="399"/>
      <c r="M526" s="204">
        <f>IF('01-Mapa de riesgo-UO'!S527="No existen", "No existe control para el riesgo",'01-Mapa de riesgo-UO'!W527)</f>
        <v>0</v>
      </c>
      <c r="N526" s="204">
        <f>'01-Mapa de riesgo-UO'!AB527</f>
        <v>0</v>
      </c>
      <c r="O526" s="204">
        <f>'01-Mapa de riesgo-UO'!AG527</f>
        <v>0</v>
      </c>
      <c r="P526" s="218">
        <f>'01-Mapa de riesgo-UO'!AL527</f>
        <v>0</v>
      </c>
      <c r="Q526" s="218">
        <f>'01-Mapa de riesgo-UO'!AP527</f>
        <v>0</v>
      </c>
      <c r="R526" s="385" t="str">
        <f>'01-Mapa de riesgo-UO'!AR527</f>
        <v>DÉBIL</v>
      </c>
      <c r="S526" s="399"/>
      <c r="T526" s="399"/>
      <c r="U526" s="223">
        <f>'01-Mapa de riesgo-UO'!AW527</f>
        <v>0</v>
      </c>
      <c r="V526" s="223">
        <f>'01-Mapa de riesgo-UO'!AX527</f>
        <v>0</v>
      </c>
      <c r="W526" s="180">
        <f>IF(U526="COMPARTIR",'01-Mapa de riesgo-UO'!BA527, IF(U526=0, 0,$I$6))</f>
        <v>0</v>
      </c>
      <c r="X526" s="221"/>
      <c r="Y526" s="221"/>
      <c r="Z526" s="221"/>
      <c r="AA526" s="221"/>
      <c r="AB526" s="324"/>
    </row>
    <row r="527" spans="1:28" ht="91.5" hidden="1" customHeight="1" x14ac:dyDescent="0.2">
      <c r="A527" s="324"/>
      <c r="B527" s="332"/>
      <c r="C527" s="402"/>
      <c r="D527" s="332"/>
      <c r="E527" s="332"/>
      <c r="F527" s="332"/>
      <c r="G527" s="52" t="str">
        <f>'01-Mapa de riesgo-UO'!I528</f>
        <v>Inexistencia de un formato para el consentimiento de uso de imagen</v>
      </c>
      <c r="H527" s="332"/>
      <c r="I527" s="385"/>
      <c r="J527" s="332"/>
      <c r="K527" s="401"/>
      <c r="L527" s="399"/>
      <c r="M527" s="204" t="str">
        <f>IF('01-Mapa de riesgo-UO'!S528="No existen", "No existe control para el riesgo",'01-Mapa de riesgo-UO'!W528)</f>
        <v>Existen formatos creados, más no están incorporados en el proceso aún</v>
      </c>
      <c r="N527" s="204">
        <f>'01-Mapa de riesgo-UO'!AB528</f>
        <v>0</v>
      </c>
      <c r="O527" s="204">
        <f>'01-Mapa de riesgo-UO'!AG528</f>
        <v>0</v>
      </c>
      <c r="P527" s="218" t="str">
        <f>'01-Mapa de riesgo-UO'!AL528</f>
        <v>Diaria</v>
      </c>
      <c r="Q527" s="218" t="str">
        <f>'01-Mapa de riesgo-UO'!AP528</f>
        <v>Preventivo</v>
      </c>
      <c r="R527" s="385"/>
      <c r="S527" s="399"/>
      <c r="T527" s="399"/>
      <c r="U527" s="223" t="str">
        <f>'01-Mapa de riesgo-UO'!AW528</f>
        <v>REDUCIR</v>
      </c>
      <c r="V527" s="223" t="str">
        <f>'01-Mapa de riesgo-UO'!AX528</f>
        <v>Incorporar en el proceso periodístico el uso de formatos para la autorización de uso de imagen</v>
      </c>
      <c r="W527" s="180">
        <f>IF(U527="COMPARTIR",'01-Mapa de riesgo-UO'!BA528, IF(U527=0, 0,$I$6))</f>
        <v>0</v>
      </c>
      <c r="X527" s="221"/>
      <c r="Y527" s="221"/>
      <c r="Z527" s="221"/>
      <c r="AA527" s="221"/>
      <c r="AB527" s="324"/>
    </row>
    <row r="528" spans="1:28" ht="91.5" hidden="1" customHeight="1" x14ac:dyDescent="0.2">
      <c r="A528" s="324"/>
      <c r="B528" s="332"/>
      <c r="C528" s="402"/>
      <c r="D528" s="332"/>
      <c r="E528" s="332"/>
      <c r="F528" s="332"/>
      <c r="G528" s="52">
        <f>'01-Mapa de riesgo-UO'!I529</f>
        <v>0</v>
      </c>
      <c r="H528" s="332"/>
      <c r="I528" s="385"/>
      <c r="J528" s="332"/>
      <c r="K528" s="401"/>
      <c r="L528" s="399"/>
      <c r="M528" s="204">
        <f>IF('01-Mapa de riesgo-UO'!S529="No existen", "No existe control para el riesgo",'01-Mapa de riesgo-UO'!W529)</f>
        <v>0</v>
      </c>
      <c r="N528" s="204">
        <f>'01-Mapa de riesgo-UO'!AB529</f>
        <v>0</v>
      </c>
      <c r="O528" s="204">
        <f>'01-Mapa de riesgo-UO'!AG529</f>
        <v>0</v>
      </c>
      <c r="P528" s="218">
        <f>'01-Mapa de riesgo-UO'!AL529</f>
        <v>0</v>
      </c>
      <c r="Q528" s="218">
        <f>'01-Mapa de riesgo-UO'!AP529</f>
        <v>0</v>
      </c>
      <c r="R528" s="385"/>
      <c r="S528" s="399"/>
      <c r="T528" s="399"/>
      <c r="U528" s="223">
        <f>'01-Mapa de riesgo-UO'!AW529</f>
        <v>0</v>
      </c>
      <c r="V528" s="223">
        <f>'01-Mapa de riesgo-UO'!AX529</f>
        <v>0</v>
      </c>
      <c r="W528" s="180">
        <f>IF(U528="COMPARTIR",'01-Mapa de riesgo-UO'!BA529, IF(U528=0, 0,$I$6))</f>
        <v>0</v>
      </c>
      <c r="X528" s="221"/>
      <c r="Y528" s="221"/>
      <c r="Z528" s="221"/>
      <c r="AA528" s="221"/>
      <c r="AB528" s="324"/>
    </row>
    <row r="529" spans="7:27" s="189" customFormat="1" ht="41.25" hidden="1" customHeight="1" x14ac:dyDescent="0.2">
      <c r="R529" s="197"/>
      <c r="W529" s="198"/>
    </row>
    <row r="530" spans="7:27" s="189" customFormat="1" ht="41.25" hidden="1" customHeight="1" x14ac:dyDescent="0.2">
      <c r="R530" s="197"/>
      <c r="W530" s="198"/>
    </row>
    <row r="531" spans="7:27" s="189" customFormat="1" ht="41.25" hidden="1" customHeight="1" x14ac:dyDescent="0.2">
      <c r="R531" s="197"/>
      <c r="W531" s="198"/>
    </row>
    <row r="532" spans="7:27" s="189" customFormat="1" ht="41.25" hidden="1" customHeight="1" x14ac:dyDescent="0.2">
      <c r="R532" s="197"/>
      <c r="W532" s="198"/>
    </row>
    <row r="533" spans="7:27" s="189" customFormat="1" ht="41.25" hidden="1" customHeight="1" x14ac:dyDescent="0.2">
      <c r="R533" s="197"/>
      <c r="W533" s="198"/>
    </row>
    <row r="534" spans="7:27" s="189" customFormat="1" ht="41.25" hidden="1" customHeight="1" x14ac:dyDescent="0.2">
      <c r="R534" s="197"/>
      <c r="W534" s="198"/>
    </row>
    <row r="535" spans="7:27" s="199" customFormat="1" ht="41.25" hidden="1" customHeight="1" x14ac:dyDescent="0.2">
      <c r="W535" s="200" t="s">
        <v>89</v>
      </c>
      <c r="X535" s="199" t="s">
        <v>92</v>
      </c>
      <c r="Y535" s="199" t="s">
        <v>90</v>
      </c>
      <c r="Z535" s="199" t="s">
        <v>93</v>
      </c>
      <c r="AA535" s="199" t="s">
        <v>91</v>
      </c>
    </row>
    <row r="536" spans="7:27" s="189" customFormat="1" ht="41.25" hidden="1" customHeight="1" x14ac:dyDescent="0.2">
      <c r="W536" s="198"/>
      <c r="X536" s="189" t="s">
        <v>558</v>
      </c>
      <c r="Y536" s="189" t="s">
        <v>558</v>
      </c>
      <c r="Z536" s="189" t="s">
        <v>558</v>
      </c>
      <c r="AA536" s="189" t="s">
        <v>558</v>
      </c>
    </row>
    <row r="537" spans="7:27" s="189" customFormat="1" ht="41.25" hidden="1" customHeight="1" x14ac:dyDescent="0.2">
      <c r="W537" s="198"/>
      <c r="X537" s="189" t="s">
        <v>271</v>
      </c>
      <c r="Y537" s="189" t="s">
        <v>271</v>
      </c>
      <c r="Z537" s="189" t="s">
        <v>271</v>
      </c>
      <c r="AA537" s="189" t="s">
        <v>271</v>
      </c>
    </row>
    <row r="538" spans="7:27" s="189" customFormat="1" ht="41.25" hidden="1" customHeight="1" x14ac:dyDescent="0.2">
      <c r="G538" s="189" t="s">
        <v>88</v>
      </c>
      <c r="H538" s="189" t="s">
        <v>87</v>
      </c>
      <c r="I538" s="189" t="s">
        <v>86</v>
      </c>
      <c r="W538" s="198"/>
      <c r="X538" s="189" t="s">
        <v>272</v>
      </c>
      <c r="Y538" s="189" t="s">
        <v>272</v>
      </c>
      <c r="Z538" s="189" t="s">
        <v>272</v>
      </c>
      <c r="AA538" s="189" t="s">
        <v>272</v>
      </c>
    </row>
    <row r="539" spans="7:27" s="189" customFormat="1" ht="41.25" hidden="1" customHeight="1" x14ac:dyDescent="0.2">
      <c r="G539" s="189" t="s">
        <v>264</v>
      </c>
      <c r="H539" s="189" t="s">
        <v>264</v>
      </c>
      <c r="I539" s="189" t="s">
        <v>266</v>
      </c>
      <c r="W539" s="198"/>
    </row>
    <row r="540" spans="7:27" s="189" customFormat="1" ht="41.25" hidden="1" customHeight="1" x14ac:dyDescent="0.2">
      <c r="H540" s="189" t="s">
        <v>265</v>
      </c>
      <c r="I540" s="189" t="s">
        <v>267</v>
      </c>
      <c r="W540" s="198"/>
    </row>
    <row r="541" spans="7:27" s="189" customFormat="1" ht="41.25" hidden="1" customHeight="1" x14ac:dyDescent="0.2">
      <c r="W541" s="198"/>
    </row>
    <row r="542" spans="7:27" s="189" customFormat="1" ht="41.25" hidden="1" customHeight="1" x14ac:dyDescent="0.2">
      <c r="W542" s="198"/>
    </row>
    <row r="543" spans="7:27" s="189" customFormat="1" ht="41.25" hidden="1" customHeight="1" x14ac:dyDescent="0.2">
      <c r="W543" s="198" t="s">
        <v>271</v>
      </c>
      <c r="X543" s="189" t="s">
        <v>272</v>
      </c>
      <c r="Y543" s="189" t="s">
        <v>558</v>
      </c>
    </row>
    <row r="544" spans="7:27" s="189" customFormat="1" ht="41.25" hidden="1" customHeight="1" x14ac:dyDescent="0.2">
      <c r="W544" s="198" t="s">
        <v>559</v>
      </c>
      <c r="X544" s="189" t="s">
        <v>560</v>
      </c>
      <c r="Y544" s="189" t="s">
        <v>561</v>
      </c>
    </row>
    <row r="545" spans="23:25" s="189" customFormat="1" ht="41.25" hidden="1" customHeight="1" x14ac:dyDescent="0.2">
      <c r="W545" s="198"/>
      <c r="Y545" s="189" t="s">
        <v>562</v>
      </c>
    </row>
    <row r="546" spans="23:25" s="189" customFormat="1" ht="41.25" hidden="1" customHeight="1" x14ac:dyDescent="0.2">
      <c r="W546" s="198"/>
    </row>
    <row r="547" spans="23:25" s="189" customFormat="1" ht="41.25" hidden="1" customHeight="1" x14ac:dyDescent="0.2">
      <c r="W547" s="198"/>
    </row>
    <row r="548" spans="23:25" s="189" customFormat="1" ht="41.25" hidden="1" customHeight="1" x14ac:dyDescent="0.2">
      <c r="W548" s="198"/>
    </row>
    <row r="549" spans="23:25" s="189" customFormat="1" ht="41.25" hidden="1" customHeight="1" x14ac:dyDescent="0.2">
      <c r="W549" s="198"/>
    </row>
    <row r="550" spans="23:25" s="189" customFormat="1" ht="41.25" hidden="1" customHeight="1" x14ac:dyDescent="0.2">
      <c r="W550" s="198"/>
    </row>
    <row r="551" spans="23:25" s="189" customFormat="1" ht="41.25" hidden="1" customHeight="1" x14ac:dyDescent="0.2">
      <c r="W551" s="198"/>
    </row>
    <row r="552" spans="23:25" ht="41.25" hidden="1" customHeight="1" x14ac:dyDescent="0.2"/>
    <row r="553" spans="23:25" ht="41.25" hidden="1" customHeight="1" x14ac:dyDescent="0.2"/>
    <row r="554" spans="23:25" ht="41.25" hidden="1" customHeight="1" x14ac:dyDescent="0.2"/>
    <row r="555" spans="23:25" ht="41.25" hidden="1" customHeight="1" x14ac:dyDescent="0.2"/>
    <row r="556" spans="23:25" ht="41.25" hidden="1" customHeight="1" x14ac:dyDescent="0.2"/>
    <row r="557" spans="23:25" ht="41.25" hidden="1" customHeight="1" x14ac:dyDescent="0.2"/>
    <row r="558" spans="23:25" ht="41.25" hidden="1" customHeight="1" x14ac:dyDescent="0.2"/>
    <row r="559" spans="23:25" ht="41.25" hidden="1" customHeight="1" x14ac:dyDescent="0.2"/>
    <row r="560" spans="23:25" ht="41.25" hidden="1" customHeight="1" x14ac:dyDescent="0.2"/>
    <row r="561" ht="41.25" hidden="1" customHeight="1" x14ac:dyDescent="0.2"/>
    <row r="562" ht="41.25" hidden="1" customHeight="1" x14ac:dyDescent="0.2"/>
    <row r="563" ht="41.25" hidden="1" customHeight="1" x14ac:dyDescent="0.2"/>
    <row r="564" ht="41.25" hidden="1" customHeight="1" x14ac:dyDescent="0.2"/>
    <row r="565" ht="41.25" hidden="1" customHeight="1" x14ac:dyDescent="0.2"/>
    <row r="566" ht="41.25" hidden="1" customHeight="1" x14ac:dyDescent="0.2"/>
    <row r="567" ht="41.25" hidden="1" customHeight="1" x14ac:dyDescent="0.2"/>
    <row r="568" ht="41.25" hidden="1" customHeight="1" x14ac:dyDescent="0.2"/>
    <row r="569" ht="41.25" hidden="1" customHeight="1" x14ac:dyDescent="0.2"/>
    <row r="570" ht="41.25" hidden="1" customHeight="1" x14ac:dyDescent="0.2"/>
    <row r="571" ht="41.25" hidden="1" customHeight="1" x14ac:dyDescent="0.2"/>
    <row r="572" ht="41.25" hidden="1" customHeight="1" x14ac:dyDescent="0.2"/>
    <row r="573" ht="41.25" hidden="1" customHeight="1" x14ac:dyDescent="0.2"/>
    <row r="574" ht="41.25" hidden="1" customHeight="1" x14ac:dyDescent="0.2"/>
    <row r="575" ht="41.25" hidden="1" customHeight="1" x14ac:dyDescent="0.2"/>
    <row r="576" ht="41.25" hidden="1" customHeight="1" x14ac:dyDescent="0.2"/>
    <row r="577" ht="41.25" hidden="1" customHeight="1" x14ac:dyDescent="0.2"/>
    <row r="578" ht="41.25" hidden="1" customHeight="1" x14ac:dyDescent="0.2"/>
    <row r="579" ht="41.25" hidden="1" customHeight="1" x14ac:dyDescent="0.2"/>
    <row r="580" ht="41.25" hidden="1" customHeight="1" x14ac:dyDescent="0.2"/>
    <row r="581" ht="41.25" hidden="1" customHeight="1" x14ac:dyDescent="0.2"/>
    <row r="582" ht="41.25" hidden="1" customHeight="1" x14ac:dyDescent="0.2"/>
    <row r="583" ht="41.25" hidden="1" customHeight="1" x14ac:dyDescent="0.2"/>
    <row r="584" ht="41.25" hidden="1" customHeight="1" x14ac:dyDescent="0.2"/>
    <row r="585" ht="41.25" hidden="1" customHeight="1" x14ac:dyDescent="0.2"/>
    <row r="586" ht="41.25" hidden="1" customHeight="1" x14ac:dyDescent="0.2"/>
    <row r="587" ht="41.25" hidden="1" customHeight="1" x14ac:dyDescent="0.2"/>
    <row r="588" ht="41.25" hidden="1" customHeight="1" x14ac:dyDescent="0.2"/>
    <row r="589" ht="41.25" hidden="1" customHeight="1" x14ac:dyDescent="0.2"/>
    <row r="590" ht="41.25" hidden="1" customHeight="1" x14ac:dyDescent="0.2"/>
    <row r="591" ht="41.25" hidden="1" customHeight="1" x14ac:dyDescent="0.2"/>
    <row r="592" ht="41.25" hidden="1" customHeight="1" x14ac:dyDescent="0.2"/>
    <row r="593" ht="41.25" hidden="1" customHeight="1" x14ac:dyDescent="0.2"/>
    <row r="594" ht="41.25" hidden="1" customHeight="1" x14ac:dyDescent="0.2"/>
    <row r="595" ht="41.25" hidden="1" customHeight="1" x14ac:dyDescent="0.2"/>
    <row r="596" ht="41.25" hidden="1" customHeight="1" x14ac:dyDescent="0.2"/>
    <row r="597" ht="41.25" hidden="1" customHeight="1" x14ac:dyDescent="0.2"/>
    <row r="598" ht="41.25" hidden="1" customHeight="1" x14ac:dyDescent="0.2"/>
    <row r="599" ht="41.25" hidden="1" customHeight="1" x14ac:dyDescent="0.2"/>
    <row r="600" ht="41.25" hidden="1" customHeight="1" x14ac:dyDescent="0.2"/>
    <row r="601" ht="41.25" hidden="1" customHeight="1" x14ac:dyDescent="0.2"/>
    <row r="602" ht="41.25" hidden="1" customHeight="1" x14ac:dyDescent="0.2"/>
    <row r="603" ht="41.25" hidden="1" customHeight="1" x14ac:dyDescent="0.2"/>
    <row r="604" ht="41.25" hidden="1" customHeight="1" x14ac:dyDescent="0.2"/>
    <row r="605" ht="41.25" hidden="1" customHeight="1" x14ac:dyDescent="0.2"/>
    <row r="606" ht="41.25" hidden="1" customHeight="1" x14ac:dyDescent="0.2"/>
    <row r="607" ht="41.25" hidden="1" customHeight="1" x14ac:dyDescent="0.2"/>
    <row r="608" ht="41.25" hidden="1" customHeight="1" x14ac:dyDescent="0.2"/>
    <row r="609" ht="41.25" hidden="1" customHeight="1" x14ac:dyDescent="0.2"/>
    <row r="610" ht="41.25" hidden="1" customHeight="1" x14ac:dyDescent="0.2"/>
    <row r="611" ht="41.25" hidden="1" customHeight="1" x14ac:dyDescent="0.2"/>
    <row r="612" ht="41.25" hidden="1" customHeight="1" x14ac:dyDescent="0.2"/>
    <row r="613" ht="41.25" hidden="1" customHeight="1" x14ac:dyDescent="0.2"/>
    <row r="614" ht="41.25" hidden="1" customHeight="1" x14ac:dyDescent="0.2"/>
    <row r="615" ht="41.25" hidden="1" customHeight="1" x14ac:dyDescent="0.2"/>
    <row r="616" ht="41.25" hidden="1" customHeight="1" x14ac:dyDescent="0.2"/>
    <row r="617" ht="41.25" hidden="1" customHeight="1" x14ac:dyDescent="0.2"/>
    <row r="618" ht="41.25" hidden="1" customHeight="1" x14ac:dyDescent="0.2"/>
    <row r="619" ht="41.25" hidden="1" customHeight="1" x14ac:dyDescent="0.2"/>
    <row r="620" ht="41.25" hidden="1" customHeight="1" x14ac:dyDescent="0.2"/>
    <row r="621" ht="41.25" hidden="1" customHeight="1" x14ac:dyDescent="0.2"/>
    <row r="622" ht="41.25" hidden="1" customHeight="1" x14ac:dyDescent="0.2"/>
    <row r="623" ht="41.25" hidden="1" customHeight="1" x14ac:dyDescent="0.2"/>
    <row r="624" ht="41.25" hidden="1" customHeight="1" x14ac:dyDescent="0.2"/>
    <row r="625" ht="41.25" hidden="1" customHeight="1" x14ac:dyDescent="0.2"/>
  </sheetData>
  <sheetProtection algorithmName="SHA-512" hashValue="uD9HQs36C48qLrLq9zT4yP2GxrSkCUyLj3xRLfBLguQfmFZecN951K5Fx9PXzTQ604eMkg6oYWR6tE7qXcYJnQ==" saltValue="/pUGpPPPO6iCWDGanLdw4w==" spinCount="100000" sheet="1" selectLockedCells="1" selectUnlockedCells="1"/>
  <autoFilter ref="A9:AC528">
    <filterColumn colId="1">
      <filters>
        <filter val="DOCENCIA"/>
      </filters>
    </filterColumn>
    <filterColumn colId="18" showButton="0"/>
    <filterColumn colId="23" showButton="0"/>
    <filterColumn colId="25" showButton="0"/>
  </autoFilter>
  <dataConsolidate/>
  <mergeCells count="2790">
    <mergeCell ref="AB397:AB399"/>
    <mergeCell ref="AB400:AB402"/>
    <mergeCell ref="AB403:AB405"/>
    <mergeCell ref="AB406:AB408"/>
    <mergeCell ref="AB409:AB411"/>
    <mergeCell ref="AB412:AB414"/>
    <mergeCell ref="AB415:AB417"/>
    <mergeCell ref="AB472:AB474"/>
    <mergeCell ref="AB475:AB477"/>
    <mergeCell ref="AB478:AB480"/>
    <mergeCell ref="AB481:AB483"/>
    <mergeCell ref="AB484:AB486"/>
    <mergeCell ref="AB487:AB489"/>
    <mergeCell ref="AB490:AB492"/>
    <mergeCell ref="AB493:AB495"/>
    <mergeCell ref="AB445:AB447"/>
    <mergeCell ref="AB448:AB450"/>
    <mergeCell ref="AB451:AB453"/>
    <mergeCell ref="AB454:AB456"/>
    <mergeCell ref="AB457:AB459"/>
    <mergeCell ref="AB460:AB462"/>
    <mergeCell ref="AB463:AB465"/>
    <mergeCell ref="AB466:AB468"/>
    <mergeCell ref="AB469:AB471"/>
    <mergeCell ref="S493:T493"/>
    <mergeCell ref="S494:T494"/>
    <mergeCell ref="S495:T495"/>
    <mergeCell ref="S481:T481"/>
    <mergeCell ref="S482:T482"/>
    <mergeCell ref="S483:T483"/>
    <mergeCell ref="S484:T484"/>
    <mergeCell ref="S485:T485"/>
    <mergeCell ref="S486:T486"/>
    <mergeCell ref="S487:T487"/>
    <mergeCell ref="S488:T488"/>
    <mergeCell ref="S489:T489"/>
    <mergeCell ref="AB364:AB366"/>
    <mergeCell ref="AB367:AB369"/>
    <mergeCell ref="AB370:AB372"/>
    <mergeCell ref="AB373:AB375"/>
    <mergeCell ref="AB376:AB378"/>
    <mergeCell ref="AB379:AB381"/>
    <mergeCell ref="AB382:AB384"/>
    <mergeCell ref="AB385:AB387"/>
    <mergeCell ref="AB388:AB390"/>
    <mergeCell ref="AB418:AB420"/>
    <mergeCell ref="AB421:AB423"/>
    <mergeCell ref="AB424:AB426"/>
    <mergeCell ref="AB427:AB429"/>
    <mergeCell ref="AB430:AB432"/>
    <mergeCell ref="AB433:AB435"/>
    <mergeCell ref="AB436:AB438"/>
    <mergeCell ref="AB439:AB441"/>
    <mergeCell ref="AB442:AB444"/>
    <mergeCell ref="AB391:AB393"/>
    <mergeCell ref="AB394:AB396"/>
    <mergeCell ref="S476:T476"/>
    <mergeCell ref="S477:T477"/>
    <mergeCell ref="S478:T478"/>
    <mergeCell ref="S479:T479"/>
    <mergeCell ref="S480:T480"/>
    <mergeCell ref="S463:T463"/>
    <mergeCell ref="S464:T464"/>
    <mergeCell ref="S465:T465"/>
    <mergeCell ref="S466:T466"/>
    <mergeCell ref="S467:T467"/>
    <mergeCell ref="S468:T468"/>
    <mergeCell ref="S469:T469"/>
    <mergeCell ref="S470:T470"/>
    <mergeCell ref="S471:T471"/>
    <mergeCell ref="S490:T490"/>
    <mergeCell ref="S491:T491"/>
    <mergeCell ref="S492:T492"/>
    <mergeCell ref="S459:T459"/>
    <mergeCell ref="S460:T460"/>
    <mergeCell ref="S461:T461"/>
    <mergeCell ref="S462:T462"/>
    <mergeCell ref="S445:T445"/>
    <mergeCell ref="S446:T446"/>
    <mergeCell ref="S447:T447"/>
    <mergeCell ref="S448:T448"/>
    <mergeCell ref="S449:T449"/>
    <mergeCell ref="S450:T450"/>
    <mergeCell ref="S451:T451"/>
    <mergeCell ref="S452:T452"/>
    <mergeCell ref="S453:T453"/>
    <mergeCell ref="S472:T472"/>
    <mergeCell ref="S473:T473"/>
    <mergeCell ref="S474:T474"/>
    <mergeCell ref="S475:T475"/>
    <mergeCell ref="S442:T442"/>
    <mergeCell ref="S443:T443"/>
    <mergeCell ref="S444:T444"/>
    <mergeCell ref="S427:T427"/>
    <mergeCell ref="S428:T428"/>
    <mergeCell ref="S429:T429"/>
    <mergeCell ref="S430:T430"/>
    <mergeCell ref="S431:T431"/>
    <mergeCell ref="S432:T432"/>
    <mergeCell ref="S433:T433"/>
    <mergeCell ref="S434:T434"/>
    <mergeCell ref="S435:T435"/>
    <mergeCell ref="S454:T454"/>
    <mergeCell ref="S455:T455"/>
    <mergeCell ref="S456:T456"/>
    <mergeCell ref="S457:T457"/>
    <mergeCell ref="S458:T458"/>
    <mergeCell ref="S425:T425"/>
    <mergeCell ref="S426:T426"/>
    <mergeCell ref="S409:T409"/>
    <mergeCell ref="S410:T410"/>
    <mergeCell ref="S411:T411"/>
    <mergeCell ref="S412:T412"/>
    <mergeCell ref="S413:T413"/>
    <mergeCell ref="S414:T414"/>
    <mergeCell ref="S415:T415"/>
    <mergeCell ref="S416:T416"/>
    <mergeCell ref="S417:T417"/>
    <mergeCell ref="S436:T436"/>
    <mergeCell ref="S437:T437"/>
    <mergeCell ref="S438:T438"/>
    <mergeCell ref="S439:T439"/>
    <mergeCell ref="S440:T440"/>
    <mergeCell ref="S441:T441"/>
    <mergeCell ref="S408:T408"/>
    <mergeCell ref="S391:T391"/>
    <mergeCell ref="S392:T392"/>
    <mergeCell ref="S393:T393"/>
    <mergeCell ref="S394:T394"/>
    <mergeCell ref="S395:T395"/>
    <mergeCell ref="S396:T396"/>
    <mergeCell ref="S397:T397"/>
    <mergeCell ref="S398:T398"/>
    <mergeCell ref="S399:T399"/>
    <mergeCell ref="S418:T418"/>
    <mergeCell ref="S419:T419"/>
    <mergeCell ref="S420:T420"/>
    <mergeCell ref="S421:T421"/>
    <mergeCell ref="S422:T422"/>
    <mergeCell ref="S423:T423"/>
    <mergeCell ref="S424:T424"/>
    <mergeCell ref="S360:T360"/>
    <mergeCell ref="S361:T361"/>
    <mergeCell ref="S382:T382"/>
    <mergeCell ref="S383:T383"/>
    <mergeCell ref="S384:T384"/>
    <mergeCell ref="S385:T385"/>
    <mergeCell ref="S386:T386"/>
    <mergeCell ref="S387:T387"/>
    <mergeCell ref="S388:T388"/>
    <mergeCell ref="S389:T389"/>
    <mergeCell ref="S390:T390"/>
    <mergeCell ref="S373:T373"/>
    <mergeCell ref="S374:T374"/>
    <mergeCell ref="S375:T375"/>
    <mergeCell ref="S376:T376"/>
    <mergeCell ref="S377:T377"/>
    <mergeCell ref="S378:T378"/>
    <mergeCell ref="S379:T379"/>
    <mergeCell ref="S380:T380"/>
    <mergeCell ref="S381:T381"/>
    <mergeCell ref="S343:T343"/>
    <mergeCell ref="S344:T344"/>
    <mergeCell ref="S345:T345"/>
    <mergeCell ref="S346:T346"/>
    <mergeCell ref="S347:T347"/>
    <mergeCell ref="S348:T348"/>
    <mergeCell ref="S349:T349"/>
    <mergeCell ref="S350:T350"/>
    <mergeCell ref="S351:T351"/>
    <mergeCell ref="S352:T352"/>
    <mergeCell ref="S353:T353"/>
    <mergeCell ref="S354:T354"/>
    <mergeCell ref="S355:T355"/>
    <mergeCell ref="S356:T356"/>
    <mergeCell ref="S357:T357"/>
    <mergeCell ref="S358:T358"/>
    <mergeCell ref="S359:T359"/>
    <mergeCell ref="K490:K492"/>
    <mergeCell ref="L490:L492"/>
    <mergeCell ref="K493:K495"/>
    <mergeCell ref="L493:L495"/>
    <mergeCell ref="K475:K477"/>
    <mergeCell ref="L475:L477"/>
    <mergeCell ref="K478:K480"/>
    <mergeCell ref="L478:L480"/>
    <mergeCell ref="K481:K483"/>
    <mergeCell ref="L481:L483"/>
    <mergeCell ref="K484:K486"/>
    <mergeCell ref="L484:L486"/>
    <mergeCell ref="K487:K489"/>
    <mergeCell ref="L487:L489"/>
    <mergeCell ref="S362:T362"/>
    <mergeCell ref="S364:T364"/>
    <mergeCell ref="S365:T365"/>
    <mergeCell ref="S366:T366"/>
    <mergeCell ref="S367:T367"/>
    <mergeCell ref="S368:T368"/>
    <mergeCell ref="S369:T369"/>
    <mergeCell ref="S370:T370"/>
    <mergeCell ref="S371:T371"/>
    <mergeCell ref="S372:T372"/>
    <mergeCell ref="S400:T400"/>
    <mergeCell ref="S401:T401"/>
    <mergeCell ref="S402:T402"/>
    <mergeCell ref="S403:T403"/>
    <mergeCell ref="S404:T404"/>
    <mergeCell ref="S405:T405"/>
    <mergeCell ref="S406:T406"/>
    <mergeCell ref="S407:T407"/>
    <mergeCell ref="K460:K462"/>
    <mergeCell ref="L460:L462"/>
    <mergeCell ref="K463:K465"/>
    <mergeCell ref="L463:L465"/>
    <mergeCell ref="K466:K468"/>
    <mergeCell ref="L466:L468"/>
    <mergeCell ref="K469:K471"/>
    <mergeCell ref="L469:L471"/>
    <mergeCell ref="K472:K474"/>
    <mergeCell ref="L472:L474"/>
    <mergeCell ref="K445:K447"/>
    <mergeCell ref="L445:L447"/>
    <mergeCell ref="K448:K450"/>
    <mergeCell ref="L448:L450"/>
    <mergeCell ref="K451:K453"/>
    <mergeCell ref="L451:L453"/>
    <mergeCell ref="K454:K456"/>
    <mergeCell ref="L454:L456"/>
    <mergeCell ref="K457:K459"/>
    <mergeCell ref="L457:L459"/>
    <mergeCell ref="K430:K432"/>
    <mergeCell ref="L430:L432"/>
    <mergeCell ref="K433:K435"/>
    <mergeCell ref="L433:L435"/>
    <mergeCell ref="K436:K438"/>
    <mergeCell ref="L436:L438"/>
    <mergeCell ref="K439:K441"/>
    <mergeCell ref="L439:L441"/>
    <mergeCell ref="K442:K444"/>
    <mergeCell ref="L442:L444"/>
    <mergeCell ref="K415:K417"/>
    <mergeCell ref="L415:L417"/>
    <mergeCell ref="K418:K420"/>
    <mergeCell ref="L418:L420"/>
    <mergeCell ref="K421:K423"/>
    <mergeCell ref="L421:L423"/>
    <mergeCell ref="K424:K426"/>
    <mergeCell ref="L424:L426"/>
    <mergeCell ref="K427:K429"/>
    <mergeCell ref="L427:L429"/>
    <mergeCell ref="L403:L405"/>
    <mergeCell ref="K406:K408"/>
    <mergeCell ref="L406:L408"/>
    <mergeCell ref="K409:K411"/>
    <mergeCell ref="L409:L411"/>
    <mergeCell ref="K412:K414"/>
    <mergeCell ref="L412:L414"/>
    <mergeCell ref="K385:K387"/>
    <mergeCell ref="L385:L387"/>
    <mergeCell ref="K388:K390"/>
    <mergeCell ref="L388:L390"/>
    <mergeCell ref="K391:K393"/>
    <mergeCell ref="L391:L393"/>
    <mergeCell ref="K394:K396"/>
    <mergeCell ref="L394:L396"/>
    <mergeCell ref="K397:K399"/>
    <mergeCell ref="L397:L399"/>
    <mergeCell ref="K370:K372"/>
    <mergeCell ref="J493:J495"/>
    <mergeCell ref="L370:L372"/>
    <mergeCell ref="K373:K375"/>
    <mergeCell ref="L373:L375"/>
    <mergeCell ref="K376:K378"/>
    <mergeCell ref="L376:L378"/>
    <mergeCell ref="K379:K381"/>
    <mergeCell ref="L379:L381"/>
    <mergeCell ref="K382:K384"/>
    <mergeCell ref="L382:L384"/>
    <mergeCell ref="K343:K345"/>
    <mergeCell ref="L343:L345"/>
    <mergeCell ref="K346:K348"/>
    <mergeCell ref="L346:L348"/>
    <mergeCell ref="K349:K351"/>
    <mergeCell ref="L349:L351"/>
    <mergeCell ref="K352:K354"/>
    <mergeCell ref="L352:L354"/>
    <mergeCell ref="K355:K357"/>
    <mergeCell ref="L355:L357"/>
    <mergeCell ref="K358:K360"/>
    <mergeCell ref="L358:L360"/>
    <mergeCell ref="K361:K363"/>
    <mergeCell ref="L361:L363"/>
    <mergeCell ref="K364:K366"/>
    <mergeCell ref="L364:L366"/>
    <mergeCell ref="K367:K369"/>
    <mergeCell ref="L367:L369"/>
    <mergeCell ref="K400:K402"/>
    <mergeCell ref="L400:L402"/>
    <mergeCell ref="K403:K405"/>
    <mergeCell ref="J394:J396"/>
    <mergeCell ref="J397:J399"/>
    <mergeCell ref="J400:J402"/>
    <mergeCell ref="J403:J405"/>
    <mergeCell ref="J406:J408"/>
    <mergeCell ref="J466:J468"/>
    <mergeCell ref="J469:J471"/>
    <mergeCell ref="J472:J474"/>
    <mergeCell ref="J475:J477"/>
    <mergeCell ref="J478:J480"/>
    <mergeCell ref="J481:J483"/>
    <mergeCell ref="J484:J486"/>
    <mergeCell ref="J487:J489"/>
    <mergeCell ref="J490:J492"/>
    <mergeCell ref="J439:J441"/>
    <mergeCell ref="J442:J444"/>
    <mergeCell ref="J445:J447"/>
    <mergeCell ref="J448:J450"/>
    <mergeCell ref="J451:J453"/>
    <mergeCell ref="J454:J456"/>
    <mergeCell ref="J457:J459"/>
    <mergeCell ref="J460:J462"/>
    <mergeCell ref="J463:J465"/>
    <mergeCell ref="J343:J345"/>
    <mergeCell ref="J346:J348"/>
    <mergeCell ref="J349:J351"/>
    <mergeCell ref="J352:J354"/>
    <mergeCell ref="J355:J357"/>
    <mergeCell ref="J358:J360"/>
    <mergeCell ref="J361:J363"/>
    <mergeCell ref="J364:J366"/>
    <mergeCell ref="J367:J369"/>
    <mergeCell ref="J370:J372"/>
    <mergeCell ref="J373:J375"/>
    <mergeCell ref="J376:J378"/>
    <mergeCell ref="J379:J381"/>
    <mergeCell ref="J382:J384"/>
    <mergeCell ref="J385:J387"/>
    <mergeCell ref="J388:J390"/>
    <mergeCell ref="J391:J393"/>
    <mergeCell ref="I478:I480"/>
    <mergeCell ref="I481:I483"/>
    <mergeCell ref="I484:I486"/>
    <mergeCell ref="I487:I489"/>
    <mergeCell ref="I490:I492"/>
    <mergeCell ref="I493:I495"/>
    <mergeCell ref="I451:I453"/>
    <mergeCell ref="I454:I456"/>
    <mergeCell ref="I457:I459"/>
    <mergeCell ref="I460:I462"/>
    <mergeCell ref="I463:I465"/>
    <mergeCell ref="I466:I468"/>
    <mergeCell ref="I469:I471"/>
    <mergeCell ref="I472:I474"/>
    <mergeCell ref="I475:I477"/>
    <mergeCell ref="J409:J411"/>
    <mergeCell ref="J412:J414"/>
    <mergeCell ref="J415:J417"/>
    <mergeCell ref="J418:J420"/>
    <mergeCell ref="J421:J423"/>
    <mergeCell ref="J424:J426"/>
    <mergeCell ref="J427:J429"/>
    <mergeCell ref="J430:J432"/>
    <mergeCell ref="J433:J435"/>
    <mergeCell ref="J436:J438"/>
    <mergeCell ref="I394:I396"/>
    <mergeCell ref="I424:I426"/>
    <mergeCell ref="I427:I429"/>
    <mergeCell ref="I430:I432"/>
    <mergeCell ref="I433:I435"/>
    <mergeCell ref="I436:I438"/>
    <mergeCell ref="I439:I441"/>
    <mergeCell ref="I442:I444"/>
    <mergeCell ref="I445:I447"/>
    <mergeCell ref="I448:I450"/>
    <mergeCell ref="I397:I399"/>
    <mergeCell ref="I400:I402"/>
    <mergeCell ref="I403:I405"/>
    <mergeCell ref="I406:I408"/>
    <mergeCell ref="I409:I411"/>
    <mergeCell ref="I412:I414"/>
    <mergeCell ref="I415:I417"/>
    <mergeCell ref="I418:I420"/>
    <mergeCell ref="I421:I423"/>
    <mergeCell ref="I343:I345"/>
    <mergeCell ref="I346:I348"/>
    <mergeCell ref="I349:I351"/>
    <mergeCell ref="I352:I354"/>
    <mergeCell ref="I355:I357"/>
    <mergeCell ref="I358:I360"/>
    <mergeCell ref="I361:I363"/>
    <mergeCell ref="I364:I366"/>
    <mergeCell ref="I367:I369"/>
    <mergeCell ref="I370:I372"/>
    <mergeCell ref="I373:I375"/>
    <mergeCell ref="I376:I378"/>
    <mergeCell ref="I379:I381"/>
    <mergeCell ref="I382:I384"/>
    <mergeCell ref="I385:I387"/>
    <mergeCell ref="I388:I390"/>
    <mergeCell ref="I391:I393"/>
    <mergeCell ref="H451:H453"/>
    <mergeCell ref="H454:H456"/>
    <mergeCell ref="H457:H459"/>
    <mergeCell ref="H460:H462"/>
    <mergeCell ref="H409:H411"/>
    <mergeCell ref="H412:H414"/>
    <mergeCell ref="H415:H417"/>
    <mergeCell ref="H418:H420"/>
    <mergeCell ref="H421:H423"/>
    <mergeCell ref="H424:H426"/>
    <mergeCell ref="H427:H429"/>
    <mergeCell ref="H430:H432"/>
    <mergeCell ref="H433:H435"/>
    <mergeCell ref="H490:H492"/>
    <mergeCell ref="H493:H495"/>
    <mergeCell ref="H463:H465"/>
    <mergeCell ref="H466:H468"/>
    <mergeCell ref="H469:H471"/>
    <mergeCell ref="H472:H474"/>
    <mergeCell ref="H475:H477"/>
    <mergeCell ref="H478:H480"/>
    <mergeCell ref="H481:H483"/>
    <mergeCell ref="H484:H486"/>
    <mergeCell ref="H487:H489"/>
    <mergeCell ref="F481:F483"/>
    <mergeCell ref="F484:F486"/>
    <mergeCell ref="F487:F489"/>
    <mergeCell ref="F490:F492"/>
    <mergeCell ref="F493:F495"/>
    <mergeCell ref="H343:H345"/>
    <mergeCell ref="H346:H348"/>
    <mergeCell ref="H349:H351"/>
    <mergeCell ref="H352:H354"/>
    <mergeCell ref="H355:H357"/>
    <mergeCell ref="H358:H360"/>
    <mergeCell ref="H361:H363"/>
    <mergeCell ref="H364:H366"/>
    <mergeCell ref="H367:H369"/>
    <mergeCell ref="H370:H372"/>
    <mergeCell ref="H373:H375"/>
    <mergeCell ref="H376:H378"/>
    <mergeCell ref="H379:H381"/>
    <mergeCell ref="H382:H384"/>
    <mergeCell ref="H385:H387"/>
    <mergeCell ref="H388:H390"/>
    <mergeCell ref="H391:H393"/>
    <mergeCell ref="H394:H396"/>
    <mergeCell ref="H397:H399"/>
    <mergeCell ref="H400:H402"/>
    <mergeCell ref="H403:H405"/>
    <mergeCell ref="H406:H408"/>
    <mergeCell ref="H436:H438"/>
    <mergeCell ref="H439:H441"/>
    <mergeCell ref="H442:H444"/>
    <mergeCell ref="H445:H447"/>
    <mergeCell ref="H448:H450"/>
    <mergeCell ref="F457:F459"/>
    <mergeCell ref="F460:F462"/>
    <mergeCell ref="F463:F465"/>
    <mergeCell ref="F466:F468"/>
    <mergeCell ref="F469:F471"/>
    <mergeCell ref="F472:F474"/>
    <mergeCell ref="F421:F423"/>
    <mergeCell ref="F424:F426"/>
    <mergeCell ref="F427:F429"/>
    <mergeCell ref="F430:F432"/>
    <mergeCell ref="F433:F435"/>
    <mergeCell ref="F436:F438"/>
    <mergeCell ref="F439:F441"/>
    <mergeCell ref="F442:F444"/>
    <mergeCell ref="F445:F447"/>
    <mergeCell ref="F475:F477"/>
    <mergeCell ref="F478:F480"/>
    <mergeCell ref="F391:F393"/>
    <mergeCell ref="E487:E489"/>
    <mergeCell ref="E490:E492"/>
    <mergeCell ref="E493:E495"/>
    <mergeCell ref="F394:F396"/>
    <mergeCell ref="F397:F399"/>
    <mergeCell ref="F400:F402"/>
    <mergeCell ref="F403:F405"/>
    <mergeCell ref="F406:F408"/>
    <mergeCell ref="F409:F411"/>
    <mergeCell ref="F412:F414"/>
    <mergeCell ref="F415:F417"/>
    <mergeCell ref="F418:F420"/>
    <mergeCell ref="F343:F345"/>
    <mergeCell ref="F346:F348"/>
    <mergeCell ref="F349:F351"/>
    <mergeCell ref="F352:F354"/>
    <mergeCell ref="F355:F357"/>
    <mergeCell ref="F358:F360"/>
    <mergeCell ref="F361:F363"/>
    <mergeCell ref="F364:F366"/>
    <mergeCell ref="F367:F369"/>
    <mergeCell ref="F370:F372"/>
    <mergeCell ref="F373:F375"/>
    <mergeCell ref="F376:F378"/>
    <mergeCell ref="F379:F381"/>
    <mergeCell ref="F382:F384"/>
    <mergeCell ref="F385:F387"/>
    <mergeCell ref="F388:F390"/>
    <mergeCell ref="F448:F450"/>
    <mergeCell ref="F451:F453"/>
    <mergeCell ref="F454:F456"/>
    <mergeCell ref="E460:E462"/>
    <mergeCell ref="E463:E465"/>
    <mergeCell ref="E466:E468"/>
    <mergeCell ref="E469:E471"/>
    <mergeCell ref="E472:E474"/>
    <mergeCell ref="E475:E477"/>
    <mergeCell ref="E478:E480"/>
    <mergeCell ref="E481:E483"/>
    <mergeCell ref="E484:E486"/>
    <mergeCell ref="E433:E435"/>
    <mergeCell ref="E436:E438"/>
    <mergeCell ref="E439:E441"/>
    <mergeCell ref="E442:E444"/>
    <mergeCell ref="E445:E447"/>
    <mergeCell ref="E448:E450"/>
    <mergeCell ref="E451:E453"/>
    <mergeCell ref="E454:E456"/>
    <mergeCell ref="E457:E459"/>
    <mergeCell ref="E403:E405"/>
    <mergeCell ref="E406:E408"/>
    <mergeCell ref="E409:E411"/>
    <mergeCell ref="E412:E414"/>
    <mergeCell ref="E415:E417"/>
    <mergeCell ref="E418:E420"/>
    <mergeCell ref="E421:E423"/>
    <mergeCell ref="E424:E426"/>
    <mergeCell ref="E427:E429"/>
    <mergeCell ref="E430:E432"/>
    <mergeCell ref="E343:E345"/>
    <mergeCell ref="E346:E348"/>
    <mergeCell ref="E349:E351"/>
    <mergeCell ref="E352:E354"/>
    <mergeCell ref="E355:E357"/>
    <mergeCell ref="E358:E360"/>
    <mergeCell ref="E361:E363"/>
    <mergeCell ref="E364:E366"/>
    <mergeCell ref="E367:E369"/>
    <mergeCell ref="E370:E372"/>
    <mergeCell ref="E373:E375"/>
    <mergeCell ref="E376:E378"/>
    <mergeCell ref="E379:E381"/>
    <mergeCell ref="E382:E384"/>
    <mergeCell ref="E385:E387"/>
    <mergeCell ref="E388:E390"/>
    <mergeCell ref="E391:E393"/>
    <mergeCell ref="E394:E396"/>
    <mergeCell ref="E397:E399"/>
    <mergeCell ref="E400:E402"/>
    <mergeCell ref="D472:D474"/>
    <mergeCell ref="D475:D477"/>
    <mergeCell ref="D478:D480"/>
    <mergeCell ref="D481:D483"/>
    <mergeCell ref="D484:D486"/>
    <mergeCell ref="D487:D489"/>
    <mergeCell ref="D490:D492"/>
    <mergeCell ref="D493:D495"/>
    <mergeCell ref="D445:D447"/>
    <mergeCell ref="D448:D450"/>
    <mergeCell ref="D451:D453"/>
    <mergeCell ref="D454:D456"/>
    <mergeCell ref="D457:D459"/>
    <mergeCell ref="D460:D462"/>
    <mergeCell ref="D463:D465"/>
    <mergeCell ref="D466:D468"/>
    <mergeCell ref="D469:D471"/>
    <mergeCell ref="D421:D423"/>
    <mergeCell ref="D424:D426"/>
    <mergeCell ref="D427:D429"/>
    <mergeCell ref="D430:D432"/>
    <mergeCell ref="D433:D435"/>
    <mergeCell ref="D436:D438"/>
    <mergeCell ref="D439:D441"/>
    <mergeCell ref="D442:D444"/>
    <mergeCell ref="D391:D393"/>
    <mergeCell ref="D394:D396"/>
    <mergeCell ref="D397:D399"/>
    <mergeCell ref="D400:D402"/>
    <mergeCell ref="D403:D405"/>
    <mergeCell ref="D406:D408"/>
    <mergeCell ref="D409:D411"/>
    <mergeCell ref="D412:D414"/>
    <mergeCell ref="D415:D417"/>
    <mergeCell ref="D343:D345"/>
    <mergeCell ref="D346:D348"/>
    <mergeCell ref="D349:D351"/>
    <mergeCell ref="D352:D354"/>
    <mergeCell ref="D355:D357"/>
    <mergeCell ref="D358:D360"/>
    <mergeCell ref="D361:D363"/>
    <mergeCell ref="D364:D366"/>
    <mergeCell ref="D367:D369"/>
    <mergeCell ref="D370:D372"/>
    <mergeCell ref="D373:D375"/>
    <mergeCell ref="D376:D378"/>
    <mergeCell ref="D379:D381"/>
    <mergeCell ref="D382:D384"/>
    <mergeCell ref="D385:D387"/>
    <mergeCell ref="D388:D390"/>
    <mergeCell ref="D418:D420"/>
    <mergeCell ref="C445:C447"/>
    <mergeCell ref="C448:C450"/>
    <mergeCell ref="C451:C453"/>
    <mergeCell ref="C454:C456"/>
    <mergeCell ref="C403:C405"/>
    <mergeCell ref="C406:C408"/>
    <mergeCell ref="C409:C411"/>
    <mergeCell ref="C412:C414"/>
    <mergeCell ref="C415:C417"/>
    <mergeCell ref="C418:C420"/>
    <mergeCell ref="C421:C423"/>
    <mergeCell ref="C424:C426"/>
    <mergeCell ref="C427:C429"/>
    <mergeCell ref="C484:C486"/>
    <mergeCell ref="C487:C489"/>
    <mergeCell ref="C490:C492"/>
    <mergeCell ref="C493:C495"/>
    <mergeCell ref="C457:C459"/>
    <mergeCell ref="C460:C462"/>
    <mergeCell ref="C463:C465"/>
    <mergeCell ref="C466:C468"/>
    <mergeCell ref="C469:C471"/>
    <mergeCell ref="C472:C474"/>
    <mergeCell ref="C475:C477"/>
    <mergeCell ref="C478:C480"/>
    <mergeCell ref="C481:C483"/>
    <mergeCell ref="B475:B477"/>
    <mergeCell ref="B478:B480"/>
    <mergeCell ref="B481:B483"/>
    <mergeCell ref="B484:B486"/>
    <mergeCell ref="B487:B489"/>
    <mergeCell ref="B490:B492"/>
    <mergeCell ref="B493:B495"/>
    <mergeCell ref="C343:C345"/>
    <mergeCell ref="C346:C348"/>
    <mergeCell ref="C349:C351"/>
    <mergeCell ref="C352:C354"/>
    <mergeCell ref="C355:C357"/>
    <mergeCell ref="C358:C360"/>
    <mergeCell ref="C361:C363"/>
    <mergeCell ref="C364:C366"/>
    <mergeCell ref="C367:C369"/>
    <mergeCell ref="C370:C372"/>
    <mergeCell ref="C373:C375"/>
    <mergeCell ref="C376:C378"/>
    <mergeCell ref="C379:C381"/>
    <mergeCell ref="C382:C384"/>
    <mergeCell ref="C385:C387"/>
    <mergeCell ref="C388:C390"/>
    <mergeCell ref="C391:C393"/>
    <mergeCell ref="C394:C396"/>
    <mergeCell ref="C397:C399"/>
    <mergeCell ref="C400:C402"/>
    <mergeCell ref="C430:C432"/>
    <mergeCell ref="C433:C435"/>
    <mergeCell ref="C436:C438"/>
    <mergeCell ref="C439:C441"/>
    <mergeCell ref="C442:C444"/>
    <mergeCell ref="B451:B453"/>
    <mergeCell ref="B454:B456"/>
    <mergeCell ref="B457:B459"/>
    <mergeCell ref="B460:B462"/>
    <mergeCell ref="B463:B465"/>
    <mergeCell ref="B466:B468"/>
    <mergeCell ref="B415:B417"/>
    <mergeCell ref="B418:B420"/>
    <mergeCell ref="B421:B423"/>
    <mergeCell ref="B424:B426"/>
    <mergeCell ref="B427:B429"/>
    <mergeCell ref="B430:B432"/>
    <mergeCell ref="B433:B435"/>
    <mergeCell ref="B436:B438"/>
    <mergeCell ref="B439:B441"/>
    <mergeCell ref="B469:B471"/>
    <mergeCell ref="B472:B474"/>
    <mergeCell ref="A472:A474"/>
    <mergeCell ref="A475:A477"/>
    <mergeCell ref="A478:A480"/>
    <mergeCell ref="A481:A483"/>
    <mergeCell ref="A484:A486"/>
    <mergeCell ref="A487:A489"/>
    <mergeCell ref="A490:A492"/>
    <mergeCell ref="A493:A495"/>
    <mergeCell ref="B352:B354"/>
    <mergeCell ref="B355:B357"/>
    <mergeCell ref="B358:B360"/>
    <mergeCell ref="B361:B363"/>
    <mergeCell ref="B364:B366"/>
    <mergeCell ref="B367:B369"/>
    <mergeCell ref="B370:B372"/>
    <mergeCell ref="B373:B375"/>
    <mergeCell ref="B376:B378"/>
    <mergeCell ref="B379:B381"/>
    <mergeCell ref="B382:B384"/>
    <mergeCell ref="B385:B387"/>
    <mergeCell ref="B388:B390"/>
    <mergeCell ref="B391:B393"/>
    <mergeCell ref="B394:B396"/>
    <mergeCell ref="B397:B399"/>
    <mergeCell ref="B400:B402"/>
    <mergeCell ref="B403:B405"/>
    <mergeCell ref="B406:B408"/>
    <mergeCell ref="B409:B411"/>
    <mergeCell ref="B412:B414"/>
    <mergeCell ref="B442:B444"/>
    <mergeCell ref="B445:B447"/>
    <mergeCell ref="B448:B450"/>
    <mergeCell ref="A445:A447"/>
    <mergeCell ref="A448:A450"/>
    <mergeCell ref="A451:A453"/>
    <mergeCell ref="A454:A456"/>
    <mergeCell ref="A457:A459"/>
    <mergeCell ref="A460:A462"/>
    <mergeCell ref="A463:A465"/>
    <mergeCell ref="A466:A468"/>
    <mergeCell ref="A469:A471"/>
    <mergeCell ref="A418:A420"/>
    <mergeCell ref="A421:A423"/>
    <mergeCell ref="A424:A426"/>
    <mergeCell ref="A427:A429"/>
    <mergeCell ref="A430:A432"/>
    <mergeCell ref="A433:A435"/>
    <mergeCell ref="A436:A438"/>
    <mergeCell ref="A439:A441"/>
    <mergeCell ref="A442:A444"/>
    <mergeCell ref="A391:A393"/>
    <mergeCell ref="A394:A396"/>
    <mergeCell ref="A397:A399"/>
    <mergeCell ref="A400:A402"/>
    <mergeCell ref="A403:A405"/>
    <mergeCell ref="A406:A408"/>
    <mergeCell ref="A409:A411"/>
    <mergeCell ref="A412:A414"/>
    <mergeCell ref="A415:A417"/>
    <mergeCell ref="A364:A366"/>
    <mergeCell ref="A367:A369"/>
    <mergeCell ref="A370:A372"/>
    <mergeCell ref="A373:A375"/>
    <mergeCell ref="A376:A378"/>
    <mergeCell ref="A379:A381"/>
    <mergeCell ref="A382:A384"/>
    <mergeCell ref="A385:A387"/>
    <mergeCell ref="A388:A390"/>
    <mergeCell ref="AB313:AB315"/>
    <mergeCell ref="AB316:AB318"/>
    <mergeCell ref="AB319:AB321"/>
    <mergeCell ref="AB322:AB324"/>
    <mergeCell ref="AB325:AB327"/>
    <mergeCell ref="A352:A354"/>
    <mergeCell ref="A355:A357"/>
    <mergeCell ref="A358:A360"/>
    <mergeCell ref="A361:A363"/>
    <mergeCell ref="S363:T363"/>
    <mergeCell ref="AB328:AB330"/>
    <mergeCell ref="AB331:AB333"/>
    <mergeCell ref="AB334:AB336"/>
    <mergeCell ref="AB337:AB339"/>
    <mergeCell ref="AB340:AB342"/>
    <mergeCell ref="AB343:AB345"/>
    <mergeCell ref="AB346:AB348"/>
    <mergeCell ref="AB349:AB351"/>
    <mergeCell ref="AB352:AB354"/>
    <mergeCell ref="AB355:AB357"/>
    <mergeCell ref="AB358:AB360"/>
    <mergeCell ref="AB361:AB363"/>
    <mergeCell ref="K337:K339"/>
    <mergeCell ref="L337:L339"/>
    <mergeCell ref="K340:K342"/>
    <mergeCell ref="L340:L342"/>
    <mergeCell ref="I328:I330"/>
    <mergeCell ref="J328:J330"/>
    <mergeCell ref="I331:I333"/>
    <mergeCell ref="J331:J333"/>
    <mergeCell ref="I334:I336"/>
    <mergeCell ref="J334:J336"/>
    <mergeCell ref="AB286:AB288"/>
    <mergeCell ref="AB289:AB291"/>
    <mergeCell ref="AB292:AB294"/>
    <mergeCell ref="AB295:AB297"/>
    <mergeCell ref="AB298:AB300"/>
    <mergeCell ref="AB301:AB303"/>
    <mergeCell ref="AB304:AB306"/>
    <mergeCell ref="AB307:AB309"/>
    <mergeCell ref="AB310:AB312"/>
    <mergeCell ref="AB259:AB261"/>
    <mergeCell ref="AB262:AB264"/>
    <mergeCell ref="AB265:AB267"/>
    <mergeCell ref="AB268:AB270"/>
    <mergeCell ref="AB271:AB273"/>
    <mergeCell ref="AB274:AB276"/>
    <mergeCell ref="AB277:AB279"/>
    <mergeCell ref="AB280:AB282"/>
    <mergeCell ref="AB283:AB285"/>
    <mergeCell ref="AB232:AB234"/>
    <mergeCell ref="AB235:AB237"/>
    <mergeCell ref="AB238:AB240"/>
    <mergeCell ref="AB241:AB243"/>
    <mergeCell ref="AB244:AB246"/>
    <mergeCell ref="AB247:AB249"/>
    <mergeCell ref="AB250:AB252"/>
    <mergeCell ref="AB253:AB255"/>
    <mergeCell ref="AB256:AB258"/>
    <mergeCell ref="AB205:AB207"/>
    <mergeCell ref="AB208:AB210"/>
    <mergeCell ref="AB211:AB213"/>
    <mergeCell ref="AB214:AB216"/>
    <mergeCell ref="AB217:AB219"/>
    <mergeCell ref="AB220:AB222"/>
    <mergeCell ref="AB223:AB225"/>
    <mergeCell ref="AB226:AB228"/>
    <mergeCell ref="AB229:AB231"/>
    <mergeCell ref="AB178:AB180"/>
    <mergeCell ref="AB181:AB183"/>
    <mergeCell ref="AB184:AB186"/>
    <mergeCell ref="AB187:AB189"/>
    <mergeCell ref="AB190:AB192"/>
    <mergeCell ref="AB193:AB195"/>
    <mergeCell ref="AB196:AB198"/>
    <mergeCell ref="AB199:AB201"/>
    <mergeCell ref="AB202:AB204"/>
    <mergeCell ref="AB151:AB153"/>
    <mergeCell ref="AB154:AB156"/>
    <mergeCell ref="AB157:AB159"/>
    <mergeCell ref="AB160:AB162"/>
    <mergeCell ref="AB163:AB165"/>
    <mergeCell ref="AB166:AB168"/>
    <mergeCell ref="AB169:AB171"/>
    <mergeCell ref="AB172:AB174"/>
    <mergeCell ref="AB175:AB177"/>
    <mergeCell ref="AB124:AB126"/>
    <mergeCell ref="AB127:AB129"/>
    <mergeCell ref="AB130:AB132"/>
    <mergeCell ref="AB133:AB135"/>
    <mergeCell ref="AB136:AB138"/>
    <mergeCell ref="AB139:AB141"/>
    <mergeCell ref="AB142:AB144"/>
    <mergeCell ref="AB145:AB147"/>
    <mergeCell ref="AB148:AB150"/>
    <mergeCell ref="S335:T335"/>
    <mergeCell ref="S336:T336"/>
    <mergeCell ref="S337:T337"/>
    <mergeCell ref="S338:T338"/>
    <mergeCell ref="S339:T339"/>
    <mergeCell ref="S340:T340"/>
    <mergeCell ref="S341:T341"/>
    <mergeCell ref="S342:T342"/>
    <mergeCell ref="S327:T327"/>
    <mergeCell ref="S328:T328"/>
    <mergeCell ref="S329:T329"/>
    <mergeCell ref="S330:T330"/>
    <mergeCell ref="S331:T331"/>
    <mergeCell ref="S332:T332"/>
    <mergeCell ref="S333:T333"/>
    <mergeCell ref="S334:T334"/>
    <mergeCell ref="S314:T314"/>
    <mergeCell ref="S315:T315"/>
    <mergeCell ref="S316:T316"/>
    <mergeCell ref="S299:T299"/>
    <mergeCell ref="S300:T300"/>
    <mergeCell ref="S301:T301"/>
    <mergeCell ref="S302:T302"/>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S326:T326"/>
    <mergeCell ref="S317:T317"/>
    <mergeCell ref="S318:T318"/>
    <mergeCell ref="S319:T319"/>
    <mergeCell ref="S320:T320"/>
    <mergeCell ref="S321:T321"/>
    <mergeCell ref="S322:T322"/>
    <mergeCell ref="S323:T323"/>
    <mergeCell ref="S324:T324"/>
    <mergeCell ref="S325:T325"/>
    <mergeCell ref="S308:T308"/>
    <mergeCell ref="S309:T309"/>
    <mergeCell ref="S310:T310"/>
    <mergeCell ref="S311:T311"/>
    <mergeCell ref="S312:T312"/>
    <mergeCell ref="S313:T313"/>
    <mergeCell ref="S303:T303"/>
    <mergeCell ref="S304:T304"/>
    <mergeCell ref="S305:T305"/>
    <mergeCell ref="S306:T306"/>
    <mergeCell ref="S307:T307"/>
    <mergeCell ref="S290:T290"/>
    <mergeCell ref="S291:T291"/>
    <mergeCell ref="S292:T292"/>
    <mergeCell ref="S293:T293"/>
    <mergeCell ref="S294:T294"/>
    <mergeCell ref="S295:T295"/>
    <mergeCell ref="S296:T296"/>
    <mergeCell ref="S297:T297"/>
    <mergeCell ref="S298:T298"/>
    <mergeCell ref="S281:T281"/>
    <mergeCell ref="S282:T282"/>
    <mergeCell ref="S283:T283"/>
    <mergeCell ref="S284:T284"/>
    <mergeCell ref="S285:T285"/>
    <mergeCell ref="S286:T286"/>
    <mergeCell ref="S287:T287"/>
    <mergeCell ref="S288:T288"/>
    <mergeCell ref="S289:T289"/>
    <mergeCell ref="S272:T272"/>
    <mergeCell ref="S273:T273"/>
    <mergeCell ref="S274:T274"/>
    <mergeCell ref="S275:T275"/>
    <mergeCell ref="S276:T276"/>
    <mergeCell ref="S277:T277"/>
    <mergeCell ref="S278:T278"/>
    <mergeCell ref="S279:T279"/>
    <mergeCell ref="S280:T280"/>
    <mergeCell ref="S263:T263"/>
    <mergeCell ref="S264:T264"/>
    <mergeCell ref="S265:T265"/>
    <mergeCell ref="S266:T266"/>
    <mergeCell ref="S267:T267"/>
    <mergeCell ref="S268:T268"/>
    <mergeCell ref="S269:T269"/>
    <mergeCell ref="S270:T270"/>
    <mergeCell ref="S271:T271"/>
    <mergeCell ref="S254:T254"/>
    <mergeCell ref="S255:T255"/>
    <mergeCell ref="S256:T256"/>
    <mergeCell ref="S257:T257"/>
    <mergeCell ref="S258:T258"/>
    <mergeCell ref="S259:T259"/>
    <mergeCell ref="S260:T260"/>
    <mergeCell ref="S261:T261"/>
    <mergeCell ref="S262:T262"/>
    <mergeCell ref="S245:T245"/>
    <mergeCell ref="S246:T246"/>
    <mergeCell ref="S247:T247"/>
    <mergeCell ref="S248:T248"/>
    <mergeCell ref="S249:T249"/>
    <mergeCell ref="S250:T250"/>
    <mergeCell ref="S251:T251"/>
    <mergeCell ref="S252:T252"/>
    <mergeCell ref="S253:T253"/>
    <mergeCell ref="S236:T236"/>
    <mergeCell ref="S237:T237"/>
    <mergeCell ref="S238:T238"/>
    <mergeCell ref="S239:T239"/>
    <mergeCell ref="S240:T240"/>
    <mergeCell ref="S241:T241"/>
    <mergeCell ref="S242:T242"/>
    <mergeCell ref="S243:T243"/>
    <mergeCell ref="S244:T244"/>
    <mergeCell ref="S227:T227"/>
    <mergeCell ref="S228:T228"/>
    <mergeCell ref="S229:T229"/>
    <mergeCell ref="S230:T230"/>
    <mergeCell ref="S231:T231"/>
    <mergeCell ref="S232:T232"/>
    <mergeCell ref="S233:T233"/>
    <mergeCell ref="S234:T234"/>
    <mergeCell ref="S235:T235"/>
    <mergeCell ref="S218:T218"/>
    <mergeCell ref="S219:T219"/>
    <mergeCell ref="S220:T220"/>
    <mergeCell ref="S221:T221"/>
    <mergeCell ref="S222:T222"/>
    <mergeCell ref="S223:T223"/>
    <mergeCell ref="S224:T224"/>
    <mergeCell ref="S225:T225"/>
    <mergeCell ref="S226:T226"/>
    <mergeCell ref="S209:T209"/>
    <mergeCell ref="S210:T210"/>
    <mergeCell ref="S211:T211"/>
    <mergeCell ref="S212:T212"/>
    <mergeCell ref="S213:T213"/>
    <mergeCell ref="S214:T214"/>
    <mergeCell ref="S215:T215"/>
    <mergeCell ref="S216:T216"/>
    <mergeCell ref="S217:T217"/>
    <mergeCell ref="S200:T200"/>
    <mergeCell ref="S201:T201"/>
    <mergeCell ref="S202:T202"/>
    <mergeCell ref="S203:T203"/>
    <mergeCell ref="S204:T204"/>
    <mergeCell ref="S205:T205"/>
    <mergeCell ref="S206:T206"/>
    <mergeCell ref="S207:T207"/>
    <mergeCell ref="S208:T208"/>
    <mergeCell ref="S191:T191"/>
    <mergeCell ref="S192:T192"/>
    <mergeCell ref="S193:T193"/>
    <mergeCell ref="S194:T194"/>
    <mergeCell ref="S195:T195"/>
    <mergeCell ref="S196:T196"/>
    <mergeCell ref="S197:T197"/>
    <mergeCell ref="S198:T198"/>
    <mergeCell ref="S199:T199"/>
    <mergeCell ref="S182:T182"/>
    <mergeCell ref="S183:T183"/>
    <mergeCell ref="S184:T184"/>
    <mergeCell ref="S185:T185"/>
    <mergeCell ref="S186:T186"/>
    <mergeCell ref="S187:T187"/>
    <mergeCell ref="S188:T188"/>
    <mergeCell ref="S189:T189"/>
    <mergeCell ref="S190:T190"/>
    <mergeCell ref="S173:T173"/>
    <mergeCell ref="S174:T174"/>
    <mergeCell ref="S175:T175"/>
    <mergeCell ref="S176:T176"/>
    <mergeCell ref="S177:T177"/>
    <mergeCell ref="S178:T178"/>
    <mergeCell ref="S179:T179"/>
    <mergeCell ref="S180:T180"/>
    <mergeCell ref="S181:T181"/>
    <mergeCell ref="S164:T164"/>
    <mergeCell ref="S165:T165"/>
    <mergeCell ref="S166:T166"/>
    <mergeCell ref="S167:T167"/>
    <mergeCell ref="S168:T168"/>
    <mergeCell ref="S169:T169"/>
    <mergeCell ref="S170:T170"/>
    <mergeCell ref="S171:T171"/>
    <mergeCell ref="S172:T172"/>
    <mergeCell ref="S155:T155"/>
    <mergeCell ref="S156:T156"/>
    <mergeCell ref="S157:T157"/>
    <mergeCell ref="S158:T158"/>
    <mergeCell ref="S159:T159"/>
    <mergeCell ref="S160:T160"/>
    <mergeCell ref="S161:T161"/>
    <mergeCell ref="S162:T162"/>
    <mergeCell ref="S163:T163"/>
    <mergeCell ref="S146:T146"/>
    <mergeCell ref="S147:T147"/>
    <mergeCell ref="S148:T148"/>
    <mergeCell ref="S149:T149"/>
    <mergeCell ref="S150:T150"/>
    <mergeCell ref="S151:T151"/>
    <mergeCell ref="S152:T152"/>
    <mergeCell ref="S153:T153"/>
    <mergeCell ref="S154:T154"/>
    <mergeCell ref="S137:T137"/>
    <mergeCell ref="S138:T138"/>
    <mergeCell ref="S139:T139"/>
    <mergeCell ref="S140:T140"/>
    <mergeCell ref="S141:T141"/>
    <mergeCell ref="S142:T142"/>
    <mergeCell ref="S143:T143"/>
    <mergeCell ref="S144:T144"/>
    <mergeCell ref="S145:T145"/>
    <mergeCell ref="S128:T128"/>
    <mergeCell ref="S129:T129"/>
    <mergeCell ref="S130:T130"/>
    <mergeCell ref="S131:T131"/>
    <mergeCell ref="S132:T132"/>
    <mergeCell ref="S133:T133"/>
    <mergeCell ref="S134:T134"/>
    <mergeCell ref="S135:T135"/>
    <mergeCell ref="S136:T136"/>
    <mergeCell ref="S119:T119"/>
    <mergeCell ref="S120:T120"/>
    <mergeCell ref="S121:T121"/>
    <mergeCell ref="S122:T122"/>
    <mergeCell ref="S123:T123"/>
    <mergeCell ref="S124:T124"/>
    <mergeCell ref="S125:T125"/>
    <mergeCell ref="S126:T126"/>
    <mergeCell ref="S127:T127"/>
    <mergeCell ref="S110:T110"/>
    <mergeCell ref="S111:T111"/>
    <mergeCell ref="S112:T112"/>
    <mergeCell ref="S113:T113"/>
    <mergeCell ref="S114:T114"/>
    <mergeCell ref="S115:T115"/>
    <mergeCell ref="S116:T116"/>
    <mergeCell ref="S117:T117"/>
    <mergeCell ref="S118:T118"/>
    <mergeCell ref="S101:T101"/>
    <mergeCell ref="S102:T102"/>
    <mergeCell ref="S103:T103"/>
    <mergeCell ref="S104:T104"/>
    <mergeCell ref="S105:T105"/>
    <mergeCell ref="S106:T106"/>
    <mergeCell ref="S107:T107"/>
    <mergeCell ref="S108:T108"/>
    <mergeCell ref="S109:T109"/>
    <mergeCell ref="S92:T92"/>
    <mergeCell ref="S93:T93"/>
    <mergeCell ref="S94:T94"/>
    <mergeCell ref="S95:T95"/>
    <mergeCell ref="S96:T96"/>
    <mergeCell ref="S97:T97"/>
    <mergeCell ref="S98:T98"/>
    <mergeCell ref="S99:T99"/>
    <mergeCell ref="S100:T100"/>
    <mergeCell ref="R304:R306"/>
    <mergeCell ref="R307:R309"/>
    <mergeCell ref="R310:R312"/>
    <mergeCell ref="R313:R315"/>
    <mergeCell ref="R316:R318"/>
    <mergeCell ref="R319:R321"/>
    <mergeCell ref="R322:R324"/>
    <mergeCell ref="R325:R327"/>
    <mergeCell ref="R280:R282"/>
    <mergeCell ref="R283:R285"/>
    <mergeCell ref="R286:R288"/>
    <mergeCell ref="R289:R291"/>
    <mergeCell ref="R292:R294"/>
    <mergeCell ref="R295:R297"/>
    <mergeCell ref="R298:R300"/>
    <mergeCell ref="R301:R303"/>
    <mergeCell ref="R241:R243"/>
    <mergeCell ref="R244:R246"/>
    <mergeCell ref="R247:R249"/>
    <mergeCell ref="R196:R198"/>
    <mergeCell ref="R199:R201"/>
    <mergeCell ref="R202:R204"/>
    <mergeCell ref="R205:R207"/>
    <mergeCell ref="S76:T76"/>
    <mergeCell ref="S77:T77"/>
    <mergeCell ref="S78:T78"/>
    <mergeCell ref="S79:T79"/>
    <mergeCell ref="S80:T80"/>
    <mergeCell ref="S81:T81"/>
    <mergeCell ref="S82:T82"/>
    <mergeCell ref="S83:T83"/>
    <mergeCell ref="S84:T84"/>
    <mergeCell ref="S85:T85"/>
    <mergeCell ref="S86:T86"/>
    <mergeCell ref="S87:T87"/>
    <mergeCell ref="S88:T88"/>
    <mergeCell ref="S89:T89"/>
    <mergeCell ref="S90:T90"/>
    <mergeCell ref="S91:T91"/>
    <mergeCell ref="R277:R279"/>
    <mergeCell ref="R250:R252"/>
    <mergeCell ref="R253:R255"/>
    <mergeCell ref="R256:R258"/>
    <mergeCell ref="R259:R261"/>
    <mergeCell ref="R262:R264"/>
    <mergeCell ref="R265:R267"/>
    <mergeCell ref="R268:R270"/>
    <mergeCell ref="R271:R273"/>
    <mergeCell ref="R274:R276"/>
    <mergeCell ref="R223:R225"/>
    <mergeCell ref="R226:R228"/>
    <mergeCell ref="R229:R231"/>
    <mergeCell ref="R232:R234"/>
    <mergeCell ref="R235:R237"/>
    <mergeCell ref="R238:R240"/>
    <mergeCell ref="R208:R210"/>
    <mergeCell ref="R211:R213"/>
    <mergeCell ref="R214:R216"/>
    <mergeCell ref="R217:R219"/>
    <mergeCell ref="R220:R222"/>
    <mergeCell ref="R169:R171"/>
    <mergeCell ref="R172:R174"/>
    <mergeCell ref="R175:R177"/>
    <mergeCell ref="R178:R180"/>
    <mergeCell ref="R181:R183"/>
    <mergeCell ref="R184:R186"/>
    <mergeCell ref="R187:R189"/>
    <mergeCell ref="R190:R192"/>
    <mergeCell ref="R193:R195"/>
    <mergeCell ref="K331:K333"/>
    <mergeCell ref="L331:L333"/>
    <mergeCell ref="K334:K336"/>
    <mergeCell ref="L334:L336"/>
    <mergeCell ref="K319:K321"/>
    <mergeCell ref="L319:L321"/>
    <mergeCell ref="K322:K324"/>
    <mergeCell ref="L322:L324"/>
    <mergeCell ref="K325:K327"/>
    <mergeCell ref="L325:L327"/>
    <mergeCell ref="K328:K330"/>
    <mergeCell ref="L328:L330"/>
    <mergeCell ref="K292:K294"/>
    <mergeCell ref="L292:L294"/>
    <mergeCell ref="K295:K297"/>
    <mergeCell ref="L295:L297"/>
    <mergeCell ref="K298:K300"/>
    <mergeCell ref="L298:L300"/>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K316:K318"/>
    <mergeCell ref="L316:L318"/>
    <mergeCell ref="K301:K303"/>
    <mergeCell ref="L301:L303"/>
    <mergeCell ref="K304:K306"/>
    <mergeCell ref="L304:L306"/>
    <mergeCell ref="K307:K309"/>
    <mergeCell ref="L307:L309"/>
    <mergeCell ref="K310:K312"/>
    <mergeCell ref="L310:L312"/>
    <mergeCell ref="K313:K315"/>
    <mergeCell ref="L313:L315"/>
    <mergeCell ref="K286:K288"/>
    <mergeCell ref="L286:L288"/>
    <mergeCell ref="K289:K291"/>
    <mergeCell ref="L289:L291"/>
    <mergeCell ref="K271:K273"/>
    <mergeCell ref="L271:L273"/>
    <mergeCell ref="K274:K276"/>
    <mergeCell ref="L274:L276"/>
    <mergeCell ref="K277:K279"/>
    <mergeCell ref="L277:L279"/>
    <mergeCell ref="K280:K282"/>
    <mergeCell ref="L280:L282"/>
    <mergeCell ref="K283:K285"/>
    <mergeCell ref="L283:L285"/>
    <mergeCell ref="K256:K258"/>
    <mergeCell ref="L256:L258"/>
    <mergeCell ref="K259:K261"/>
    <mergeCell ref="L259:L261"/>
    <mergeCell ref="K262:K264"/>
    <mergeCell ref="L262:L264"/>
    <mergeCell ref="K265:K267"/>
    <mergeCell ref="L265:L267"/>
    <mergeCell ref="K268:K270"/>
    <mergeCell ref="L268:L270"/>
    <mergeCell ref="K241:K243"/>
    <mergeCell ref="L241:L243"/>
    <mergeCell ref="K244:K246"/>
    <mergeCell ref="L244:L246"/>
    <mergeCell ref="K247:K249"/>
    <mergeCell ref="L247:L249"/>
    <mergeCell ref="K250:K252"/>
    <mergeCell ref="L250:L252"/>
    <mergeCell ref="K253:K255"/>
    <mergeCell ref="L253:L255"/>
    <mergeCell ref="K226:K228"/>
    <mergeCell ref="L226:L228"/>
    <mergeCell ref="K229:K231"/>
    <mergeCell ref="L229:L231"/>
    <mergeCell ref="K232:K234"/>
    <mergeCell ref="L232:L234"/>
    <mergeCell ref="K235:K237"/>
    <mergeCell ref="L235:L237"/>
    <mergeCell ref="K238:K240"/>
    <mergeCell ref="L238:L240"/>
    <mergeCell ref="K211:K213"/>
    <mergeCell ref="L211:L213"/>
    <mergeCell ref="K214:K216"/>
    <mergeCell ref="L214:L216"/>
    <mergeCell ref="K217:K219"/>
    <mergeCell ref="L217:L219"/>
    <mergeCell ref="K220:K222"/>
    <mergeCell ref="L220:L222"/>
    <mergeCell ref="K223:K225"/>
    <mergeCell ref="L223:L225"/>
    <mergeCell ref="K196:K198"/>
    <mergeCell ref="L196:L198"/>
    <mergeCell ref="K199:K201"/>
    <mergeCell ref="L199:L201"/>
    <mergeCell ref="K202:K204"/>
    <mergeCell ref="L202:L204"/>
    <mergeCell ref="K205:K207"/>
    <mergeCell ref="L205:L207"/>
    <mergeCell ref="K208:K210"/>
    <mergeCell ref="L208:L210"/>
    <mergeCell ref="K181:K183"/>
    <mergeCell ref="L181:L183"/>
    <mergeCell ref="K184:K186"/>
    <mergeCell ref="L184:L186"/>
    <mergeCell ref="K187:K189"/>
    <mergeCell ref="L187:L189"/>
    <mergeCell ref="K190:K192"/>
    <mergeCell ref="L190:L192"/>
    <mergeCell ref="K193:K195"/>
    <mergeCell ref="L193:L195"/>
    <mergeCell ref="K166:K168"/>
    <mergeCell ref="L166:L168"/>
    <mergeCell ref="K169:K171"/>
    <mergeCell ref="L169:L171"/>
    <mergeCell ref="K172:K174"/>
    <mergeCell ref="L172:L174"/>
    <mergeCell ref="K175:K177"/>
    <mergeCell ref="L175:L177"/>
    <mergeCell ref="K178:K180"/>
    <mergeCell ref="L178:L180"/>
    <mergeCell ref="K151:K153"/>
    <mergeCell ref="L151:L153"/>
    <mergeCell ref="K154:K156"/>
    <mergeCell ref="L154:L156"/>
    <mergeCell ref="K157:K159"/>
    <mergeCell ref="L157:L159"/>
    <mergeCell ref="K160:K162"/>
    <mergeCell ref="L160:L162"/>
    <mergeCell ref="K163:K165"/>
    <mergeCell ref="L163:L165"/>
    <mergeCell ref="K136:K138"/>
    <mergeCell ref="L136:L138"/>
    <mergeCell ref="K139:K141"/>
    <mergeCell ref="L139:L141"/>
    <mergeCell ref="K142:K144"/>
    <mergeCell ref="L142:L144"/>
    <mergeCell ref="K145:K147"/>
    <mergeCell ref="L145:L147"/>
    <mergeCell ref="K148:K150"/>
    <mergeCell ref="L148:L150"/>
    <mergeCell ref="K121:K123"/>
    <mergeCell ref="L121:L123"/>
    <mergeCell ref="K124:K126"/>
    <mergeCell ref="L124:L126"/>
    <mergeCell ref="K127:K129"/>
    <mergeCell ref="L127:L129"/>
    <mergeCell ref="K130:K132"/>
    <mergeCell ref="L130:L132"/>
    <mergeCell ref="K133:K135"/>
    <mergeCell ref="L133:L135"/>
    <mergeCell ref="K106:K108"/>
    <mergeCell ref="L106:L108"/>
    <mergeCell ref="K109:K111"/>
    <mergeCell ref="L109:L111"/>
    <mergeCell ref="K112:K114"/>
    <mergeCell ref="L112:L114"/>
    <mergeCell ref="K115:K117"/>
    <mergeCell ref="L115:L117"/>
    <mergeCell ref="K118:K120"/>
    <mergeCell ref="L118:L120"/>
    <mergeCell ref="K91:K93"/>
    <mergeCell ref="L91:L93"/>
    <mergeCell ref="K94:K96"/>
    <mergeCell ref="L94:L96"/>
    <mergeCell ref="K97:K99"/>
    <mergeCell ref="L97:L99"/>
    <mergeCell ref="K100:K102"/>
    <mergeCell ref="L100:L102"/>
    <mergeCell ref="K103:K105"/>
    <mergeCell ref="L103:L105"/>
    <mergeCell ref="K76:K78"/>
    <mergeCell ref="L76:L78"/>
    <mergeCell ref="K79:K81"/>
    <mergeCell ref="L79:L81"/>
    <mergeCell ref="K82:K84"/>
    <mergeCell ref="L82:L84"/>
    <mergeCell ref="K85:K87"/>
    <mergeCell ref="L85:L87"/>
    <mergeCell ref="K88:K90"/>
    <mergeCell ref="L88:L90"/>
    <mergeCell ref="I337:I339"/>
    <mergeCell ref="J337:J339"/>
    <mergeCell ref="I340:I342"/>
    <mergeCell ref="J340:J342"/>
    <mergeCell ref="I313:I315"/>
    <mergeCell ref="J313:J315"/>
    <mergeCell ref="I316:I318"/>
    <mergeCell ref="J316:J318"/>
    <mergeCell ref="I319:I321"/>
    <mergeCell ref="J319:J321"/>
    <mergeCell ref="I322:I324"/>
    <mergeCell ref="J322:J324"/>
    <mergeCell ref="I325:I327"/>
    <mergeCell ref="J325:J327"/>
    <mergeCell ref="I298:I300"/>
    <mergeCell ref="J298:J300"/>
    <mergeCell ref="I301:I303"/>
    <mergeCell ref="J301:J303"/>
    <mergeCell ref="I304:I306"/>
    <mergeCell ref="J304:J306"/>
    <mergeCell ref="I307:I309"/>
    <mergeCell ref="J307:J309"/>
    <mergeCell ref="I310:I312"/>
    <mergeCell ref="J310:J312"/>
    <mergeCell ref="I283:I285"/>
    <mergeCell ref="J283:J285"/>
    <mergeCell ref="I286:I288"/>
    <mergeCell ref="J286:J288"/>
    <mergeCell ref="I289:I291"/>
    <mergeCell ref="J289:J291"/>
    <mergeCell ref="I292:I294"/>
    <mergeCell ref="J292:J294"/>
    <mergeCell ref="I295:I297"/>
    <mergeCell ref="J295:J297"/>
    <mergeCell ref="I268:I270"/>
    <mergeCell ref="J268:J270"/>
    <mergeCell ref="I271:I273"/>
    <mergeCell ref="J271:J273"/>
    <mergeCell ref="I274:I276"/>
    <mergeCell ref="J274:J276"/>
    <mergeCell ref="I277:I279"/>
    <mergeCell ref="J277:J279"/>
    <mergeCell ref="I280:I282"/>
    <mergeCell ref="J280:J282"/>
    <mergeCell ref="I253:I255"/>
    <mergeCell ref="J253:J255"/>
    <mergeCell ref="I256:I258"/>
    <mergeCell ref="J256:J258"/>
    <mergeCell ref="I259:I261"/>
    <mergeCell ref="J259:J261"/>
    <mergeCell ref="I262:I264"/>
    <mergeCell ref="J262:J264"/>
    <mergeCell ref="I265:I267"/>
    <mergeCell ref="J265:J267"/>
    <mergeCell ref="I238:I240"/>
    <mergeCell ref="J238:J240"/>
    <mergeCell ref="I241:I243"/>
    <mergeCell ref="J241:J243"/>
    <mergeCell ref="I244:I246"/>
    <mergeCell ref="J244:J246"/>
    <mergeCell ref="I247:I249"/>
    <mergeCell ref="J247:J249"/>
    <mergeCell ref="I250:I252"/>
    <mergeCell ref="J250:J252"/>
    <mergeCell ref="I223:I225"/>
    <mergeCell ref="J223:J225"/>
    <mergeCell ref="I226:I228"/>
    <mergeCell ref="J226:J228"/>
    <mergeCell ref="I229:I231"/>
    <mergeCell ref="J229:J231"/>
    <mergeCell ref="I232:I234"/>
    <mergeCell ref="J232:J234"/>
    <mergeCell ref="I235:I237"/>
    <mergeCell ref="J235:J237"/>
    <mergeCell ref="I208:I210"/>
    <mergeCell ref="J208:J210"/>
    <mergeCell ref="I211:I213"/>
    <mergeCell ref="J211:J213"/>
    <mergeCell ref="I214:I216"/>
    <mergeCell ref="J214:J216"/>
    <mergeCell ref="I217:I219"/>
    <mergeCell ref="J217:J219"/>
    <mergeCell ref="I220:I222"/>
    <mergeCell ref="J220:J222"/>
    <mergeCell ref="I193:I195"/>
    <mergeCell ref="J193:J195"/>
    <mergeCell ref="I196:I198"/>
    <mergeCell ref="J196:J198"/>
    <mergeCell ref="I199:I201"/>
    <mergeCell ref="J199:J201"/>
    <mergeCell ref="I202:I204"/>
    <mergeCell ref="J202:J204"/>
    <mergeCell ref="I205:I207"/>
    <mergeCell ref="J205:J207"/>
    <mergeCell ref="I178:I180"/>
    <mergeCell ref="J178:J180"/>
    <mergeCell ref="I181:I183"/>
    <mergeCell ref="J181:J183"/>
    <mergeCell ref="I184:I186"/>
    <mergeCell ref="J184:J186"/>
    <mergeCell ref="I187:I189"/>
    <mergeCell ref="J187:J189"/>
    <mergeCell ref="I190:I192"/>
    <mergeCell ref="J190:J192"/>
    <mergeCell ref="I163:I165"/>
    <mergeCell ref="J163:J165"/>
    <mergeCell ref="I166:I168"/>
    <mergeCell ref="J166:J168"/>
    <mergeCell ref="I169:I171"/>
    <mergeCell ref="J169:J171"/>
    <mergeCell ref="I172:I174"/>
    <mergeCell ref="J172:J174"/>
    <mergeCell ref="I175:I177"/>
    <mergeCell ref="J175:J177"/>
    <mergeCell ref="I148:I150"/>
    <mergeCell ref="J148:J150"/>
    <mergeCell ref="I151:I153"/>
    <mergeCell ref="J151:J153"/>
    <mergeCell ref="I154:I156"/>
    <mergeCell ref="J154:J156"/>
    <mergeCell ref="I157:I159"/>
    <mergeCell ref="J157:J159"/>
    <mergeCell ref="I160:I162"/>
    <mergeCell ref="J160:J162"/>
    <mergeCell ref="I133:I135"/>
    <mergeCell ref="J133:J135"/>
    <mergeCell ref="I136:I138"/>
    <mergeCell ref="J136:J138"/>
    <mergeCell ref="I139:I141"/>
    <mergeCell ref="J139:J141"/>
    <mergeCell ref="I142:I144"/>
    <mergeCell ref="J142:J144"/>
    <mergeCell ref="I145:I147"/>
    <mergeCell ref="J145:J147"/>
    <mergeCell ref="I118:I120"/>
    <mergeCell ref="J118:J120"/>
    <mergeCell ref="I121:I123"/>
    <mergeCell ref="J121:J123"/>
    <mergeCell ref="I124:I126"/>
    <mergeCell ref="J124:J126"/>
    <mergeCell ref="I127:I129"/>
    <mergeCell ref="J127:J129"/>
    <mergeCell ref="I130:I132"/>
    <mergeCell ref="J130:J132"/>
    <mergeCell ref="J103:J105"/>
    <mergeCell ref="I106:I108"/>
    <mergeCell ref="J106:J108"/>
    <mergeCell ref="I109:I111"/>
    <mergeCell ref="J109:J111"/>
    <mergeCell ref="I112:I114"/>
    <mergeCell ref="J112:J114"/>
    <mergeCell ref="I115:I117"/>
    <mergeCell ref="J115:J117"/>
    <mergeCell ref="C340:C342"/>
    <mergeCell ref="D340:D342"/>
    <mergeCell ref="E340:E342"/>
    <mergeCell ref="F340:F342"/>
    <mergeCell ref="H340:H342"/>
    <mergeCell ref="I76:I78"/>
    <mergeCell ref="J76:J78"/>
    <mergeCell ref="I79:I81"/>
    <mergeCell ref="J79:J81"/>
    <mergeCell ref="I82:I84"/>
    <mergeCell ref="J82:J84"/>
    <mergeCell ref="I85:I87"/>
    <mergeCell ref="J85:J87"/>
    <mergeCell ref="I88:I90"/>
    <mergeCell ref="J88:J90"/>
    <mergeCell ref="I91:I93"/>
    <mergeCell ref="J91:J93"/>
    <mergeCell ref="I94:I96"/>
    <mergeCell ref="J94:J96"/>
    <mergeCell ref="I97:I99"/>
    <mergeCell ref="J97:J99"/>
    <mergeCell ref="I100:I102"/>
    <mergeCell ref="J100:J102"/>
    <mergeCell ref="I103:I105"/>
    <mergeCell ref="C334:C336"/>
    <mergeCell ref="D334:D336"/>
    <mergeCell ref="E334:E336"/>
    <mergeCell ref="F334:F336"/>
    <mergeCell ref="H334:H336"/>
    <mergeCell ref="C337:C339"/>
    <mergeCell ref="D337:D339"/>
    <mergeCell ref="E337:E339"/>
    <mergeCell ref="F337:F339"/>
    <mergeCell ref="H337:H339"/>
    <mergeCell ref="C328:C330"/>
    <mergeCell ref="D328:D330"/>
    <mergeCell ref="E328:E330"/>
    <mergeCell ref="F328:F330"/>
    <mergeCell ref="H328:H330"/>
    <mergeCell ref="C331:C333"/>
    <mergeCell ref="D331:D333"/>
    <mergeCell ref="E331:E333"/>
    <mergeCell ref="F331:F333"/>
    <mergeCell ref="H331:H333"/>
    <mergeCell ref="C322:C324"/>
    <mergeCell ref="D322:D324"/>
    <mergeCell ref="E322:E324"/>
    <mergeCell ref="F322:F324"/>
    <mergeCell ref="H322:H324"/>
    <mergeCell ref="C325:C327"/>
    <mergeCell ref="D325:D327"/>
    <mergeCell ref="E325:E327"/>
    <mergeCell ref="F325:F327"/>
    <mergeCell ref="H325:H327"/>
    <mergeCell ref="C316:C318"/>
    <mergeCell ref="D316:D318"/>
    <mergeCell ref="E316:E318"/>
    <mergeCell ref="F316:F318"/>
    <mergeCell ref="H316:H318"/>
    <mergeCell ref="C319:C321"/>
    <mergeCell ref="D319:D321"/>
    <mergeCell ref="E319:E321"/>
    <mergeCell ref="F319:F321"/>
    <mergeCell ref="H319:H321"/>
    <mergeCell ref="C310:C312"/>
    <mergeCell ref="D310:D312"/>
    <mergeCell ref="E310:E312"/>
    <mergeCell ref="F310:F312"/>
    <mergeCell ref="H310:H312"/>
    <mergeCell ref="C313:C315"/>
    <mergeCell ref="D313:D315"/>
    <mergeCell ref="E313:E315"/>
    <mergeCell ref="F313:F315"/>
    <mergeCell ref="H313:H315"/>
    <mergeCell ref="C304:C306"/>
    <mergeCell ref="D304:D306"/>
    <mergeCell ref="E304:E306"/>
    <mergeCell ref="F304:F306"/>
    <mergeCell ref="H304:H306"/>
    <mergeCell ref="C307:C309"/>
    <mergeCell ref="D307:D309"/>
    <mergeCell ref="E307:E309"/>
    <mergeCell ref="F307:F309"/>
    <mergeCell ref="H307:H309"/>
    <mergeCell ref="C298:C300"/>
    <mergeCell ref="D298:D300"/>
    <mergeCell ref="E298:E300"/>
    <mergeCell ref="F298:F300"/>
    <mergeCell ref="H298:H300"/>
    <mergeCell ref="C301:C303"/>
    <mergeCell ref="D301:D303"/>
    <mergeCell ref="E301:E303"/>
    <mergeCell ref="F301:F303"/>
    <mergeCell ref="H301:H303"/>
    <mergeCell ref="C292:C294"/>
    <mergeCell ref="D292:D294"/>
    <mergeCell ref="E292:E294"/>
    <mergeCell ref="F292:F294"/>
    <mergeCell ref="H292:H294"/>
    <mergeCell ref="C295:C297"/>
    <mergeCell ref="D295:D297"/>
    <mergeCell ref="E295:E297"/>
    <mergeCell ref="F295:F297"/>
    <mergeCell ref="H295:H297"/>
    <mergeCell ref="C286:C288"/>
    <mergeCell ref="D286:D288"/>
    <mergeCell ref="E286:E288"/>
    <mergeCell ref="F286:F288"/>
    <mergeCell ref="H286:H288"/>
    <mergeCell ref="C289:C291"/>
    <mergeCell ref="D289:D291"/>
    <mergeCell ref="E289:E291"/>
    <mergeCell ref="F289:F291"/>
    <mergeCell ref="H289:H291"/>
    <mergeCell ref="C280:C282"/>
    <mergeCell ref="D280:D282"/>
    <mergeCell ref="E280:E282"/>
    <mergeCell ref="F280:F282"/>
    <mergeCell ref="H280:H282"/>
    <mergeCell ref="C283:C285"/>
    <mergeCell ref="D283:D285"/>
    <mergeCell ref="E283:E285"/>
    <mergeCell ref="F283:F285"/>
    <mergeCell ref="H283:H285"/>
    <mergeCell ref="C274:C276"/>
    <mergeCell ref="D274:D276"/>
    <mergeCell ref="E274:E276"/>
    <mergeCell ref="F274:F276"/>
    <mergeCell ref="H274:H276"/>
    <mergeCell ref="C277:C279"/>
    <mergeCell ref="D277:D279"/>
    <mergeCell ref="E277:E279"/>
    <mergeCell ref="F277:F279"/>
    <mergeCell ref="H277:H279"/>
    <mergeCell ref="C268:C270"/>
    <mergeCell ref="D268:D270"/>
    <mergeCell ref="E268:E270"/>
    <mergeCell ref="F268:F270"/>
    <mergeCell ref="H268:H270"/>
    <mergeCell ref="C271:C273"/>
    <mergeCell ref="D271:D273"/>
    <mergeCell ref="E271:E273"/>
    <mergeCell ref="F271:F273"/>
    <mergeCell ref="H271:H273"/>
    <mergeCell ref="C262:C264"/>
    <mergeCell ref="D262:D264"/>
    <mergeCell ref="E262:E264"/>
    <mergeCell ref="F262:F264"/>
    <mergeCell ref="H262:H264"/>
    <mergeCell ref="C265:C267"/>
    <mergeCell ref="D265:D267"/>
    <mergeCell ref="E265:E267"/>
    <mergeCell ref="F265:F267"/>
    <mergeCell ref="H265:H267"/>
    <mergeCell ref="C256:C258"/>
    <mergeCell ref="D256:D258"/>
    <mergeCell ref="E256:E258"/>
    <mergeCell ref="F256:F258"/>
    <mergeCell ref="H256:H258"/>
    <mergeCell ref="C259:C261"/>
    <mergeCell ref="D259:D261"/>
    <mergeCell ref="E259:E261"/>
    <mergeCell ref="F259:F261"/>
    <mergeCell ref="H259:H261"/>
    <mergeCell ref="C250:C252"/>
    <mergeCell ref="D250:D252"/>
    <mergeCell ref="E250:E252"/>
    <mergeCell ref="F250:F252"/>
    <mergeCell ref="H250:H252"/>
    <mergeCell ref="C253:C255"/>
    <mergeCell ref="D253:D255"/>
    <mergeCell ref="E253:E255"/>
    <mergeCell ref="F253:F255"/>
    <mergeCell ref="H253:H255"/>
    <mergeCell ref="C244:C246"/>
    <mergeCell ref="D244:D246"/>
    <mergeCell ref="E244:E246"/>
    <mergeCell ref="F244:F246"/>
    <mergeCell ref="H244:H246"/>
    <mergeCell ref="C247:C249"/>
    <mergeCell ref="D247:D249"/>
    <mergeCell ref="E247:E249"/>
    <mergeCell ref="F247:F249"/>
    <mergeCell ref="H247:H249"/>
    <mergeCell ref="C238:C240"/>
    <mergeCell ref="D238:D240"/>
    <mergeCell ref="E238:E240"/>
    <mergeCell ref="F238:F240"/>
    <mergeCell ref="H238:H240"/>
    <mergeCell ref="C241:C243"/>
    <mergeCell ref="D241:D243"/>
    <mergeCell ref="E241:E243"/>
    <mergeCell ref="F241:F243"/>
    <mergeCell ref="H241:H243"/>
    <mergeCell ref="C232:C234"/>
    <mergeCell ref="D232:D234"/>
    <mergeCell ref="E232:E234"/>
    <mergeCell ref="F232:F234"/>
    <mergeCell ref="H232:H234"/>
    <mergeCell ref="C235:C237"/>
    <mergeCell ref="D235:D237"/>
    <mergeCell ref="E235:E237"/>
    <mergeCell ref="F235:F237"/>
    <mergeCell ref="H235:H237"/>
    <mergeCell ref="C226:C228"/>
    <mergeCell ref="D226:D228"/>
    <mergeCell ref="E226:E228"/>
    <mergeCell ref="F226:F228"/>
    <mergeCell ref="H226:H228"/>
    <mergeCell ref="C229:C231"/>
    <mergeCell ref="D229:D231"/>
    <mergeCell ref="E229:E231"/>
    <mergeCell ref="F229:F231"/>
    <mergeCell ref="H229:H231"/>
    <mergeCell ref="C220:C222"/>
    <mergeCell ref="D220:D222"/>
    <mergeCell ref="E220:E222"/>
    <mergeCell ref="F220:F222"/>
    <mergeCell ref="H220:H222"/>
    <mergeCell ref="C223:C225"/>
    <mergeCell ref="D223:D225"/>
    <mergeCell ref="E223:E225"/>
    <mergeCell ref="F223:F225"/>
    <mergeCell ref="H223:H225"/>
    <mergeCell ref="C214:C216"/>
    <mergeCell ref="D214:D216"/>
    <mergeCell ref="E214:E216"/>
    <mergeCell ref="F214:F216"/>
    <mergeCell ref="H214:H216"/>
    <mergeCell ref="C217:C219"/>
    <mergeCell ref="D217:D219"/>
    <mergeCell ref="E217:E219"/>
    <mergeCell ref="F217:F219"/>
    <mergeCell ref="H217:H219"/>
    <mergeCell ref="C208:C210"/>
    <mergeCell ref="D208:D210"/>
    <mergeCell ref="E208:E210"/>
    <mergeCell ref="F208:F210"/>
    <mergeCell ref="H208:H210"/>
    <mergeCell ref="C211:C213"/>
    <mergeCell ref="D211:D213"/>
    <mergeCell ref="E211:E213"/>
    <mergeCell ref="F211:F213"/>
    <mergeCell ref="H211:H213"/>
    <mergeCell ref="C202:C204"/>
    <mergeCell ref="D202:D204"/>
    <mergeCell ref="E202:E204"/>
    <mergeCell ref="F202:F204"/>
    <mergeCell ref="H202:H204"/>
    <mergeCell ref="C205:C207"/>
    <mergeCell ref="D205:D207"/>
    <mergeCell ref="E205:E207"/>
    <mergeCell ref="F205:F207"/>
    <mergeCell ref="H205:H207"/>
    <mergeCell ref="C196:C198"/>
    <mergeCell ref="D196:D198"/>
    <mergeCell ref="E196:E198"/>
    <mergeCell ref="F196:F198"/>
    <mergeCell ref="H196:H198"/>
    <mergeCell ref="C199:C201"/>
    <mergeCell ref="D199:D201"/>
    <mergeCell ref="E199:E201"/>
    <mergeCell ref="F199:F201"/>
    <mergeCell ref="H199:H201"/>
    <mergeCell ref="C190:C192"/>
    <mergeCell ref="D190:D192"/>
    <mergeCell ref="E190:E192"/>
    <mergeCell ref="F190:F192"/>
    <mergeCell ref="H190:H192"/>
    <mergeCell ref="C193:C195"/>
    <mergeCell ref="D193:D195"/>
    <mergeCell ref="E193:E195"/>
    <mergeCell ref="F193:F195"/>
    <mergeCell ref="H193:H195"/>
    <mergeCell ref="C184:C186"/>
    <mergeCell ref="D184:D186"/>
    <mergeCell ref="E184:E186"/>
    <mergeCell ref="F184:F186"/>
    <mergeCell ref="H184:H186"/>
    <mergeCell ref="C187:C189"/>
    <mergeCell ref="D187:D189"/>
    <mergeCell ref="E187:E189"/>
    <mergeCell ref="F187:F189"/>
    <mergeCell ref="H187:H189"/>
    <mergeCell ref="C178:C180"/>
    <mergeCell ref="D178:D180"/>
    <mergeCell ref="E178:E180"/>
    <mergeCell ref="F178:F180"/>
    <mergeCell ref="H178:H180"/>
    <mergeCell ref="C181:C183"/>
    <mergeCell ref="D181:D183"/>
    <mergeCell ref="E181:E183"/>
    <mergeCell ref="F181:F183"/>
    <mergeCell ref="H181:H183"/>
    <mergeCell ref="C172:C174"/>
    <mergeCell ref="D172:D174"/>
    <mergeCell ref="E172:E174"/>
    <mergeCell ref="F172:F174"/>
    <mergeCell ref="H172:H174"/>
    <mergeCell ref="C175:C177"/>
    <mergeCell ref="D175:D177"/>
    <mergeCell ref="E175:E177"/>
    <mergeCell ref="F175:F177"/>
    <mergeCell ref="H175:H177"/>
    <mergeCell ref="C166:C168"/>
    <mergeCell ref="D166:D168"/>
    <mergeCell ref="E166:E168"/>
    <mergeCell ref="F166:F168"/>
    <mergeCell ref="H166:H168"/>
    <mergeCell ref="C169:C171"/>
    <mergeCell ref="D169:D171"/>
    <mergeCell ref="E169:E171"/>
    <mergeCell ref="F169:F171"/>
    <mergeCell ref="H169:H171"/>
    <mergeCell ref="C160:C162"/>
    <mergeCell ref="D160:D162"/>
    <mergeCell ref="E160:E162"/>
    <mergeCell ref="F160:F162"/>
    <mergeCell ref="H160:H162"/>
    <mergeCell ref="C163:C165"/>
    <mergeCell ref="D163:D165"/>
    <mergeCell ref="E163:E165"/>
    <mergeCell ref="F163:F165"/>
    <mergeCell ref="H163:H165"/>
    <mergeCell ref="C154:C156"/>
    <mergeCell ref="D154:D156"/>
    <mergeCell ref="E154:E156"/>
    <mergeCell ref="F154:F156"/>
    <mergeCell ref="H154:H156"/>
    <mergeCell ref="C157:C159"/>
    <mergeCell ref="D157:D159"/>
    <mergeCell ref="E157:E159"/>
    <mergeCell ref="F157:F159"/>
    <mergeCell ref="H157:H159"/>
    <mergeCell ref="D148:D150"/>
    <mergeCell ref="E148:E150"/>
    <mergeCell ref="F148:F150"/>
    <mergeCell ref="H148:H150"/>
    <mergeCell ref="C151:C153"/>
    <mergeCell ref="D151:D153"/>
    <mergeCell ref="E151:E153"/>
    <mergeCell ref="F151:F153"/>
    <mergeCell ref="H151:H153"/>
    <mergeCell ref="E139:E141"/>
    <mergeCell ref="F139:F141"/>
    <mergeCell ref="H139:H141"/>
    <mergeCell ref="C142:C144"/>
    <mergeCell ref="D142:D144"/>
    <mergeCell ref="E142:E144"/>
    <mergeCell ref="F142:F144"/>
    <mergeCell ref="H142:H144"/>
    <mergeCell ref="C145:C147"/>
    <mergeCell ref="D145:D147"/>
    <mergeCell ref="E145:E147"/>
    <mergeCell ref="F145:F147"/>
    <mergeCell ref="H145:H147"/>
    <mergeCell ref="E130:E132"/>
    <mergeCell ref="F130:F132"/>
    <mergeCell ref="H130:H132"/>
    <mergeCell ref="C133:C135"/>
    <mergeCell ref="D133:D135"/>
    <mergeCell ref="E133:E135"/>
    <mergeCell ref="F133:F135"/>
    <mergeCell ref="H133:H135"/>
    <mergeCell ref="C136:C138"/>
    <mergeCell ref="D136:D138"/>
    <mergeCell ref="E136:E138"/>
    <mergeCell ref="F136:F138"/>
    <mergeCell ref="H136:H138"/>
    <mergeCell ref="E121:E123"/>
    <mergeCell ref="F121:F123"/>
    <mergeCell ref="H121:H123"/>
    <mergeCell ref="C124:C126"/>
    <mergeCell ref="D124:D126"/>
    <mergeCell ref="E124:E126"/>
    <mergeCell ref="F124:F126"/>
    <mergeCell ref="H124:H126"/>
    <mergeCell ref="C127:C129"/>
    <mergeCell ref="D127:D129"/>
    <mergeCell ref="E127:E129"/>
    <mergeCell ref="F127:F129"/>
    <mergeCell ref="H127:H129"/>
    <mergeCell ref="C115:C117"/>
    <mergeCell ref="D115:D117"/>
    <mergeCell ref="E115:E117"/>
    <mergeCell ref="F115:F117"/>
    <mergeCell ref="H115:H117"/>
    <mergeCell ref="C118:C120"/>
    <mergeCell ref="D118:D120"/>
    <mergeCell ref="E118:E120"/>
    <mergeCell ref="F118:F120"/>
    <mergeCell ref="H118:H120"/>
    <mergeCell ref="E103:E105"/>
    <mergeCell ref="F103:F105"/>
    <mergeCell ref="H103:H105"/>
    <mergeCell ref="C106:C108"/>
    <mergeCell ref="D106:D108"/>
    <mergeCell ref="E106:E108"/>
    <mergeCell ref="F106:F108"/>
    <mergeCell ref="H106:H108"/>
    <mergeCell ref="C109:C111"/>
    <mergeCell ref="D109:D111"/>
    <mergeCell ref="E109:E111"/>
    <mergeCell ref="F109:F111"/>
    <mergeCell ref="H109:H111"/>
    <mergeCell ref="C97:C99"/>
    <mergeCell ref="D97:D99"/>
    <mergeCell ref="E97:E99"/>
    <mergeCell ref="F97:F99"/>
    <mergeCell ref="H97:H99"/>
    <mergeCell ref="C100:C102"/>
    <mergeCell ref="D100:D102"/>
    <mergeCell ref="E100:E102"/>
    <mergeCell ref="F100:F102"/>
    <mergeCell ref="H100:H102"/>
    <mergeCell ref="E85:E87"/>
    <mergeCell ref="F85:F87"/>
    <mergeCell ref="H85:H87"/>
    <mergeCell ref="C88:C90"/>
    <mergeCell ref="D88:D90"/>
    <mergeCell ref="E88:E90"/>
    <mergeCell ref="F88:F90"/>
    <mergeCell ref="H88:H90"/>
    <mergeCell ref="C91:C93"/>
    <mergeCell ref="D91:D93"/>
    <mergeCell ref="E91:E93"/>
    <mergeCell ref="F91:F93"/>
    <mergeCell ref="H91:H93"/>
    <mergeCell ref="B340:B342"/>
    <mergeCell ref="B343:B345"/>
    <mergeCell ref="B346:B348"/>
    <mergeCell ref="B349:B351"/>
    <mergeCell ref="B295:B297"/>
    <mergeCell ref="B298:B300"/>
    <mergeCell ref="B301:B303"/>
    <mergeCell ref="B304:B306"/>
    <mergeCell ref="B307:B309"/>
    <mergeCell ref="B310:B312"/>
    <mergeCell ref="B259:B261"/>
    <mergeCell ref="B262:B264"/>
    <mergeCell ref="B265:B267"/>
    <mergeCell ref="B268:B270"/>
    <mergeCell ref="B271:B273"/>
    <mergeCell ref="B274:B276"/>
    <mergeCell ref="B277:B279"/>
    <mergeCell ref="B280:B282"/>
    <mergeCell ref="B283:B285"/>
    <mergeCell ref="A343:A345"/>
    <mergeCell ref="A346:A348"/>
    <mergeCell ref="A349:A351"/>
    <mergeCell ref="C76:C78"/>
    <mergeCell ref="D76:D78"/>
    <mergeCell ref="C85:C87"/>
    <mergeCell ref="D85:D87"/>
    <mergeCell ref="C94:C96"/>
    <mergeCell ref="D94:D96"/>
    <mergeCell ref="C103:C105"/>
    <mergeCell ref="D103:D105"/>
    <mergeCell ref="C112:C114"/>
    <mergeCell ref="D112:D114"/>
    <mergeCell ref="C121:C123"/>
    <mergeCell ref="D121:D123"/>
    <mergeCell ref="C130:C132"/>
    <mergeCell ref="D130:D132"/>
    <mergeCell ref="C139:C141"/>
    <mergeCell ref="D139:D141"/>
    <mergeCell ref="C148:C150"/>
    <mergeCell ref="B313:B315"/>
    <mergeCell ref="B316:B318"/>
    <mergeCell ref="B319:B321"/>
    <mergeCell ref="B322:B324"/>
    <mergeCell ref="B325:B327"/>
    <mergeCell ref="B328:B330"/>
    <mergeCell ref="B331:B333"/>
    <mergeCell ref="B334:B336"/>
    <mergeCell ref="B337:B339"/>
    <mergeCell ref="B286:B288"/>
    <mergeCell ref="B289:B291"/>
    <mergeCell ref="B292:B294"/>
    <mergeCell ref="B232:B234"/>
    <mergeCell ref="B235:B237"/>
    <mergeCell ref="B238:B240"/>
    <mergeCell ref="B241:B243"/>
    <mergeCell ref="B244:B246"/>
    <mergeCell ref="B247:B249"/>
    <mergeCell ref="B250:B252"/>
    <mergeCell ref="B253:B255"/>
    <mergeCell ref="B256:B258"/>
    <mergeCell ref="B205:B207"/>
    <mergeCell ref="B208:B210"/>
    <mergeCell ref="B211:B213"/>
    <mergeCell ref="B214:B216"/>
    <mergeCell ref="B217:B219"/>
    <mergeCell ref="B220:B222"/>
    <mergeCell ref="B223:B225"/>
    <mergeCell ref="B226:B228"/>
    <mergeCell ref="B229:B231"/>
    <mergeCell ref="B178:B180"/>
    <mergeCell ref="B181:B183"/>
    <mergeCell ref="B184:B186"/>
    <mergeCell ref="B187:B189"/>
    <mergeCell ref="B190:B192"/>
    <mergeCell ref="B193:B195"/>
    <mergeCell ref="B196:B198"/>
    <mergeCell ref="B199:B201"/>
    <mergeCell ref="B202:B204"/>
    <mergeCell ref="B151:B153"/>
    <mergeCell ref="B154:B156"/>
    <mergeCell ref="B157:B159"/>
    <mergeCell ref="B160:B162"/>
    <mergeCell ref="B163:B165"/>
    <mergeCell ref="B166:B168"/>
    <mergeCell ref="B169:B171"/>
    <mergeCell ref="B172:B174"/>
    <mergeCell ref="B175:B177"/>
    <mergeCell ref="A319:A321"/>
    <mergeCell ref="A322:A324"/>
    <mergeCell ref="A325:A327"/>
    <mergeCell ref="A328:A330"/>
    <mergeCell ref="A331:A333"/>
    <mergeCell ref="A334:A336"/>
    <mergeCell ref="A337:A339"/>
    <mergeCell ref="A340:A342"/>
    <mergeCell ref="A295:A297"/>
    <mergeCell ref="A298:A300"/>
    <mergeCell ref="A301:A303"/>
    <mergeCell ref="A304:A306"/>
    <mergeCell ref="A307:A309"/>
    <mergeCell ref="A310:A312"/>
    <mergeCell ref="A313:A315"/>
    <mergeCell ref="A316:A318"/>
    <mergeCell ref="A256:A258"/>
    <mergeCell ref="A259:A261"/>
    <mergeCell ref="A262:A264"/>
    <mergeCell ref="B103:B105"/>
    <mergeCell ref="B106:B108"/>
    <mergeCell ref="B109:B111"/>
    <mergeCell ref="B112:B114"/>
    <mergeCell ref="B115:B117"/>
    <mergeCell ref="B118:B120"/>
    <mergeCell ref="B121:B123"/>
    <mergeCell ref="A292:A294"/>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B124:B126"/>
    <mergeCell ref="B127:B129"/>
    <mergeCell ref="B130:B132"/>
    <mergeCell ref="B133:B135"/>
    <mergeCell ref="B136:B138"/>
    <mergeCell ref="B139:B141"/>
    <mergeCell ref="B142:B144"/>
    <mergeCell ref="B145:B147"/>
    <mergeCell ref="B148:B150"/>
    <mergeCell ref="A235:A237"/>
    <mergeCell ref="A184:A186"/>
    <mergeCell ref="A187:A189"/>
    <mergeCell ref="A190:A192"/>
    <mergeCell ref="A193:A195"/>
    <mergeCell ref="A196:A198"/>
    <mergeCell ref="A199:A201"/>
    <mergeCell ref="A202:A204"/>
    <mergeCell ref="A205:A207"/>
    <mergeCell ref="A208:A210"/>
    <mergeCell ref="A157:A159"/>
    <mergeCell ref="A160:A162"/>
    <mergeCell ref="A163:A165"/>
    <mergeCell ref="A166:A168"/>
    <mergeCell ref="A169:A171"/>
    <mergeCell ref="A172:A174"/>
    <mergeCell ref="A175:A177"/>
    <mergeCell ref="A178:A180"/>
    <mergeCell ref="A181:A183"/>
    <mergeCell ref="A211:A213"/>
    <mergeCell ref="A214:A216"/>
    <mergeCell ref="A217:A219"/>
    <mergeCell ref="A220:A222"/>
    <mergeCell ref="A145:A147"/>
    <mergeCell ref="A148:A150"/>
    <mergeCell ref="A151:A153"/>
    <mergeCell ref="A154:A156"/>
    <mergeCell ref="A103:A105"/>
    <mergeCell ref="A106:A108"/>
    <mergeCell ref="A109:A111"/>
    <mergeCell ref="A112:A114"/>
    <mergeCell ref="A115:A117"/>
    <mergeCell ref="A118:A120"/>
    <mergeCell ref="A121:A123"/>
    <mergeCell ref="A124:A126"/>
    <mergeCell ref="A127:A129"/>
    <mergeCell ref="A223:A225"/>
    <mergeCell ref="A226:A228"/>
    <mergeCell ref="A229:A231"/>
    <mergeCell ref="A232:A234"/>
    <mergeCell ref="C55:C57"/>
    <mergeCell ref="C58:C60"/>
    <mergeCell ref="C61:C63"/>
    <mergeCell ref="C64:C66"/>
    <mergeCell ref="C67:C69"/>
    <mergeCell ref="C70:C72"/>
    <mergeCell ref="C73:C75"/>
    <mergeCell ref="A55:A57"/>
    <mergeCell ref="B55:B57"/>
    <mergeCell ref="A67:A69"/>
    <mergeCell ref="B67:B69"/>
    <mergeCell ref="B76:B78"/>
    <mergeCell ref="B79:B81"/>
    <mergeCell ref="B82:B84"/>
    <mergeCell ref="B85:B87"/>
    <mergeCell ref="B88:B90"/>
    <mergeCell ref="B91:B93"/>
    <mergeCell ref="C79:C81"/>
    <mergeCell ref="C82:C84"/>
    <mergeCell ref="A73:A75"/>
    <mergeCell ref="B73:B75"/>
    <mergeCell ref="H10:H12"/>
    <mergeCell ref="F19:F21"/>
    <mergeCell ref="H19:H21"/>
    <mergeCell ref="A10:A12"/>
    <mergeCell ref="D10:D12"/>
    <mergeCell ref="E10:E12"/>
    <mergeCell ref="F10:F12"/>
    <mergeCell ref="B10:B12"/>
    <mergeCell ref="B13:B15"/>
    <mergeCell ref="B16:B18"/>
    <mergeCell ref="C10:C12"/>
    <mergeCell ref="C13:C15"/>
    <mergeCell ref="A19:A21"/>
    <mergeCell ref="D19:D21"/>
    <mergeCell ref="E19:E21"/>
    <mergeCell ref="H13:H15"/>
    <mergeCell ref="A16:A18"/>
    <mergeCell ref="D16:D18"/>
    <mergeCell ref="E16:E18"/>
    <mergeCell ref="F16:F18"/>
    <mergeCell ref="H16:H18"/>
    <mergeCell ref="AC14:AC15"/>
    <mergeCell ref="S9:T9"/>
    <mergeCell ref="S10:T10"/>
    <mergeCell ref="S11:T11"/>
    <mergeCell ref="S12:T12"/>
    <mergeCell ref="S13:T13"/>
    <mergeCell ref="S14:T14"/>
    <mergeCell ref="S15:T15"/>
    <mergeCell ref="I8:I9"/>
    <mergeCell ref="AB8:AB9"/>
    <mergeCell ref="J8:L8"/>
    <mergeCell ref="M8:T8"/>
    <mergeCell ref="AB10:AB12"/>
    <mergeCell ref="X9:Y9"/>
    <mergeCell ref="K10:K12"/>
    <mergeCell ref="K13:K15"/>
    <mergeCell ref="L13:L15"/>
    <mergeCell ref="L10:L12"/>
    <mergeCell ref="I13:I15"/>
    <mergeCell ref="J13:J15"/>
    <mergeCell ref="J10:J12"/>
    <mergeCell ref="R10:R12"/>
    <mergeCell ref="R13:R15"/>
    <mergeCell ref="I10:I12"/>
    <mergeCell ref="A25:A27"/>
    <mergeCell ref="B25:B27"/>
    <mergeCell ref="D25:D27"/>
    <mergeCell ref="E25:E27"/>
    <mergeCell ref="F25:F27"/>
    <mergeCell ref="H25:H27"/>
    <mergeCell ref="A28:A30"/>
    <mergeCell ref="B28:B30"/>
    <mergeCell ref="F13:F15"/>
    <mergeCell ref="A22:A24"/>
    <mergeCell ref="D22:D24"/>
    <mergeCell ref="E22:E24"/>
    <mergeCell ref="F22:F24"/>
    <mergeCell ref="H22:H24"/>
    <mergeCell ref="B22:B24"/>
    <mergeCell ref="B19:B21"/>
    <mergeCell ref="A13:A15"/>
    <mergeCell ref="D13:D15"/>
    <mergeCell ref="E13:E15"/>
    <mergeCell ref="C16:C18"/>
    <mergeCell ref="C19:C21"/>
    <mergeCell ref="C22:C24"/>
    <mergeCell ref="C25:C27"/>
    <mergeCell ref="C28:C30"/>
    <mergeCell ref="S25:T25"/>
    <mergeCell ref="AB25:AB27"/>
    <mergeCell ref="S26:T26"/>
    <mergeCell ref="S27:T27"/>
    <mergeCell ref="AB28:AB30"/>
    <mergeCell ref="D28:D30"/>
    <mergeCell ref="E28:E30"/>
    <mergeCell ref="F28:F30"/>
    <mergeCell ref="H28:H30"/>
    <mergeCell ref="K28:K30"/>
    <mergeCell ref="L28:L30"/>
    <mergeCell ref="S28:T28"/>
    <mergeCell ref="S29:T29"/>
    <mergeCell ref="I25:I27"/>
    <mergeCell ref="J25:J27"/>
    <mergeCell ref="K25:K27"/>
    <mergeCell ref="L25:L27"/>
    <mergeCell ref="I28:I30"/>
    <mergeCell ref="J28:J30"/>
    <mergeCell ref="S30:T30"/>
    <mergeCell ref="R28:R30"/>
    <mergeCell ref="AB16:AB18"/>
    <mergeCell ref="AB13:AB15"/>
    <mergeCell ref="AB19:AB21"/>
    <mergeCell ref="S18:T18"/>
    <mergeCell ref="S19:T19"/>
    <mergeCell ref="S20:T20"/>
    <mergeCell ref="S21:T21"/>
    <mergeCell ref="S22:T22"/>
    <mergeCell ref="S16:T16"/>
    <mergeCell ref="S17:T17"/>
    <mergeCell ref="AB22:AB24"/>
    <mergeCell ref="S23:T23"/>
    <mergeCell ref="S24:T24"/>
    <mergeCell ref="L16:L18"/>
    <mergeCell ref="L19:L21"/>
    <mergeCell ref="J19:J21"/>
    <mergeCell ref="I22:I24"/>
    <mergeCell ref="J22:J24"/>
    <mergeCell ref="K22:K24"/>
    <mergeCell ref="L22:L24"/>
    <mergeCell ref="K19:K21"/>
    <mergeCell ref="K16:K18"/>
    <mergeCell ref="J16:J18"/>
    <mergeCell ref="I19:I21"/>
    <mergeCell ref="I16:I18"/>
    <mergeCell ref="D2:Z2"/>
    <mergeCell ref="D3:Z3"/>
    <mergeCell ref="D4:Z4"/>
    <mergeCell ref="L6:M6"/>
    <mergeCell ref="U8:AA8"/>
    <mergeCell ref="A5:AB5"/>
    <mergeCell ref="A6:B6"/>
    <mergeCell ref="A7:AB7"/>
    <mergeCell ref="A8:A9"/>
    <mergeCell ref="B8:B9"/>
    <mergeCell ref="D8:H8"/>
    <mergeCell ref="N6:O6"/>
    <mergeCell ref="Z9:AA9"/>
    <mergeCell ref="D6:G6"/>
    <mergeCell ref="C8:C9"/>
    <mergeCell ref="A31:A33"/>
    <mergeCell ref="B31:B33"/>
    <mergeCell ref="D31:D33"/>
    <mergeCell ref="E31:E33"/>
    <mergeCell ref="F31:F33"/>
    <mergeCell ref="H31:H33"/>
    <mergeCell ref="I31:I33"/>
    <mergeCell ref="J31:J33"/>
    <mergeCell ref="K31:K33"/>
    <mergeCell ref="C31:C33"/>
    <mergeCell ref="AB31:AB33"/>
    <mergeCell ref="S32:T32"/>
    <mergeCell ref="S33:T33"/>
    <mergeCell ref="R16:R18"/>
    <mergeCell ref="R19:R21"/>
    <mergeCell ref="R22:R24"/>
    <mergeCell ref="R25:R27"/>
    <mergeCell ref="A34:A36"/>
    <mergeCell ref="B34:B36"/>
    <mergeCell ref="D34:D36"/>
    <mergeCell ref="E34:E36"/>
    <mergeCell ref="F34:F36"/>
    <mergeCell ref="H34:H36"/>
    <mergeCell ref="I34:I36"/>
    <mergeCell ref="J34:J36"/>
    <mergeCell ref="K34:K36"/>
    <mergeCell ref="C34:C36"/>
    <mergeCell ref="A37:A39"/>
    <mergeCell ref="B37:B39"/>
    <mergeCell ref="D37:D39"/>
    <mergeCell ref="E37:E39"/>
    <mergeCell ref="F37:F39"/>
    <mergeCell ref="H37:H39"/>
    <mergeCell ref="I37:I39"/>
    <mergeCell ref="J37:J39"/>
    <mergeCell ref="K37:K39"/>
    <mergeCell ref="C37:C39"/>
    <mergeCell ref="L34:L36"/>
    <mergeCell ref="S34:T34"/>
    <mergeCell ref="AB34:AB36"/>
    <mergeCell ref="S35:T35"/>
    <mergeCell ref="S36:T36"/>
    <mergeCell ref="L40:L42"/>
    <mergeCell ref="S40:T40"/>
    <mergeCell ref="AB40:AB42"/>
    <mergeCell ref="S41:T41"/>
    <mergeCell ref="S42:T42"/>
    <mergeCell ref="L37:L39"/>
    <mergeCell ref="S38:T38"/>
    <mergeCell ref="S39:T39"/>
    <mergeCell ref="S37:T37"/>
    <mergeCell ref="AB37:AB39"/>
    <mergeCell ref="L31:L33"/>
    <mergeCell ref="S31:T31"/>
    <mergeCell ref="R31:R33"/>
    <mergeCell ref="R34:R36"/>
    <mergeCell ref="R37:R39"/>
    <mergeCell ref="R40:R42"/>
    <mergeCell ref="A40:A42"/>
    <mergeCell ref="B40:B42"/>
    <mergeCell ref="D40:D42"/>
    <mergeCell ref="E40:E42"/>
    <mergeCell ref="F40:F42"/>
    <mergeCell ref="H40:H42"/>
    <mergeCell ref="I40:I42"/>
    <mergeCell ref="J40:J42"/>
    <mergeCell ref="K40:K42"/>
    <mergeCell ref="C40:C42"/>
    <mergeCell ref="A43:A45"/>
    <mergeCell ref="B43:B45"/>
    <mergeCell ref="D43:D45"/>
    <mergeCell ref="E43:E45"/>
    <mergeCell ref="F43:F45"/>
    <mergeCell ref="H43:H45"/>
    <mergeCell ref="I43:I45"/>
    <mergeCell ref="J43:J45"/>
    <mergeCell ref="K43:K45"/>
    <mergeCell ref="C43:C45"/>
    <mergeCell ref="AB49:AB51"/>
    <mergeCell ref="S50:T50"/>
    <mergeCell ref="S51:T51"/>
    <mergeCell ref="A46:A48"/>
    <mergeCell ref="B46:B48"/>
    <mergeCell ref="D46:D48"/>
    <mergeCell ref="E46:E48"/>
    <mergeCell ref="F46:F48"/>
    <mergeCell ref="H46:H48"/>
    <mergeCell ref="I46:I48"/>
    <mergeCell ref="J46:J48"/>
    <mergeCell ref="K46:K48"/>
    <mergeCell ref="R49:R51"/>
    <mergeCell ref="C46:C48"/>
    <mergeCell ref="C49:C51"/>
    <mergeCell ref="L43:L45"/>
    <mergeCell ref="S43:T43"/>
    <mergeCell ref="AB43:AB45"/>
    <mergeCell ref="S44:T44"/>
    <mergeCell ref="S45:T45"/>
    <mergeCell ref="L46:L48"/>
    <mergeCell ref="S46:T46"/>
    <mergeCell ref="AB46:AB48"/>
    <mergeCell ref="S47:T47"/>
    <mergeCell ref="S48:T48"/>
    <mergeCell ref="R43:R45"/>
    <mergeCell ref="R46:R48"/>
    <mergeCell ref="S54:T54"/>
    <mergeCell ref="A49:A51"/>
    <mergeCell ref="B49:B51"/>
    <mergeCell ref="D49:D51"/>
    <mergeCell ref="E49:E51"/>
    <mergeCell ref="F49:F51"/>
    <mergeCell ref="A52:A54"/>
    <mergeCell ref="B52:B54"/>
    <mergeCell ref="D52:D54"/>
    <mergeCell ref="E52:E54"/>
    <mergeCell ref="F52:F54"/>
    <mergeCell ref="H52:H54"/>
    <mergeCell ref="I52:I54"/>
    <mergeCell ref="J52:J54"/>
    <mergeCell ref="K52:K54"/>
    <mergeCell ref="H49:H51"/>
    <mergeCell ref="I49:I51"/>
    <mergeCell ref="J49:J51"/>
    <mergeCell ref="K49:K51"/>
    <mergeCell ref="L49:L51"/>
    <mergeCell ref="S49:T49"/>
    <mergeCell ref="C52:C54"/>
    <mergeCell ref="D55:D57"/>
    <mergeCell ref="E55:E57"/>
    <mergeCell ref="F55:F57"/>
    <mergeCell ref="H55:H57"/>
    <mergeCell ref="I55:I57"/>
    <mergeCell ref="J55:J57"/>
    <mergeCell ref="K55:K57"/>
    <mergeCell ref="AB61:AB63"/>
    <mergeCell ref="S62:T62"/>
    <mergeCell ref="S63:T63"/>
    <mergeCell ref="A58:A60"/>
    <mergeCell ref="B58:B60"/>
    <mergeCell ref="D58:D60"/>
    <mergeCell ref="E58:E60"/>
    <mergeCell ref="F58:F60"/>
    <mergeCell ref="H58:H60"/>
    <mergeCell ref="I58:I60"/>
    <mergeCell ref="J58:J60"/>
    <mergeCell ref="K58:K60"/>
    <mergeCell ref="S61:T61"/>
    <mergeCell ref="L55:L57"/>
    <mergeCell ref="S55:T55"/>
    <mergeCell ref="AB55:AB57"/>
    <mergeCell ref="S56:T56"/>
    <mergeCell ref="S57:T57"/>
    <mergeCell ref="L58:L60"/>
    <mergeCell ref="S58:T58"/>
    <mergeCell ref="AB58:AB60"/>
    <mergeCell ref="S59:T59"/>
    <mergeCell ref="S60:T60"/>
    <mergeCell ref="A61:A63"/>
    <mergeCell ref="B61:B63"/>
    <mergeCell ref="D61:D63"/>
    <mergeCell ref="E61:E63"/>
    <mergeCell ref="F61:F63"/>
    <mergeCell ref="A64:A66"/>
    <mergeCell ref="B64:B66"/>
    <mergeCell ref="D64:D66"/>
    <mergeCell ref="E64:E66"/>
    <mergeCell ref="F64:F66"/>
    <mergeCell ref="H64:H66"/>
    <mergeCell ref="I64:I66"/>
    <mergeCell ref="J64:J66"/>
    <mergeCell ref="K64:K66"/>
    <mergeCell ref="H61:H63"/>
    <mergeCell ref="I61:I63"/>
    <mergeCell ref="J61:J63"/>
    <mergeCell ref="K61:K63"/>
    <mergeCell ref="A70:A72"/>
    <mergeCell ref="B70:B72"/>
    <mergeCell ref="D70:D72"/>
    <mergeCell ref="E70:E72"/>
    <mergeCell ref="F70:F72"/>
    <mergeCell ref="H70:H72"/>
    <mergeCell ref="I70:I72"/>
    <mergeCell ref="J70:J72"/>
    <mergeCell ref="K70:K72"/>
    <mergeCell ref="D73:D75"/>
    <mergeCell ref="E73:E75"/>
    <mergeCell ref="F73:F75"/>
    <mergeCell ref="H73:H75"/>
    <mergeCell ref="I73:I75"/>
    <mergeCell ref="J73:J75"/>
    <mergeCell ref="K73:K75"/>
    <mergeCell ref="R127:R129"/>
    <mergeCell ref="R130:R132"/>
    <mergeCell ref="R133:R135"/>
    <mergeCell ref="R136:R138"/>
    <mergeCell ref="R139:R141"/>
    <mergeCell ref="R142:R144"/>
    <mergeCell ref="R145:R147"/>
    <mergeCell ref="R148:R150"/>
    <mergeCell ref="A76:A78"/>
    <mergeCell ref="A79:A81"/>
    <mergeCell ref="A82:A84"/>
    <mergeCell ref="A85:A87"/>
    <mergeCell ref="A88:A90"/>
    <mergeCell ref="A91:A93"/>
    <mergeCell ref="A94:A96"/>
    <mergeCell ref="A97:A99"/>
    <mergeCell ref="A100:A102"/>
    <mergeCell ref="B94:B96"/>
    <mergeCell ref="B97:B99"/>
    <mergeCell ref="B100:B102"/>
    <mergeCell ref="A130:A132"/>
    <mergeCell ref="A133:A135"/>
    <mergeCell ref="A136:A138"/>
    <mergeCell ref="A139:A141"/>
    <mergeCell ref="A142:A144"/>
    <mergeCell ref="R151:R153"/>
    <mergeCell ref="R154:R156"/>
    <mergeCell ref="R157:R159"/>
    <mergeCell ref="R160:R162"/>
    <mergeCell ref="R163:R165"/>
    <mergeCell ref="R166:R168"/>
    <mergeCell ref="D67:D69"/>
    <mergeCell ref="E67:E69"/>
    <mergeCell ref="F67:F69"/>
    <mergeCell ref="H67:H69"/>
    <mergeCell ref="I67:I69"/>
    <mergeCell ref="J67:J69"/>
    <mergeCell ref="K67:K69"/>
    <mergeCell ref="L73:L75"/>
    <mergeCell ref="L67:L69"/>
    <mergeCell ref="E76:E78"/>
    <mergeCell ref="F76:F78"/>
    <mergeCell ref="H76:H78"/>
    <mergeCell ref="D79:D81"/>
    <mergeCell ref="E79:E81"/>
    <mergeCell ref="F79:F81"/>
    <mergeCell ref="H79:H81"/>
    <mergeCell ref="D82:D84"/>
    <mergeCell ref="E82:E84"/>
    <mergeCell ref="F82:F84"/>
    <mergeCell ref="H82:H84"/>
    <mergeCell ref="E94:E96"/>
    <mergeCell ref="F94:F96"/>
    <mergeCell ref="H94:H96"/>
    <mergeCell ref="E112:E114"/>
    <mergeCell ref="F112:F114"/>
    <mergeCell ref="H112:H114"/>
    <mergeCell ref="AB67:AB69"/>
    <mergeCell ref="S68:T68"/>
    <mergeCell ref="S69:T69"/>
    <mergeCell ref="L70:L72"/>
    <mergeCell ref="S70:T70"/>
    <mergeCell ref="AB70:AB72"/>
    <mergeCell ref="S71:T71"/>
    <mergeCell ref="S72:T72"/>
    <mergeCell ref="R52:R54"/>
    <mergeCell ref="R55:R57"/>
    <mergeCell ref="R58:R60"/>
    <mergeCell ref="R61:R63"/>
    <mergeCell ref="R64:R66"/>
    <mergeCell ref="R67:R69"/>
    <mergeCell ref="R70:R72"/>
    <mergeCell ref="R73:R75"/>
    <mergeCell ref="R124:R126"/>
    <mergeCell ref="AB73:AB75"/>
    <mergeCell ref="S74:T74"/>
    <mergeCell ref="S75:T75"/>
    <mergeCell ref="S73:T73"/>
    <mergeCell ref="S67:T67"/>
    <mergeCell ref="L64:L66"/>
    <mergeCell ref="S64:T64"/>
    <mergeCell ref="AB64:AB66"/>
    <mergeCell ref="S65:T65"/>
    <mergeCell ref="S66:T66"/>
    <mergeCell ref="L61:L63"/>
    <mergeCell ref="L52:L54"/>
    <mergeCell ref="S52:T52"/>
    <mergeCell ref="AB52:AB54"/>
    <mergeCell ref="S53:T53"/>
    <mergeCell ref="R328:R330"/>
    <mergeCell ref="R331:R333"/>
    <mergeCell ref="R334:R336"/>
    <mergeCell ref="R337:R339"/>
    <mergeCell ref="R340:R342"/>
    <mergeCell ref="R343:R345"/>
    <mergeCell ref="R346:R348"/>
    <mergeCell ref="R349:R351"/>
    <mergeCell ref="R352:R354"/>
    <mergeCell ref="R355:R357"/>
    <mergeCell ref="R358:R360"/>
    <mergeCell ref="R361:R363"/>
    <mergeCell ref="R364:R366"/>
    <mergeCell ref="R367:R369"/>
    <mergeCell ref="R370:R372"/>
    <mergeCell ref="R373:R375"/>
    <mergeCell ref="R376:R378"/>
    <mergeCell ref="R379:R381"/>
    <mergeCell ref="R382:R384"/>
    <mergeCell ref="R385:R387"/>
    <mergeCell ref="R388:R390"/>
    <mergeCell ref="R391:R393"/>
    <mergeCell ref="R394:R396"/>
    <mergeCell ref="R397:R399"/>
    <mergeCell ref="R400:R402"/>
    <mergeCell ref="R403:R405"/>
    <mergeCell ref="R406:R408"/>
    <mergeCell ref="R409:R411"/>
    <mergeCell ref="R412:R414"/>
    <mergeCell ref="R415:R417"/>
    <mergeCell ref="R418:R420"/>
    <mergeCell ref="R421:R423"/>
    <mergeCell ref="R424:R426"/>
    <mergeCell ref="R427:R429"/>
    <mergeCell ref="R481:R483"/>
    <mergeCell ref="R484:R486"/>
    <mergeCell ref="R487:R489"/>
    <mergeCell ref="R490:R492"/>
    <mergeCell ref="R493:R495"/>
    <mergeCell ref="R430:R432"/>
    <mergeCell ref="R433:R435"/>
    <mergeCell ref="R436:R438"/>
    <mergeCell ref="R439:R441"/>
    <mergeCell ref="R442:R444"/>
    <mergeCell ref="R445:R447"/>
    <mergeCell ref="R448:R450"/>
    <mergeCell ref="R451:R453"/>
    <mergeCell ref="R454:R456"/>
    <mergeCell ref="R457:R459"/>
    <mergeCell ref="R460:R462"/>
    <mergeCell ref="R463:R465"/>
    <mergeCell ref="R466:R468"/>
    <mergeCell ref="R469:R471"/>
    <mergeCell ref="R472:R474"/>
    <mergeCell ref="R475:R477"/>
    <mergeCell ref="R478:R480"/>
    <mergeCell ref="A496:A498"/>
    <mergeCell ref="B496:B498"/>
    <mergeCell ref="C496:C498"/>
    <mergeCell ref="D496:D498"/>
    <mergeCell ref="E496:E498"/>
    <mergeCell ref="F496:F498"/>
    <mergeCell ref="A499:A501"/>
    <mergeCell ref="B499:B501"/>
    <mergeCell ref="C499:C501"/>
    <mergeCell ref="D499:D501"/>
    <mergeCell ref="E499:E501"/>
    <mergeCell ref="F499:F501"/>
    <mergeCell ref="A502:A504"/>
    <mergeCell ref="B502:B504"/>
    <mergeCell ref="C502:C504"/>
    <mergeCell ref="D502:D504"/>
    <mergeCell ref="E502:E504"/>
    <mergeCell ref="F502:F504"/>
    <mergeCell ref="A505:A507"/>
    <mergeCell ref="B505:B507"/>
    <mergeCell ref="C505:C507"/>
    <mergeCell ref="D505:D507"/>
    <mergeCell ref="E505:E507"/>
    <mergeCell ref="F505:F507"/>
    <mergeCell ref="A508:A510"/>
    <mergeCell ref="B508:B510"/>
    <mergeCell ref="C508:C510"/>
    <mergeCell ref="D508:D510"/>
    <mergeCell ref="E508:E510"/>
    <mergeCell ref="F508:F510"/>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23:A525"/>
    <mergeCell ref="B523:B525"/>
    <mergeCell ref="C523:C525"/>
    <mergeCell ref="D523:D525"/>
    <mergeCell ref="E523:E525"/>
    <mergeCell ref="F523:F525"/>
    <mergeCell ref="A526:A528"/>
    <mergeCell ref="B526:B528"/>
    <mergeCell ref="C526:C528"/>
    <mergeCell ref="D526:D528"/>
    <mergeCell ref="E526:E528"/>
    <mergeCell ref="F526:F528"/>
    <mergeCell ref="H496:H498"/>
    <mergeCell ref="I496:I498"/>
    <mergeCell ref="J496:J498"/>
    <mergeCell ref="K496:K498"/>
    <mergeCell ref="L496:L498"/>
    <mergeCell ref="H499:H501"/>
    <mergeCell ref="I499:I501"/>
    <mergeCell ref="J499:J501"/>
    <mergeCell ref="K499:K501"/>
    <mergeCell ref="L499:L501"/>
    <mergeCell ref="H502:H504"/>
    <mergeCell ref="I502:I504"/>
    <mergeCell ref="J502:J504"/>
    <mergeCell ref="K502:K504"/>
    <mergeCell ref="L502:L504"/>
    <mergeCell ref="H505:H507"/>
    <mergeCell ref="I505:I507"/>
    <mergeCell ref="J505:J507"/>
    <mergeCell ref="K505:K507"/>
    <mergeCell ref="L505:L507"/>
    <mergeCell ref="H523:H525"/>
    <mergeCell ref="I523:I525"/>
    <mergeCell ref="J523:J525"/>
    <mergeCell ref="K523:K525"/>
    <mergeCell ref="L523:L525"/>
    <mergeCell ref="H526:H528"/>
    <mergeCell ref="I526:I528"/>
    <mergeCell ref="J526:J528"/>
    <mergeCell ref="K526:K528"/>
    <mergeCell ref="L526:L528"/>
    <mergeCell ref="R496:R498"/>
    <mergeCell ref="R499:R501"/>
    <mergeCell ref="R502:R504"/>
    <mergeCell ref="R505:R507"/>
    <mergeCell ref="R508:R510"/>
    <mergeCell ref="R511:R513"/>
    <mergeCell ref="R514:R516"/>
    <mergeCell ref="R517:R519"/>
    <mergeCell ref="R520:R522"/>
    <mergeCell ref="R523:R525"/>
    <mergeCell ref="R526:R528"/>
    <mergeCell ref="H508:H510"/>
    <mergeCell ref="I508:I510"/>
    <mergeCell ref="J508:J510"/>
    <mergeCell ref="K508:K510"/>
    <mergeCell ref="L508:L510"/>
    <mergeCell ref="H511:H513"/>
    <mergeCell ref="I511:I513"/>
    <mergeCell ref="J511:J513"/>
    <mergeCell ref="K511:K513"/>
    <mergeCell ref="L511:L513"/>
    <mergeCell ref="H514:H516"/>
    <mergeCell ref="S511:T511"/>
    <mergeCell ref="S512:T512"/>
    <mergeCell ref="H520:H522"/>
    <mergeCell ref="I520:I522"/>
    <mergeCell ref="J520:J522"/>
    <mergeCell ref="K520:K522"/>
    <mergeCell ref="L520:L522"/>
    <mergeCell ref="I514:I516"/>
    <mergeCell ref="J514:J516"/>
    <mergeCell ref="K514:K516"/>
    <mergeCell ref="L514:L516"/>
    <mergeCell ref="H517:H519"/>
    <mergeCell ref="I517:I519"/>
    <mergeCell ref="J517:J519"/>
    <mergeCell ref="K517:K519"/>
    <mergeCell ref="L517:L519"/>
    <mergeCell ref="S513:T513"/>
    <mergeCell ref="S514:T514"/>
    <mergeCell ref="S515:T515"/>
    <mergeCell ref="S516:T516"/>
    <mergeCell ref="S517:T517"/>
    <mergeCell ref="S518:T518"/>
    <mergeCell ref="S519:T519"/>
    <mergeCell ref="S520:T520"/>
    <mergeCell ref="S521:T521"/>
    <mergeCell ref="S522:T522"/>
    <mergeCell ref="S523:T523"/>
    <mergeCell ref="S524:T524"/>
    <mergeCell ref="S525:T525"/>
    <mergeCell ref="S526:T526"/>
    <mergeCell ref="S527:T527"/>
    <mergeCell ref="S528:T528"/>
    <mergeCell ref="AB496:AB498"/>
    <mergeCell ref="AB499:AB501"/>
    <mergeCell ref="AB502:AB504"/>
    <mergeCell ref="AB505:AB507"/>
    <mergeCell ref="AB508:AB510"/>
    <mergeCell ref="AB511:AB513"/>
    <mergeCell ref="AB514:AB516"/>
    <mergeCell ref="AB517:AB519"/>
    <mergeCell ref="AB520:AB522"/>
    <mergeCell ref="AB523:AB525"/>
    <mergeCell ref="AB526:AB528"/>
    <mergeCell ref="S496:T496"/>
    <mergeCell ref="S497:T497"/>
    <mergeCell ref="S498:T498"/>
    <mergeCell ref="S499:T499"/>
    <mergeCell ref="S500:T500"/>
    <mergeCell ref="S501:T501"/>
    <mergeCell ref="S502:T502"/>
    <mergeCell ref="S503:T503"/>
    <mergeCell ref="S504:T504"/>
    <mergeCell ref="S505:T505"/>
    <mergeCell ref="S506:T506"/>
    <mergeCell ref="S507:T507"/>
    <mergeCell ref="S508:T508"/>
    <mergeCell ref="S509:T509"/>
    <mergeCell ref="S510:T510"/>
  </mergeCells>
  <phoneticPr fontId="2" type="noConversion"/>
  <conditionalFormatting sqref="I10:I528">
    <cfRule type="cellIs" dxfId="1410" priority="548" stopIfTrue="1" operator="equal">
      <formula>1</formula>
    </cfRule>
    <cfRule type="cellIs" dxfId="1409" priority="549" stopIfTrue="1" operator="between">
      <formula>1.9</formula>
      <formula>3.1</formula>
    </cfRule>
    <cfRule type="cellIs" dxfId="1408" priority="550" stopIfTrue="1" operator="equal">
      <formula>4</formula>
    </cfRule>
  </conditionalFormatting>
  <conditionalFormatting sqref="I10:I528">
    <cfRule type="cellIs" dxfId="1407" priority="539" operator="equal">
      <formula>"LEVE"</formula>
    </cfRule>
    <cfRule type="cellIs" dxfId="1406" priority="540" operator="equal">
      <formula>"MODERADO"</formula>
    </cfRule>
    <cfRule type="cellIs" dxfId="1405" priority="541" operator="equal">
      <formula>"GRAVE"</formula>
    </cfRule>
  </conditionalFormatting>
  <conditionalFormatting sqref="AB10:AB528">
    <cfRule type="containsText" dxfId="1404" priority="532" operator="containsText" text="CONTINUA LA ACCIÓN ANTERIOR">
      <formula>NOT(ISERROR(SEARCH("CONTINUA LA ACCIÓN ANTERIOR",AB10)))</formula>
    </cfRule>
    <cfRule type="containsText" dxfId="1403" priority="533" operator="containsText" text="REQUIERE NUEVA ACCIÓN">
      <formula>NOT(ISERROR(SEARCH("REQUIERE NUEVA ACCIÓN",AB10)))</formula>
    </cfRule>
    <cfRule type="containsText" dxfId="1402" priority="534" operator="containsText" text="RIESGO CONTROLADO">
      <formula>NOT(ISERROR(SEARCH("RIESGO CONTROLADO",AB10)))</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beginsWith" dxfId="1401" priority="525" operator="beginsWith" text="No eficaz">
      <formula>LEFT(Z10,LEN("No eficaz"))="No eficaz"</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beginsWith" dxfId="1400" priority="521" operator="beginsWith" text="Eficaz">
      <formula>LEFT(Z10,LEN("Eficaz"))="Eficaz"</formula>
    </cfRule>
  </conditionalFormatting>
  <conditionalFormatting sqref="V10:V528">
    <cfRule type="expression" dxfId="1399" priority="520">
      <formula>U10="ASUMIR"</formula>
    </cfRule>
  </conditionalFormatting>
  <conditionalFormatting sqref="W10:W528">
    <cfRule type="expression" dxfId="1398" priority="519">
      <formula>U10="ASUMIR"</formula>
    </cfRule>
  </conditionalFormatting>
  <conditionalFormatting sqref="X10:X12 X16:X18 X21 X24 X37:X39 X42 X44:X54 X56:X57 X60 X64:X66 X80:X90 X107:X114 X117:X120 X124:X132 X146:X321 X367:X384 X386:X387 X349:X363 X395:X399 X401:X402 X404:X414 X329:X342 X422:X426 X430:X450 X456:X462 X464:X468 X471:X474 X478:X489 X323:X327">
    <cfRule type="expression" dxfId="1397" priority="518">
      <formula>U10="ASUMIR"</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expression" dxfId="1396" priority="516">
      <formula>U10="ASUMIR"</formula>
    </cfRule>
  </conditionalFormatting>
  <conditionalFormatting sqref="Y10:Y12 Y16:Y18 Y21 Y24 Y37:Y39 Y42 Y44:Y54 Y56:Y57 Y60 Y64:Y66 Y80:Y90 Y107:Y114 Y117:Y120 Y124:Y132 Y146:Y273 Y275:Y276 Y278:Y279 Y281:Y288 Y290:Y291 Y293:Y294 Y296:Y321 Y367:Y384 Y386:Y387 Y349:Y363 Y395:Y399 Y401:Y402 Y404:Y414 Y329:Y342 Y422:Y426 Y430:Y450 Y456:Y462 Y464:Y468 Y471:Y474 Y478:Y489 Y323:Y327">
    <cfRule type="expression" dxfId="1395" priority="509">
      <formula>U10="ASUMIR"</formula>
    </cfRule>
  </conditionalFormatting>
  <conditionalFormatting sqref="AA10:AA19 AA21:AA90 AA93:AA99 AA101 AA107:AA114 AA117:AA136 AA138:AA273 AA275:AA276 AA278:AA279 AA281:AA288 AA290:AA291 AA293:AA399 AA401:AA402 AA404:AA451 AA453:AA454 AA456:AA468 AA471:AA492 AA494">
    <cfRule type="expression" dxfId="1394" priority="507">
      <formula>U10="ASUMIR"</formula>
    </cfRule>
  </conditionalFormatting>
  <conditionalFormatting sqref="P10:P528">
    <cfRule type="expression" dxfId="1393" priority="506">
      <formula>$M$10="No existe control para el riesgo"</formula>
    </cfRule>
  </conditionalFormatting>
  <conditionalFormatting sqref="Q10:R10 R13 R16 R19 R22 R25 R28 R31 R34 R37 R40 R43 R46 R49 R52 R55 R58 R61 R64 R67 R70 R73 R76 R79 R85 R91 R97 R103 R109 R115 R121 R127 R133 R139 R145 R151 R157 R163 R169 R175 R181 R82 R88 R94 R100 R106 R112 R118 R124 R130 R136 R142 R148 R154 R160 R166 R172 R178 R184 R187 R190 R196 R193 R199 R202 R205 R208 R214 R220 R226 R232 R238 R244 R250 R256 R262 R268 R274 R211 R217 R223 R229 R235 R241 R247 R253 R259 R265 R271 R277 R280 R283 R286 R289 R292 R295 R298 R301 R304 R307 R310 R313 R316 R319 R322 R325 R529:R532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Q11:Q528 R496 R499 R502 R505 R508 R511 R514 R517 R520 R523 R526">
    <cfRule type="expression" dxfId="1392" priority="505">
      <formula>$M$10="No existe control para el riesgo"</formula>
    </cfRule>
  </conditionalFormatting>
  <conditionalFormatting sqref="X10">
    <cfRule type="cellIs" dxfId="1391" priority="500" operator="equal">
      <formula>"NO_CUMPLIDA"</formula>
    </cfRule>
  </conditionalFormatting>
  <conditionalFormatting sqref="X11:X12 X16:X18 X21 X24 X37:X39 X42 X44:X54 X56:X57 X60 X64:X66 X80:X90 X107:X114 X117:X120 X124:X132 X146:X321 X367:X384 X386:X387 X349:X363 X395:X399 X401:X402 X404:X414 X329:X342 X422:X426 X430:X450 X456:X462 X464:X468 X471:X474 X478:X489 X323:X327">
    <cfRule type="cellIs" dxfId="1390" priority="499" operator="equal">
      <formula>"NO_CUMPLIDA"</formula>
    </cfRule>
  </conditionalFormatting>
  <conditionalFormatting sqref="AA10">
    <cfRule type="expression" dxfId="1389" priority="498">
      <formula>$X$10&lt;&gt;"CUMPLIMIENTO_TOTAL"</formula>
    </cfRule>
  </conditionalFormatting>
  <conditionalFormatting sqref="AA11">
    <cfRule type="expression" dxfId="1388" priority="496">
      <formula>$X$11&lt;&gt;"CUMPLIMIENTO_TOTAL"</formula>
    </cfRule>
  </conditionalFormatting>
  <conditionalFormatting sqref="AA12">
    <cfRule type="expression" dxfId="1387" priority="495">
      <formula>$X$12&lt;&gt;"CUMPLIMIENTO_TOTAL"</formula>
    </cfRule>
  </conditionalFormatting>
  <conditionalFormatting sqref="AA13">
    <cfRule type="expression" dxfId="1386" priority="494">
      <formula>$X$13&lt;&gt;"CUMPLIMIENTO_TOTAL"</formula>
    </cfRule>
  </conditionalFormatting>
  <conditionalFormatting sqref="AA14">
    <cfRule type="expression" dxfId="1385" priority="493">
      <formula>$X$14&lt;&gt;"CUMPLIMIENTO_TOTAL"</formula>
    </cfRule>
  </conditionalFormatting>
  <conditionalFormatting sqref="AA15">
    <cfRule type="expression" dxfId="1384" priority="492">
      <formula>$X$15&lt;&gt;"CUMPLIMIENTO_TOTAL"</formula>
    </cfRule>
  </conditionalFormatting>
  <conditionalFormatting sqref="AA16">
    <cfRule type="expression" dxfId="1383" priority="491">
      <formula>$X$16&lt;&gt;"CUMPLIMIENTO_TOTAL"</formula>
    </cfRule>
  </conditionalFormatting>
  <conditionalFormatting sqref="AA17">
    <cfRule type="expression" dxfId="1382" priority="490">
      <formula>$X$17&lt;&gt;"CUMPLIMIENTO_TOTAL"</formula>
    </cfRule>
  </conditionalFormatting>
  <conditionalFormatting sqref="AA18">
    <cfRule type="expression" dxfId="1381" priority="489">
      <formula>$X$18&lt;&gt;"CUMPLIMIENTO_TOTAL"</formula>
    </cfRule>
  </conditionalFormatting>
  <conditionalFormatting sqref="AA19">
    <cfRule type="expression" dxfId="1380" priority="488">
      <formula>$X$19&lt;&gt;"CUMPLIMIENTO_TOTAL"</formula>
    </cfRule>
  </conditionalFormatting>
  <conditionalFormatting sqref="AA21">
    <cfRule type="expression" dxfId="1379" priority="486">
      <formula>$X$21&lt;&gt;"CUMPLIMIENTO_TOTAL"</formula>
    </cfRule>
  </conditionalFormatting>
  <conditionalFormatting sqref="AA22">
    <cfRule type="expression" dxfId="1378" priority="485">
      <formula>$X$22&lt;&gt;"CUMPLIMIENTO_TOTAL"</formula>
    </cfRule>
  </conditionalFormatting>
  <conditionalFormatting sqref="AA23">
    <cfRule type="expression" dxfId="1377" priority="484">
      <formula>$X$23&lt;&gt;"CUMPLIMIENTO_TOTAL"</formula>
    </cfRule>
  </conditionalFormatting>
  <conditionalFormatting sqref="AA24">
    <cfRule type="expression" dxfId="1376" priority="483">
      <formula>$X$24&lt;&gt;"CUMPLIMIENTO_TOTAL"</formula>
    </cfRule>
  </conditionalFormatting>
  <conditionalFormatting sqref="AA25">
    <cfRule type="expression" dxfId="1375" priority="482">
      <formula>$X$25&lt;&gt;"CUMPLIMIENTO_TOTAL"</formula>
    </cfRule>
  </conditionalFormatting>
  <conditionalFormatting sqref="AA26">
    <cfRule type="expression" dxfId="1374" priority="481">
      <formula>$X$26&lt;&gt;"CUMPLIMIENTO_TOTAL"</formula>
    </cfRule>
  </conditionalFormatting>
  <conditionalFormatting sqref="AA27">
    <cfRule type="expression" dxfId="1373" priority="480">
      <formula>$X$27&lt;&gt;"CUMPLIMIENTO_TOTAL"</formula>
    </cfRule>
  </conditionalFormatting>
  <conditionalFormatting sqref="AA28">
    <cfRule type="expression" dxfId="1372" priority="479">
      <formula>$X$28&lt;&gt;"CUMPLIMIENTO_TOTAL"</formula>
    </cfRule>
  </conditionalFormatting>
  <conditionalFormatting sqref="AA29">
    <cfRule type="expression" dxfId="1371" priority="478">
      <formula>$X$29&lt;&gt;"CUMPLIMIENTO_TOTAL"</formula>
    </cfRule>
  </conditionalFormatting>
  <conditionalFormatting sqref="AA30">
    <cfRule type="expression" dxfId="1370" priority="477">
      <formula>$X$30&lt;&gt;"CUMPLIMIENTO_TOTAL"</formula>
    </cfRule>
  </conditionalFormatting>
  <conditionalFormatting sqref="AA31">
    <cfRule type="expression" dxfId="1369" priority="476">
      <formula>$X$31&lt;&gt;"CUMPLIMIENTO_TOTAL"</formula>
    </cfRule>
  </conditionalFormatting>
  <conditionalFormatting sqref="AA32">
    <cfRule type="expression" dxfId="1368" priority="475">
      <formula>$X$32&lt;&gt;"CUMPLIMIENTO_TOTAL"</formula>
    </cfRule>
  </conditionalFormatting>
  <conditionalFormatting sqref="AA33">
    <cfRule type="expression" dxfId="1367" priority="474">
      <formula>$X$33&lt;&gt;"CUMPLIMIENTO_TOTAL"</formula>
    </cfRule>
  </conditionalFormatting>
  <conditionalFormatting sqref="AA34">
    <cfRule type="expression" dxfId="1366" priority="473">
      <formula>$X$34&lt;&gt;"CUMPLIMIENTO_TOTAL"</formula>
    </cfRule>
  </conditionalFormatting>
  <conditionalFormatting sqref="AA35">
    <cfRule type="expression" dxfId="1365" priority="472">
      <formula>$X$35&lt;&gt;"CUMPLIMIENTO_TOTAL"</formula>
    </cfRule>
  </conditionalFormatting>
  <conditionalFormatting sqref="AA36">
    <cfRule type="expression" dxfId="1364" priority="471">
      <formula>$X$36&lt;&gt;"CUMPLIMIENTO_TOTAL"</formula>
    </cfRule>
  </conditionalFormatting>
  <conditionalFormatting sqref="AA37">
    <cfRule type="expression" dxfId="1363" priority="470">
      <formula>$X$37&lt;&gt;"CUMPLIMIENTO_TOTAL"</formula>
    </cfRule>
  </conditionalFormatting>
  <conditionalFormatting sqref="AA38">
    <cfRule type="expression" dxfId="1362" priority="469">
      <formula>$X$38&lt;&gt;"CUMPLIMIENTO_TOTAL"</formula>
    </cfRule>
  </conditionalFormatting>
  <conditionalFormatting sqref="AA39">
    <cfRule type="expression" dxfId="1361" priority="468">
      <formula>$X$39&lt;&gt;"CUMPLIMIENTO_TOTAL"</formula>
    </cfRule>
  </conditionalFormatting>
  <conditionalFormatting sqref="AA40">
    <cfRule type="expression" dxfId="1360" priority="467">
      <formula>$X$40&lt;&gt;"CUMPLIMIENTO_TOTAL"</formula>
    </cfRule>
  </conditionalFormatting>
  <conditionalFormatting sqref="AA41">
    <cfRule type="expression" dxfId="1359" priority="466">
      <formula>$X$41&lt;&gt;"CUMPLIMIENTO_TOTAL"</formula>
    </cfRule>
  </conditionalFormatting>
  <conditionalFormatting sqref="AA42">
    <cfRule type="expression" dxfId="1358" priority="465">
      <formula>$X$42&lt;&gt;"CUMPLIMIENTO_TOTAL"</formula>
    </cfRule>
  </conditionalFormatting>
  <conditionalFormatting sqref="AA43">
    <cfRule type="expression" dxfId="1357" priority="464">
      <formula>$X$43&lt;&gt;"CUMPLIMIENTO_TOTAL"</formula>
    </cfRule>
  </conditionalFormatting>
  <conditionalFormatting sqref="AA44">
    <cfRule type="expression" dxfId="1356" priority="463">
      <formula>$X$44&lt;&gt;"CUMPLIMIENTO_TOTAL"</formula>
    </cfRule>
  </conditionalFormatting>
  <conditionalFormatting sqref="AA45">
    <cfRule type="expression" dxfId="1355" priority="462">
      <formula>$X$45&lt;&gt;"CUMPLIMIENTO_TOTAL"</formula>
    </cfRule>
  </conditionalFormatting>
  <conditionalFormatting sqref="AA46">
    <cfRule type="expression" dxfId="1354" priority="461">
      <formula>$X$46&lt;&gt;"CUMPLIMIENTO_TOTAL"</formula>
    </cfRule>
  </conditionalFormatting>
  <conditionalFormatting sqref="AA47">
    <cfRule type="expression" dxfId="1353" priority="460">
      <formula>$X$47&lt;&gt;"CUMPLIMIENTO_TOTAL"</formula>
    </cfRule>
  </conditionalFormatting>
  <conditionalFormatting sqref="AA48">
    <cfRule type="expression" dxfId="1352" priority="459">
      <formula>$X$48&lt;&gt;"CUMPLIMIENTO_TOTAL"</formula>
    </cfRule>
  </conditionalFormatting>
  <conditionalFormatting sqref="AA49">
    <cfRule type="expression" dxfId="1351" priority="458">
      <formula>$X$49&lt;&gt;"CUMPLIMIENTO_TOTAL"</formula>
    </cfRule>
  </conditionalFormatting>
  <conditionalFormatting sqref="AA50">
    <cfRule type="expression" dxfId="1350" priority="457">
      <formula>$X$50&lt;&gt;"CUMPLIMIENTO_TOTAL"</formula>
    </cfRule>
  </conditionalFormatting>
  <conditionalFormatting sqref="AA51">
    <cfRule type="expression" dxfId="1349" priority="456">
      <formula>$X$51&lt;&gt;"CUMPLIMIENTO_TOTAL"</formula>
    </cfRule>
  </conditionalFormatting>
  <conditionalFormatting sqref="AA52">
    <cfRule type="expression" dxfId="1348" priority="455">
      <formula>$X$52&lt;&gt;"CUMPLIMIENTO_TOTAL"</formula>
    </cfRule>
  </conditionalFormatting>
  <conditionalFormatting sqref="AA53">
    <cfRule type="expression" dxfId="1347" priority="454">
      <formula>$X$53&lt;&gt;"CUMPLIMIENTO_TOTAL"</formula>
    </cfRule>
  </conditionalFormatting>
  <conditionalFormatting sqref="AA54">
    <cfRule type="expression" dxfId="1346" priority="453">
      <formula>$X$54&lt;&gt;"CUMPLIMIENTO_TOTAL"</formula>
    </cfRule>
  </conditionalFormatting>
  <conditionalFormatting sqref="AA55">
    <cfRule type="expression" dxfId="1345" priority="452">
      <formula>$X$55&lt;&gt;"CUMPLIMIENTO_TOTAL"</formula>
    </cfRule>
  </conditionalFormatting>
  <conditionalFormatting sqref="AA56">
    <cfRule type="expression" dxfId="1344" priority="451">
      <formula>$X$56&lt;&gt;"CUMPLIMIENTO_TOTAL"</formula>
    </cfRule>
  </conditionalFormatting>
  <conditionalFormatting sqref="AA57">
    <cfRule type="expression" dxfId="1343" priority="450">
      <formula>$X$57&lt;&gt;"CUMPLIMIENTO_TOTAL"</formula>
    </cfRule>
  </conditionalFormatting>
  <conditionalFormatting sqref="AA58">
    <cfRule type="expression" dxfId="1342" priority="449">
      <formula>$X$58&lt;&gt;"CUMPLIMIENTO_TOTAL"</formula>
    </cfRule>
  </conditionalFormatting>
  <conditionalFormatting sqref="AA59">
    <cfRule type="expression" dxfId="1341" priority="448">
      <formula>$X$59&lt;&gt;"CUMPLIMIENTO_TOTAL"</formula>
    </cfRule>
  </conditionalFormatting>
  <conditionalFormatting sqref="AA60">
    <cfRule type="expression" dxfId="1340" priority="447">
      <formula>$X$60&lt;&gt;"CUMPLIMIENTO_TOTAL"</formula>
    </cfRule>
  </conditionalFormatting>
  <conditionalFormatting sqref="AA61">
    <cfRule type="expression" dxfId="1339" priority="446">
      <formula>$X$61&lt;&gt;"CUMPLIMIENTO_TOTAL"</formula>
    </cfRule>
  </conditionalFormatting>
  <conditionalFormatting sqref="AA62">
    <cfRule type="expression" dxfId="1338" priority="445">
      <formula>$X$62&lt;&gt;"CUMPLIMIENTO_TOTAL"</formula>
    </cfRule>
  </conditionalFormatting>
  <conditionalFormatting sqref="AA63">
    <cfRule type="expression" dxfId="1337" priority="444">
      <formula>$X$63&lt;&gt;"CUMPLIMIENTO_TOTAL"</formula>
    </cfRule>
  </conditionalFormatting>
  <conditionalFormatting sqref="AA64">
    <cfRule type="expression" dxfId="1336" priority="443">
      <formula>$X$64&lt;&gt;"CUMPLIMIENTO_TOTAL"</formula>
    </cfRule>
  </conditionalFormatting>
  <conditionalFormatting sqref="AA65">
    <cfRule type="expression" dxfId="1335" priority="442">
      <formula>$X$65&lt;&gt;"CUMPLIMIENTO_TOTAL"</formula>
    </cfRule>
  </conditionalFormatting>
  <conditionalFormatting sqref="AA66">
    <cfRule type="expression" dxfId="1334" priority="441">
      <formula>$X$66&lt;&gt;"CUMPLIMIENTO_TOTAL"</formula>
    </cfRule>
  </conditionalFormatting>
  <conditionalFormatting sqref="AA67">
    <cfRule type="expression" dxfId="1333" priority="440">
      <formula>$X$67&lt;&gt;"CUMPLIMIENTO_TOTAL"</formula>
    </cfRule>
  </conditionalFormatting>
  <conditionalFormatting sqref="AA68">
    <cfRule type="expression" dxfId="1332" priority="439">
      <formula>$X$68&lt;&gt;"CUMPLIMIENTO_TOTAL"</formula>
    </cfRule>
  </conditionalFormatting>
  <conditionalFormatting sqref="AA69">
    <cfRule type="expression" dxfId="1331" priority="438">
      <formula>$X$69&lt;&gt;"CUMPLIMIENTO_TOTAL"</formula>
    </cfRule>
  </conditionalFormatting>
  <conditionalFormatting sqref="AA70">
    <cfRule type="expression" dxfId="1330" priority="437">
      <formula>$X$70&lt;&gt;"CUMPLIMIENTO_TOTAL"</formula>
    </cfRule>
  </conditionalFormatting>
  <conditionalFormatting sqref="AA71">
    <cfRule type="expression" dxfId="1329" priority="436">
      <formula>$X$71&lt;&gt;"CUMPLIMIENTO_TOTAL"</formula>
    </cfRule>
  </conditionalFormatting>
  <conditionalFormatting sqref="AA72">
    <cfRule type="expression" dxfId="1328" priority="435">
      <formula>$X$72&lt;&gt;"CUMPLIMIENTO_TOTAL"</formula>
    </cfRule>
  </conditionalFormatting>
  <conditionalFormatting sqref="AA73">
    <cfRule type="expression" dxfId="1327" priority="434">
      <formula>$X$73&lt;&gt;"CUMPLIMIENTO_TOTAL"</formula>
    </cfRule>
  </conditionalFormatting>
  <conditionalFormatting sqref="AA74">
    <cfRule type="expression" dxfId="1326" priority="433">
      <formula>$X$74&lt;&gt;"CUMPLIMIENTO_TOTAL"</formula>
    </cfRule>
  </conditionalFormatting>
  <conditionalFormatting sqref="AA75:AA90 AA93:AA99 AA101 AA107:AA114 AA117:AA136 AA138:AA273 AA275:AA276 AA278:AA279 AA281:AA288 AA290:AA291 AA293:AA399 AA401:AA402 AA404:AA451 AA453:AA454 AA456:AA468 AA471:AA492 AA494">
    <cfRule type="expression" dxfId="1325" priority="432">
      <formula>$X$75&lt;&gt;"CUMPLIMIENTO_TOTAL"</formula>
    </cfRule>
  </conditionalFormatting>
  <conditionalFormatting sqref="R10:R528">
    <cfRule type="cellIs" dxfId="1324" priority="427" operator="equal">
      <formula>"INEXISTENTE"</formula>
    </cfRule>
    <cfRule type="cellIs" dxfId="1323" priority="428" operator="equal">
      <formula>"ACEPTABLE"</formula>
    </cfRule>
    <cfRule type="cellIs" dxfId="1322" priority="429" operator="equal">
      <formula>"FUERTE"</formula>
    </cfRule>
    <cfRule type="cellIs" dxfId="1321" priority="430" operator="equal">
      <formula>"DÉBIL"</formula>
    </cfRule>
  </conditionalFormatting>
  <conditionalFormatting sqref="X13:X15">
    <cfRule type="cellIs" dxfId="1320" priority="419" operator="equal">
      <formula>"NO_CUMPLIDA"</formula>
    </cfRule>
    <cfRule type="expression" dxfId="1319" priority="422">
      <formula>U13="ASUMIR"</formula>
    </cfRule>
  </conditionalFormatting>
  <conditionalFormatting sqref="Y13:Y15">
    <cfRule type="expression" dxfId="1318" priority="420">
      <formula>U13="ASUMIR"</formula>
    </cfRule>
  </conditionalFormatting>
  <conditionalFormatting sqref="Z13:Z15">
    <cfRule type="expression" dxfId="1317" priority="421">
      <formula>U13="ASUMIR"</formula>
    </cfRule>
    <cfRule type="beginsWith" dxfId="1316" priority="423" operator="beginsWith" text="Eficaz">
      <formula>LEFT(Z13,LEN("Eficaz"))="Eficaz"</formula>
    </cfRule>
    <cfRule type="beginsWith" dxfId="1315" priority="424" operator="beginsWith" text="No eficaz">
      <formula>LEFT(Z13,LEN("No eficaz"))="No eficaz"</formula>
    </cfRule>
  </conditionalFormatting>
  <conditionalFormatting sqref="X19:X20">
    <cfRule type="cellIs" dxfId="1314" priority="411" operator="equal">
      <formula>"NO_CUMPLIDA"</formula>
    </cfRule>
    <cfRule type="expression" dxfId="1313" priority="414">
      <formula>U19="ASUMIR"</formula>
    </cfRule>
  </conditionalFormatting>
  <conditionalFormatting sqref="Y19:Y20">
    <cfRule type="expression" dxfId="1312" priority="412">
      <formula>U19="ASUMIR"</formula>
    </cfRule>
  </conditionalFormatting>
  <conditionalFormatting sqref="Z19:Z20">
    <cfRule type="expression" dxfId="1311" priority="413">
      <formula>U19="ASUMIR"</formula>
    </cfRule>
    <cfRule type="beginsWith" dxfId="1310" priority="415" operator="beginsWith" text="Eficaz">
      <formula>LEFT(Z19,LEN("Eficaz"))="Eficaz"</formula>
    </cfRule>
    <cfRule type="beginsWith" dxfId="1309" priority="416" operator="beginsWith" text="No eficaz">
      <formula>LEFT(Z19,LEN("No eficaz"))="No eficaz"</formula>
    </cfRule>
  </conditionalFormatting>
  <conditionalFormatting sqref="AA20">
    <cfRule type="expression" dxfId="1308" priority="410">
      <formula>U20="ASUMIR"</formula>
    </cfRule>
  </conditionalFormatting>
  <conditionalFormatting sqref="AA20">
    <cfRule type="expression" dxfId="1307" priority="409">
      <formula>$X$20&lt;&gt;"CUMPLIMIENTO_TOTAL"</formula>
    </cfRule>
  </conditionalFormatting>
  <conditionalFormatting sqref="X22:X23">
    <cfRule type="cellIs" dxfId="1306" priority="401" operator="equal">
      <formula>"NO_CUMPLIDA"</formula>
    </cfRule>
    <cfRule type="expression" dxfId="1305" priority="404">
      <formula>U22="ASUMIR"</formula>
    </cfRule>
  </conditionalFormatting>
  <conditionalFormatting sqref="Y22:Y23">
    <cfRule type="expression" dxfId="1304" priority="402">
      <formula>U22="ASUMIR"</formula>
    </cfRule>
  </conditionalFormatting>
  <conditionalFormatting sqref="Z22:Z23">
    <cfRule type="expression" dxfId="1303" priority="403">
      <formula>U22="ASUMIR"</formula>
    </cfRule>
    <cfRule type="beginsWith" dxfId="1302" priority="405" operator="beginsWith" text="Eficaz">
      <formula>LEFT(Z22,LEN("Eficaz"))="Eficaz"</formula>
    </cfRule>
    <cfRule type="beginsWith" dxfId="1301" priority="406" operator="beginsWith" text="No eficaz">
      <formula>LEFT(Z22,LEN("No eficaz"))="No eficaz"</formula>
    </cfRule>
  </conditionalFormatting>
  <conditionalFormatting sqref="X25:X36">
    <cfRule type="expression" dxfId="1300" priority="399">
      <formula>U25="ASUMIR"</formula>
    </cfRule>
  </conditionalFormatting>
  <conditionalFormatting sqref="Y25:Y36">
    <cfRule type="expression" dxfId="1299" priority="398">
      <formula>U25="ASUMIR"</formula>
    </cfRule>
  </conditionalFormatting>
  <conditionalFormatting sqref="X25:X26">
    <cfRule type="cellIs" dxfId="1298" priority="397" operator="equal">
      <formula>"NO_CUMPLIDA"</formula>
    </cfRule>
  </conditionalFormatting>
  <conditionalFormatting sqref="X26:X36">
    <cfRule type="cellIs" dxfId="1297" priority="396" operator="equal">
      <formula>"NO_CUMPLIDA"</formula>
    </cfRule>
  </conditionalFormatting>
  <conditionalFormatting sqref="X40:X41">
    <cfRule type="cellIs" dxfId="1296" priority="388" operator="equal">
      <formula>"NO_CUMPLIDA"</formula>
    </cfRule>
    <cfRule type="expression" dxfId="1295" priority="391">
      <formula>U40="ASUMIR"</formula>
    </cfRule>
  </conditionalFormatting>
  <conditionalFormatting sqref="Y40:Y41">
    <cfRule type="expression" dxfId="1294" priority="389">
      <formula>U40="ASUMIR"</formula>
    </cfRule>
  </conditionalFormatting>
  <conditionalFormatting sqref="Z40:Z41">
    <cfRule type="expression" dxfId="1293" priority="390">
      <formula>U40="ASUMIR"</formula>
    </cfRule>
    <cfRule type="beginsWith" dxfId="1292" priority="392" operator="beginsWith" text="Eficaz">
      <formula>LEFT(Z40,LEN("Eficaz"))="Eficaz"</formula>
    </cfRule>
    <cfRule type="beginsWith" dxfId="1291" priority="393" operator="beginsWith" text="No eficaz">
      <formula>LEFT(Z40,LEN("No eficaz"))="No eficaz"</formula>
    </cfRule>
  </conditionalFormatting>
  <conditionalFormatting sqref="X43">
    <cfRule type="cellIs" dxfId="1290" priority="380" operator="equal">
      <formula>"NO_CUMPLIDA"</formula>
    </cfRule>
    <cfRule type="expression" dxfId="1289" priority="383">
      <formula>U43="ASUMIR"</formula>
    </cfRule>
  </conditionalFormatting>
  <conditionalFormatting sqref="Y43">
    <cfRule type="expression" dxfId="1288" priority="381">
      <formula>U43="ASUMIR"</formula>
    </cfRule>
  </conditionalFormatting>
  <conditionalFormatting sqref="Z43">
    <cfRule type="expression" dxfId="1287" priority="382">
      <formula>U43="ASUMIR"</formula>
    </cfRule>
    <cfRule type="beginsWith" dxfId="1286" priority="384" operator="beginsWith" text="Eficaz">
      <formula>LEFT(Z43,LEN("Eficaz"))="Eficaz"</formula>
    </cfRule>
    <cfRule type="beginsWith" dxfId="1285" priority="385" operator="beginsWith" text="No eficaz">
      <formula>LEFT(Z43,LEN("No eficaz"))="No eficaz"</formula>
    </cfRule>
  </conditionalFormatting>
  <conditionalFormatting sqref="X55">
    <cfRule type="cellIs" dxfId="1284" priority="372" operator="equal">
      <formula>"NO_CUMPLIDA"</formula>
    </cfRule>
    <cfRule type="expression" dxfId="1283" priority="375">
      <formula>U55="ASUMIR"</formula>
    </cfRule>
  </conditionalFormatting>
  <conditionalFormatting sqref="Y55">
    <cfRule type="expression" dxfId="1282" priority="373">
      <formula>U55="ASUMIR"</formula>
    </cfRule>
  </conditionalFormatting>
  <conditionalFormatting sqref="Z55">
    <cfRule type="expression" dxfId="1281" priority="374">
      <formula>U55="ASUMIR"</formula>
    </cfRule>
    <cfRule type="beginsWith" dxfId="1280" priority="376" operator="beginsWith" text="Eficaz">
      <formula>LEFT(Z55,LEN("Eficaz"))="Eficaz"</formula>
    </cfRule>
    <cfRule type="beginsWith" dxfId="1279" priority="377" operator="beginsWith" text="No eficaz">
      <formula>LEFT(Z55,LEN("No eficaz"))="No eficaz"</formula>
    </cfRule>
  </conditionalFormatting>
  <conditionalFormatting sqref="Z59">
    <cfRule type="beginsWith" dxfId="1278" priority="369" operator="beginsWith" text="No eficaz">
      <formula>LEFT(Z59,LEN("No eficaz"))="No eficaz"</formula>
    </cfRule>
  </conditionalFormatting>
  <conditionalFormatting sqref="Z59">
    <cfRule type="beginsWith" dxfId="1277" priority="368" operator="beginsWith" text="Eficaz">
      <formula>LEFT(Z59,LEN("Eficaz"))="Eficaz"</formula>
    </cfRule>
  </conditionalFormatting>
  <conditionalFormatting sqref="X58:X59">
    <cfRule type="expression" dxfId="1276" priority="367">
      <formula>U58="ASUMIR"</formula>
    </cfRule>
  </conditionalFormatting>
  <conditionalFormatting sqref="Z59">
    <cfRule type="expression" dxfId="1275" priority="366">
      <formula>U59="ASUMIR"</formula>
    </cfRule>
  </conditionalFormatting>
  <conditionalFormatting sqref="X58">
    <cfRule type="cellIs" dxfId="1274" priority="365" operator="equal">
      <formula>"NO_CUMPLIDA"</formula>
    </cfRule>
  </conditionalFormatting>
  <conditionalFormatting sqref="X59">
    <cfRule type="cellIs" dxfId="1273" priority="364" operator="equal">
      <formula>"NO_CUMPLIDA"</formula>
    </cfRule>
  </conditionalFormatting>
  <conditionalFormatting sqref="Y58:Y59">
    <cfRule type="expression" dxfId="1272" priority="363">
      <formula>U58="ASUMIR"</formula>
    </cfRule>
  </conditionalFormatting>
  <conditionalFormatting sqref="Z58">
    <cfRule type="beginsWith" dxfId="1271" priority="361" operator="beginsWith" text="No eficaz">
      <formula>LEFT(Z58,LEN("No eficaz"))="No eficaz"</formula>
    </cfRule>
  </conditionalFormatting>
  <conditionalFormatting sqref="Z58">
    <cfRule type="beginsWith" dxfId="1270" priority="360" operator="beginsWith" text="Eficaz">
      <formula>LEFT(Z58,LEN("Eficaz"))="Eficaz"</formula>
    </cfRule>
  </conditionalFormatting>
  <conditionalFormatting sqref="Z58">
    <cfRule type="expression" dxfId="1269" priority="359">
      <formula>U58="ASUMIR"</formula>
    </cfRule>
  </conditionalFormatting>
  <conditionalFormatting sqref="Z61:Z63">
    <cfRule type="beginsWith" dxfId="1268" priority="356" operator="beginsWith" text="No eficaz">
      <formula>LEFT(Z61,LEN("No eficaz"))="No eficaz"</formula>
    </cfRule>
  </conditionalFormatting>
  <conditionalFormatting sqref="Z61:Z63">
    <cfRule type="beginsWith" dxfId="1267" priority="355" operator="beginsWith" text="Eficaz">
      <formula>LEFT(Z61,LEN("Eficaz"))="Eficaz"</formula>
    </cfRule>
  </conditionalFormatting>
  <conditionalFormatting sqref="X61:X63">
    <cfRule type="expression" dxfId="1266" priority="354">
      <formula>U61="ASUMIR"</formula>
    </cfRule>
  </conditionalFormatting>
  <conditionalFormatting sqref="Z61:Z63">
    <cfRule type="expression" dxfId="1265" priority="353">
      <formula>U61="ASUMIR"</formula>
    </cfRule>
  </conditionalFormatting>
  <conditionalFormatting sqref="X61:X63">
    <cfRule type="cellIs" dxfId="1264" priority="352" operator="equal">
      <formula>"NO_CUMPLIDA"</formula>
    </cfRule>
  </conditionalFormatting>
  <conditionalFormatting sqref="Y61:Y63">
    <cfRule type="expression" dxfId="1263" priority="351">
      <formula>U61="ASUMIR"</formula>
    </cfRule>
  </conditionalFormatting>
  <conditionalFormatting sqref="Z67 Z79 Z74 Z72">
    <cfRule type="beginsWith" dxfId="1262" priority="348" operator="beginsWith" text="No eficaz">
      <formula>LEFT(Z67,LEN("No eficaz"))="No eficaz"</formula>
    </cfRule>
  </conditionalFormatting>
  <conditionalFormatting sqref="Z67 Z79 Z74 Z72">
    <cfRule type="beginsWith" dxfId="1261" priority="347" operator="beginsWith" text="Eficaz">
      <formula>LEFT(Z67,LEN("Eficaz"))="Eficaz"</formula>
    </cfRule>
  </conditionalFormatting>
  <conditionalFormatting sqref="X67:X79">
    <cfRule type="expression" dxfId="1260" priority="346">
      <formula>U67="ASUMIR"</formula>
    </cfRule>
  </conditionalFormatting>
  <conditionalFormatting sqref="Z67 Z79 Z74 Z72">
    <cfRule type="expression" dxfId="1259" priority="345">
      <formula>U67="ASUMIR"</formula>
    </cfRule>
  </conditionalFormatting>
  <conditionalFormatting sqref="Y72">
    <cfRule type="expression" dxfId="1258" priority="344">
      <formula>U72="ASUMIR"</formula>
    </cfRule>
  </conditionalFormatting>
  <conditionalFormatting sqref="X67:X79">
    <cfRule type="cellIs" dxfId="1257" priority="343" operator="equal">
      <formula>"NO_CUMPLIDA"</formula>
    </cfRule>
  </conditionalFormatting>
  <conditionalFormatting sqref="Y67:Y68">
    <cfRule type="expression" dxfId="1256" priority="342">
      <formula>U67="ASUMIR"</formula>
    </cfRule>
  </conditionalFormatting>
  <conditionalFormatting sqref="Y73">
    <cfRule type="expression" dxfId="1255" priority="341">
      <formula>U73="ASUMIR"</formula>
    </cfRule>
  </conditionalFormatting>
  <conditionalFormatting sqref="Y69">
    <cfRule type="expression" dxfId="1254" priority="340">
      <formula>U69="ASUMIR"</formula>
    </cfRule>
  </conditionalFormatting>
  <conditionalFormatting sqref="Y70">
    <cfRule type="expression" dxfId="1253" priority="339">
      <formula>U70="ASUMIR"</formula>
    </cfRule>
  </conditionalFormatting>
  <conditionalFormatting sqref="Y71">
    <cfRule type="expression" dxfId="1252" priority="338">
      <formula>U71="ASUMIR"</formula>
    </cfRule>
  </conditionalFormatting>
  <conditionalFormatting sqref="Y74">
    <cfRule type="expression" dxfId="1251" priority="337">
      <formula>U74="ASUMIR"</formula>
    </cfRule>
  </conditionalFormatting>
  <conditionalFormatting sqref="Y75">
    <cfRule type="expression" dxfId="1250" priority="336">
      <formula>U75="ASUMIR"</formula>
    </cfRule>
  </conditionalFormatting>
  <conditionalFormatting sqref="Y76">
    <cfRule type="expression" dxfId="1249" priority="335">
      <formula>U76="ASUMIR"</formula>
    </cfRule>
  </conditionalFormatting>
  <conditionalFormatting sqref="Y77">
    <cfRule type="expression" dxfId="1248" priority="334">
      <formula>U77="ASUMIR"</formula>
    </cfRule>
  </conditionalFormatting>
  <conditionalFormatting sqref="Y78">
    <cfRule type="expression" dxfId="1247" priority="333">
      <formula>U78="ASUMIR"</formula>
    </cfRule>
  </conditionalFormatting>
  <conditionalFormatting sqref="Y79">
    <cfRule type="expression" dxfId="1246" priority="332">
      <formula>U79="ASUMIR"</formula>
    </cfRule>
  </conditionalFormatting>
  <conditionalFormatting sqref="Z78">
    <cfRule type="beginsWith" dxfId="1245" priority="330" operator="beginsWith" text="No eficaz">
      <formula>LEFT(Z78,LEN("No eficaz"))="No eficaz"</formula>
    </cfRule>
  </conditionalFormatting>
  <conditionalFormatting sqref="Z78">
    <cfRule type="beginsWith" dxfId="1244" priority="329" operator="beginsWith" text="Eficaz">
      <formula>LEFT(Z78,LEN("Eficaz"))="Eficaz"</formula>
    </cfRule>
  </conditionalFormatting>
  <conditionalFormatting sqref="Z78">
    <cfRule type="expression" dxfId="1243" priority="328">
      <formula>U78="ASUMIR"</formula>
    </cfRule>
  </conditionalFormatting>
  <conditionalFormatting sqref="Z77">
    <cfRule type="beginsWith" dxfId="1242" priority="326" operator="beginsWith" text="No eficaz">
      <formula>LEFT(Z77,LEN("No eficaz"))="No eficaz"</formula>
    </cfRule>
  </conditionalFormatting>
  <conditionalFormatting sqref="Z77">
    <cfRule type="beginsWith" dxfId="1241" priority="325" operator="beginsWith" text="Eficaz">
      <formula>LEFT(Z77,LEN("Eficaz"))="Eficaz"</formula>
    </cfRule>
  </conditionalFormatting>
  <conditionalFormatting sqref="Z77">
    <cfRule type="expression" dxfId="1240" priority="324">
      <formula>U77="ASUMIR"</formula>
    </cfRule>
  </conditionalFormatting>
  <conditionalFormatting sqref="Z76">
    <cfRule type="beginsWith" dxfId="1239" priority="322" operator="beginsWith" text="No eficaz">
      <formula>LEFT(Z76,LEN("No eficaz"))="No eficaz"</formula>
    </cfRule>
  </conditionalFormatting>
  <conditionalFormatting sqref="Z76">
    <cfRule type="beginsWith" dxfId="1238" priority="321" operator="beginsWith" text="Eficaz">
      <formula>LEFT(Z76,LEN("Eficaz"))="Eficaz"</formula>
    </cfRule>
  </conditionalFormatting>
  <conditionalFormatting sqref="Z76">
    <cfRule type="expression" dxfId="1237" priority="320">
      <formula>U76="ASUMIR"</formula>
    </cfRule>
  </conditionalFormatting>
  <conditionalFormatting sqref="Z75">
    <cfRule type="beginsWith" dxfId="1236" priority="318" operator="beginsWith" text="No eficaz">
      <formula>LEFT(Z75,LEN("No eficaz"))="No eficaz"</formula>
    </cfRule>
  </conditionalFormatting>
  <conditionalFormatting sqref="Z75">
    <cfRule type="beginsWith" dxfId="1235" priority="317" operator="beginsWith" text="Eficaz">
      <formula>LEFT(Z75,LEN("Eficaz"))="Eficaz"</formula>
    </cfRule>
  </conditionalFormatting>
  <conditionalFormatting sqref="Z75">
    <cfRule type="expression" dxfId="1234" priority="316">
      <formula>U75="ASUMIR"</formula>
    </cfRule>
  </conditionalFormatting>
  <conditionalFormatting sqref="Z73">
    <cfRule type="beginsWith" dxfId="1233" priority="314" operator="beginsWith" text="No eficaz">
      <formula>LEFT(Z73,LEN("No eficaz"))="No eficaz"</formula>
    </cfRule>
  </conditionalFormatting>
  <conditionalFormatting sqref="Z73">
    <cfRule type="beginsWith" dxfId="1232" priority="313" operator="beginsWith" text="Eficaz">
      <formula>LEFT(Z73,LEN("Eficaz"))="Eficaz"</formula>
    </cfRule>
  </conditionalFormatting>
  <conditionalFormatting sqref="Z73">
    <cfRule type="expression" dxfId="1231" priority="312">
      <formula>U73="ASUMIR"</formula>
    </cfRule>
  </conditionalFormatting>
  <conditionalFormatting sqref="Z71">
    <cfRule type="beginsWith" dxfId="1230" priority="310" operator="beginsWith" text="No eficaz">
      <formula>LEFT(Z71,LEN("No eficaz"))="No eficaz"</formula>
    </cfRule>
  </conditionalFormatting>
  <conditionalFormatting sqref="Z71">
    <cfRule type="beginsWith" dxfId="1229" priority="309" operator="beginsWith" text="Eficaz">
      <formula>LEFT(Z71,LEN("Eficaz"))="Eficaz"</formula>
    </cfRule>
  </conditionalFormatting>
  <conditionalFormatting sqref="Z71">
    <cfRule type="expression" dxfId="1228" priority="308">
      <formula>U71="ASUMIR"</formula>
    </cfRule>
  </conditionalFormatting>
  <conditionalFormatting sqref="Z70">
    <cfRule type="beginsWith" dxfId="1227" priority="306" operator="beginsWith" text="No eficaz">
      <formula>LEFT(Z70,LEN("No eficaz"))="No eficaz"</formula>
    </cfRule>
  </conditionalFormatting>
  <conditionalFormatting sqref="Z70">
    <cfRule type="beginsWith" dxfId="1226" priority="305" operator="beginsWith" text="Eficaz">
      <formula>LEFT(Z70,LEN("Eficaz"))="Eficaz"</formula>
    </cfRule>
  </conditionalFormatting>
  <conditionalFormatting sqref="Z70">
    <cfRule type="expression" dxfId="1225" priority="304">
      <formula>U70="ASUMIR"</formula>
    </cfRule>
  </conditionalFormatting>
  <conditionalFormatting sqref="Z69">
    <cfRule type="beginsWith" dxfId="1224" priority="302" operator="beginsWith" text="No eficaz">
      <formula>LEFT(Z69,LEN("No eficaz"))="No eficaz"</formula>
    </cfRule>
  </conditionalFormatting>
  <conditionalFormatting sqref="Z69">
    <cfRule type="beginsWith" dxfId="1223" priority="301" operator="beginsWith" text="Eficaz">
      <formula>LEFT(Z69,LEN("Eficaz"))="Eficaz"</formula>
    </cfRule>
  </conditionalFormatting>
  <conditionalFormatting sqref="Z69">
    <cfRule type="expression" dxfId="1222" priority="300">
      <formula>U69="ASUMIR"</formula>
    </cfRule>
  </conditionalFormatting>
  <conditionalFormatting sqref="Z68">
    <cfRule type="beginsWith" dxfId="1221" priority="298" operator="beginsWith" text="No eficaz">
      <formula>LEFT(Z68,LEN("No eficaz"))="No eficaz"</formula>
    </cfRule>
  </conditionalFormatting>
  <conditionalFormatting sqref="Z68">
    <cfRule type="beginsWith" dxfId="1220" priority="297" operator="beginsWith" text="Eficaz">
      <formula>LEFT(Z68,LEN("Eficaz"))="Eficaz"</formula>
    </cfRule>
  </conditionalFormatting>
  <conditionalFormatting sqref="Z68">
    <cfRule type="expression" dxfId="1219" priority="296">
      <formula>U68="ASUMIR"</formula>
    </cfRule>
  </conditionalFormatting>
  <conditionalFormatting sqref="X91:X105">
    <cfRule type="cellIs" dxfId="1218" priority="289" operator="equal">
      <formula>"NO_CUMPLIDA"</formula>
    </cfRule>
    <cfRule type="expression" dxfId="1217" priority="291">
      <formula>U91="ASUMIR"</formula>
    </cfRule>
  </conditionalFormatting>
  <conditionalFormatting sqref="Y91:Y105">
    <cfRule type="expression" dxfId="1216" priority="288">
      <formula>U91="ASUMIR"</formula>
    </cfRule>
  </conditionalFormatting>
  <conditionalFormatting sqref="Z91:Z105">
    <cfRule type="expression" dxfId="1215" priority="290">
      <formula>U91="ASUMIR"</formula>
    </cfRule>
    <cfRule type="beginsWith" dxfId="1214" priority="292" operator="beginsWith" text="Eficaz">
      <formula>LEFT(Z91,LEN("Eficaz"))="Eficaz"</formula>
    </cfRule>
    <cfRule type="beginsWith" dxfId="1213" priority="293" operator="beginsWith" text="No eficaz">
      <formula>LEFT(Z91,LEN("No eficaz"))="No eficaz"</formula>
    </cfRule>
  </conditionalFormatting>
  <conditionalFormatting sqref="AA91">
    <cfRule type="expression" dxfId="1212" priority="282">
      <formula>U91="ASUMIR"</formula>
    </cfRule>
  </conditionalFormatting>
  <conditionalFormatting sqref="AA91">
    <cfRule type="expression" dxfId="1211" priority="281">
      <formula>$X$40&lt;&gt;"CUMPLIMIENTO_TOTAL"</formula>
    </cfRule>
  </conditionalFormatting>
  <conditionalFormatting sqref="AA92">
    <cfRule type="expression" dxfId="1210" priority="280">
      <formula>U92="ASUMIR"</formula>
    </cfRule>
  </conditionalFormatting>
  <conditionalFormatting sqref="AA92">
    <cfRule type="expression" dxfId="1209" priority="279">
      <formula>$X$40&lt;&gt;"CUMPLIMIENTO_TOTAL"</formula>
    </cfRule>
  </conditionalFormatting>
  <conditionalFormatting sqref="AA100">
    <cfRule type="expression" dxfId="1208" priority="278">
      <formula>U100="ASUMIR"</formula>
    </cfRule>
  </conditionalFormatting>
  <conditionalFormatting sqref="AA100">
    <cfRule type="expression" dxfId="1207" priority="277">
      <formula>$X$40&lt;&gt;"CUMPLIMIENTO_TOTAL"</formula>
    </cfRule>
  </conditionalFormatting>
  <conditionalFormatting sqref="AA102:AA105">
    <cfRule type="expression" dxfId="1206" priority="276">
      <formula>U102="ASUMIR"</formula>
    </cfRule>
  </conditionalFormatting>
  <conditionalFormatting sqref="AA102:AA105">
    <cfRule type="expression" dxfId="1205" priority="275">
      <formula>$X$40&lt;&gt;"CUMPLIMIENTO_TOTAL"</formula>
    </cfRule>
  </conditionalFormatting>
  <conditionalFormatting sqref="Z106">
    <cfRule type="beginsWith" dxfId="1204" priority="272" operator="beginsWith" text="No eficaz">
      <formula>LEFT(Z106,LEN("No eficaz"))="No eficaz"</formula>
    </cfRule>
  </conditionalFormatting>
  <conditionalFormatting sqref="Z106">
    <cfRule type="beginsWith" dxfId="1203" priority="271" operator="beginsWith" text="Eficaz">
      <formula>LEFT(Z106,LEN("Eficaz"))="Eficaz"</formula>
    </cfRule>
  </conditionalFormatting>
  <conditionalFormatting sqref="X106">
    <cfRule type="expression" dxfId="1202" priority="270">
      <formula>U106="ASUMIR"</formula>
    </cfRule>
  </conditionalFormatting>
  <conditionalFormatting sqref="Z106">
    <cfRule type="expression" dxfId="1201" priority="269">
      <formula>U106="ASUMIR"</formula>
    </cfRule>
  </conditionalFormatting>
  <conditionalFormatting sqref="Y106">
    <cfRule type="expression" dxfId="1200" priority="268">
      <formula>U106="ASUMIR"</formula>
    </cfRule>
  </conditionalFormatting>
  <conditionalFormatting sqref="AA106">
    <cfRule type="expression" dxfId="1199" priority="267">
      <formula>U106="ASUMIR"</formula>
    </cfRule>
  </conditionalFormatting>
  <conditionalFormatting sqref="X106">
    <cfRule type="cellIs" dxfId="1198" priority="266" operator="equal">
      <formula>"NO_CUMPLIDA"</formula>
    </cfRule>
  </conditionalFormatting>
  <conditionalFormatting sqref="AA106">
    <cfRule type="expression" dxfId="1197" priority="265">
      <formula>$X106&lt;&gt;"CUMPLIMIENTO_TOTAL"</formula>
    </cfRule>
  </conditionalFormatting>
  <conditionalFormatting sqref="Z115:Z116">
    <cfRule type="beginsWith" dxfId="1196" priority="262" operator="beginsWith" text="No eficaz">
      <formula>LEFT(Z115,LEN("No eficaz"))="No eficaz"</formula>
    </cfRule>
  </conditionalFormatting>
  <conditionalFormatting sqref="Z115:Z116">
    <cfRule type="beginsWith" dxfId="1195" priority="261" operator="beginsWith" text="Eficaz">
      <formula>LEFT(Z115,LEN("Eficaz"))="Eficaz"</formula>
    </cfRule>
  </conditionalFormatting>
  <conditionalFormatting sqref="X115:X116">
    <cfRule type="expression" dxfId="1194" priority="260">
      <formula>U115="ASUMIR"</formula>
    </cfRule>
  </conditionalFormatting>
  <conditionalFormatting sqref="Z115:Z116">
    <cfRule type="expression" dxfId="1193" priority="259">
      <formula>U115="ASUMIR"</formula>
    </cfRule>
  </conditionalFormatting>
  <conditionalFormatting sqref="Y115:Y116">
    <cfRule type="expression" dxfId="1192" priority="258">
      <formula>U115="ASUMIR"</formula>
    </cfRule>
  </conditionalFormatting>
  <conditionalFormatting sqref="AA115:AA116">
    <cfRule type="expression" dxfId="1191" priority="257">
      <formula>U115="ASUMIR"</formula>
    </cfRule>
  </conditionalFormatting>
  <conditionalFormatting sqref="X115:X116">
    <cfRule type="cellIs" dxfId="1190" priority="256" operator="equal">
      <formula>"NO_CUMPLIDA"</formula>
    </cfRule>
  </conditionalFormatting>
  <conditionalFormatting sqref="X115:X116">
    <cfRule type="cellIs" dxfId="1189" priority="255" operator="equal">
      <formula>"NO_CUMPLIDA"</formula>
    </cfRule>
  </conditionalFormatting>
  <conditionalFormatting sqref="AA115">
    <cfRule type="expression" dxfId="1188" priority="254">
      <formula>$X$19&lt;&gt;"CUMPLIMIENTO_TOTAL"</formula>
    </cfRule>
  </conditionalFormatting>
  <conditionalFormatting sqref="AA116">
    <cfRule type="expression" dxfId="1187" priority="253">
      <formula>$X$20&lt;&gt;"CUMPLIMIENTO_TOTAL"</formula>
    </cfRule>
  </conditionalFormatting>
  <conditionalFormatting sqref="AA115:AA116">
    <cfRule type="expression" dxfId="1186" priority="252">
      <formula>$X115&lt;&gt;"CUMPLIMIENTO_TOTAL"</formula>
    </cfRule>
  </conditionalFormatting>
  <conditionalFormatting sqref="AA115">
    <cfRule type="expression" dxfId="1185" priority="251">
      <formula>$X$20&lt;&gt;"CUMPLIMIENTO_TOTAL"</formula>
    </cfRule>
  </conditionalFormatting>
  <conditionalFormatting sqref="Z121:Z123">
    <cfRule type="beginsWith" dxfId="1184" priority="248" operator="beginsWith" text="No eficaz">
      <formula>LEFT(Z121,LEN("No eficaz"))="No eficaz"</formula>
    </cfRule>
  </conditionalFormatting>
  <conditionalFormatting sqref="Z121:Z123">
    <cfRule type="beginsWith" dxfId="1183" priority="247" operator="beginsWith" text="Eficaz">
      <formula>LEFT(Z121,LEN("Eficaz"))="Eficaz"</formula>
    </cfRule>
  </conditionalFormatting>
  <conditionalFormatting sqref="X121:X123">
    <cfRule type="expression" dxfId="1182" priority="246">
      <formula>U121="ASUMIR"</formula>
    </cfRule>
  </conditionalFormatting>
  <conditionalFormatting sqref="Z121:Z123">
    <cfRule type="expression" dxfId="1181" priority="245">
      <formula>U121="ASUMIR"</formula>
    </cfRule>
  </conditionalFormatting>
  <conditionalFormatting sqref="X121">
    <cfRule type="cellIs" dxfId="1180" priority="244" operator="equal">
      <formula>"NO_CUMPLIDA"</formula>
    </cfRule>
  </conditionalFormatting>
  <conditionalFormatting sqref="X122:X123">
    <cfRule type="cellIs" dxfId="1179" priority="243" operator="equal">
      <formula>"NO_CUMPLIDA"</formula>
    </cfRule>
  </conditionalFormatting>
  <conditionalFormatting sqref="Y121:Y123">
    <cfRule type="expression" dxfId="1178" priority="242">
      <formula>U121="ASUMIR"</formula>
    </cfRule>
  </conditionalFormatting>
  <conditionalFormatting sqref="Z133:Z135">
    <cfRule type="beginsWith" dxfId="1177" priority="239" operator="beginsWith" text="No eficaz">
      <formula>LEFT(Z133,LEN("No eficaz"))="No eficaz"</formula>
    </cfRule>
  </conditionalFormatting>
  <conditionalFormatting sqref="Z133:Z135">
    <cfRule type="beginsWith" dxfId="1176" priority="238" operator="beginsWith" text="Eficaz">
      <formula>LEFT(Z133,LEN("Eficaz"))="Eficaz"</formula>
    </cfRule>
  </conditionalFormatting>
  <conditionalFormatting sqref="X133:X135">
    <cfRule type="expression" dxfId="1175" priority="237">
      <formula>U133="ASUMIR"</formula>
    </cfRule>
  </conditionalFormatting>
  <conditionalFormatting sqref="Z133:Z135">
    <cfRule type="expression" dxfId="1174" priority="236">
      <formula>U133="ASUMIR"</formula>
    </cfRule>
  </conditionalFormatting>
  <conditionalFormatting sqref="Y135">
    <cfRule type="expression" dxfId="1173" priority="235">
      <formula>U135="ASUMIR"</formula>
    </cfRule>
  </conditionalFormatting>
  <conditionalFormatting sqref="X133:X135">
    <cfRule type="cellIs" dxfId="1172" priority="234" operator="equal">
      <formula>"NO_CUMPLIDA"</formula>
    </cfRule>
  </conditionalFormatting>
  <conditionalFormatting sqref="Y133:Y134">
    <cfRule type="expression" dxfId="1171" priority="233">
      <formula>U133="ASUMIR"</formula>
    </cfRule>
  </conditionalFormatting>
  <conditionalFormatting sqref="Z136:Z138">
    <cfRule type="beginsWith" dxfId="1170" priority="230" operator="beginsWith" text="No eficaz">
      <formula>LEFT(Z136,LEN("No eficaz"))="No eficaz"</formula>
    </cfRule>
  </conditionalFormatting>
  <conditionalFormatting sqref="Z136:Z138">
    <cfRule type="beginsWith" dxfId="1169" priority="229" operator="beginsWith" text="Eficaz">
      <formula>LEFT(Z136,LEN("Eficaz"))="Eficaz"</formula>
    </cfRule>
  </conditionalFormatting>
  <conditionalFormatting sqref="X136:X138">
    <cfRule type="expression" dxfId="1168" priority="228">
      <formula>U136="ASUMIR"</formula>
    </cfRule>
  </conditionalFormatting>
  <conditionalFormatting sqref="Z136:Z138">
    <cfRule type="expression" dxfId="1167" priority="227">
      <formula>U136="ASUMIR"</formula>
    </cfRule>
  </conditionalFormatting>
  <conditionalFormatting sqref="Y136:Y138">
    <cfRule type="expression" dxfId="1166" priority="226">
      <formula>U136="ASUMIR"</formula>
    </cfRule>
  </conditionalFormatting>
  <conditionalFormatting sqref="X136:X138">
    <cfRule type="cellIs" dxfId="1165" priority="225" operator="equal">
      <formula>"NO_CUMPLIDA"</formula>
    </cfRule>
  </conditionalFormatting>
  <conditionalFormatting sqref="AA115">
    <cfRule type="expression" dxfId="1164" priority="222">
      <formula>$X$20&lt;&gt;"CUMPLIMIENTO_TOTAL"</formula>
    </cfRule>
  </conditionalFormatting>
  <conditionalFormatting sqref="AA137">
    <cfRule type="expression" dxfId="1163" priority="221">
      <formula>U137="ASUMIR"</formula>
    </cfRule>
  </conditionalFormatting>
  <conditionalFormatting sqref="AA137">
    <cfRule type="expression" dxfId="1162" priority="220">
      <formula>$X$20&lt;&gt;"CUMPLIMIENTO_TOTAL"</formula>
    </cfRule>
  </conditionalFormatting>
  <conditionalFormatting sqref="AA137">
    <cfRule type="expression" dxfId="1161" priority="219">
      <formula>$X137&lt;&gt;"CUMPLIMIENTO_TOTAL"</formula>
    </cfRule>
  </conditionalFormatting>
  <conditionalFormatting sqref="X139:X145">
    <cfRule type="cellIs" dxfId="1160" priority="211" operator="equal">
      <formula>"NO_CUMPLIDA"</formula>
    </cfRule>
    <cfRule type="expression" dxfId="1159" priority="214">
      <formula>U139="ASUMIR"</formula>
    </cfRule>
  </conditionalFormatting>
  <conditionalFormatting sqref="Y139:Y145">
    <cfRule type="expression" dxfId="1158" priority="212">
      <formula>U139="ASUMIR"</formula>
    </cfRule>
  </conditionalFormatting>
  <conditionalFormatting sqref="Z139:Z145">
    <cfRule type="expression" dxfId="1157" priority="213">
      <formula>U139="ASUMIR"</formula>
    </cfRule>
    <cfRule type="beginsWith" dxfId="1156" priority="215" operator="beginsWith" text="Eficaz">
      <formula>LEFT(Z139,LEN("Eficaz"))="Eficaz"</formula>
    </cfRule>
    <cfRule type="beginsWith" dxfId="1155" priority="216" operator="beginsWith" text="No eficaz">
      <formula>LEFT(Z139,LEN("No eficaz"))="No eficaz"</formula>
    </cfRule>
  </conditionalFormatting>
  <conditionalFormatting sqref="Y274">
    <cfRule type="expression" dxfId="1154" priority="206">
      <formula>U274="ASUMIR"</formula>
    </cfRule>
  </conditionalFormatting>
  <conditionalFormatting sqref="Z274">
    <cfRule type="expression" dxfId="1153" priority="207">
      <formula>U274="ASUMIR"</formula>
    </cfRule>
    <cfRule type="beginsWith" dxfId="1152" priority="208" operator="beginsWith" text="Eficaz">
      <formula>LEFT(Z274,LEN("Eficaz"))="Eficaz"</formula>
    </cfRule>
    <cfRule type="beginsWith" dxfId="1151" priority="209" operator="beginsWith" text="No eficaz">
      <formula>LEFT(Z274,LEN("No eficaz"))="No eficaz"</formula>
    </cfRule>
  </conditionalFormatting>
  <conditionalFormatting sqref="Y277">
    <cfRule type="expression" dxfId="1150" priority="201">
      <formula>U277="ASUMIR"</formula>
    </cfRule>
  </conditionalFormatting>
  <conditionalFormatting sqref="Z277">
    <cfRule type="expression" dxfId="1149" priority="202">
      <formula>U277="ASUMIR"</formula>
    </cfRule>
    <cfRule type="beginsWith" dxfId="1148" priority="203" operator="beginsWith" text="Eficaz">
      <formula>LEFT(Z277,LEN("Eficaz"))="Eficaz"</formula>
    </cfRule>
    <cfRule type="beginsWith" dxfId="1147" priority="204" operator="beginsWith" text="No eficaz">
      <formula>LEFT(Z277,LEN("No eficaz"))="No eficaz"</formula>
    </cfRule>
  </conditionalFormatting>
  <conditionalFormatting sqref="Y280">
    <cfRule type="expression" dxfId="1146" priority="196">
      <formula>U280="ASUMIR"</formula>
    </cfRule>
  </conditionalFormatting>
  <conditionalFormatting sqref="Z280">
    <cfRule type="expression" dxfId="1145" priority="197">
      <formula>U280="ASUMIR"</formula>
    </cfRule>
    <cfRule type="beginsWith" dxfId="1144" priority="198" operator="beginsWith" text="Eficaz">
      <formula>LEFT(Z280,LEN("Eficaz"))="Eficaz"</formula>
    </cfRule>
    <cfRule type="beginsWith" dxfId="1143" priority="199" operator="beginsWith" text="No eficaz">
      <formula>LEFT(Z280,LEN("No eficaz"))="No eficaz"</formula>
    </cfRule>
  </conditionalFormatting>
  <conditionalFormatting sqref="Y289">
    <cfRule type="expression" dxfId="1142" priority="191">
      <formula>U289="ASUMIR"</formula>
    </cfRule>
  </conditionalFormatting>
  <conditionalFormatting sqref="Z289">
    <cfRule type="expression" dxfId="1141" priority="192">
      <formula>U289="ASUMIR"</formula>
    </cfRule>
    <cfRule type="beginsWith" dxfId="1140" priority="193" operator="beginsWith" text="Eficaz">
      <formula>LEFT(Z289,LEN("Eficaz"))="Eficaz"</formula>
    </cfRule>
    <cfRule type="beginsWith" dxfId="1139" priority="194" operator="beginsWith" text="No eficaz">
      <formula>LEFT(Z289,LEN("No eficaz"))="No eficaz"</formula>
    </cfRule>
  </conditionalFormatting>
  <conditionalFormatting sqref="Y292">
    <cfRule type="expression" dxfId="1138" priority="186">
      <formula>U292="ASUMIR"</formula>
    </cfRule>
  </conditionalFormatting>
  <conditionalFormatting sqref="Z292">
    <cfRule type="expression" dxfId="1137" priority="187">
      <formula>U292="ASUMIR"</formula>
    </cfRule>
    <cfRule type="beginsWith" dxfId="1136" priority="188" operator="beginsWith" text="Eficaz">
      <formula>LEFT(Z292,LEN("Eficaz"))="Eficaz"</formula>
    </cfRule>
    <cfRule type="beginsWith" dxfId="1135" priority="189" operator="beginsWith" text="No eficaz">
      <formula>LEFT(Z292,LEN("No eficaz"))="No eficaz"</formula>
    </cfRule>
  </conditionalFormatting>
  <conditionalFormatting sqref="Y295">
    <cfRule type="expression" dxfId="1134" priority="181">
      <formula>U295="ASUMIR"</formula>
    </cfRule>
  </conditionalFormatting>
  <conditionalFormatting sqref="Z295">
    <cfRule type="expression" dxfId="1133" priority="182">
      <formula>U295="ASUMIR"</formula>
    </cfRule>
    <cfRule type="beginsWith" dxfId="1132" priority="183" operator="beginsWith" text="Eficaz">
      <formula>LEFT(Z295,LEN("Eficaz"))="Eficaz"</formula>
    </cfRule>
    <cfRule type="beginsWith" dxfId="1131" priority="184" operator="beginsWith" text="No eficaz">
      <formula>LEFT(Z295,LEN("No eficaz"))="No eficaz"</formula>
    </cfRule>
  </conditionalFormatting>
  <conditionalFormatting sqref="AA274">
    <cfRule type="expression" dxfId="1130" priority="180">
      <formula>U274="ASUMIR"</formula>
    </cfRule>
  </conditionalFormatting>
  <conditionalFormatting sqref="AA274">
    <cfRule type="expression" dxfId="1129" priority="179">
      <formula>$X$20&lt;&gt;"CUMPLIMIENTO_TOTAL"</formula>
    </cfRule>
  </conditionalFormatting>
  <conditionalFormatting sqref="AA274">
    <cfRule type="expression" dxfId="1128" priority="178">
      <formula>$X274&lt;&gt;"CUMPLIMIENTO_TOTAL"</formula>
    </cfRule>
  </conditionalFormatting>
  <conditionalFormatting sqref="AA277">
    <cfRule type="expression" dxfId="1127" priority="177">
      <formula>U277="ASUMIR"</formula>
    </cfRule>
  </conditionalFormatting>
  <conditionalFormatting sqref="AA277">
    <cfRule type="expression" dxfId="1126" priority="176">
      <formula>$X$20&lt;&gt;"CUMPLIMIENTO_TOTAL"</formula>
    </cfRule>
  </conditionalFormatting>
  <conditionalFormatting sqref="AA277">
    <cfRule type="expression" dxfId="1125" priority="175">
      <formula>$X277&lt;&gt;"CUMPLIMIENTO_TOTAL"</formula>
    </cfRule>
  </conditionalFormatting>
  <conditionalFormatting sqref="AA280">
    <cfRule type="expression" dxfId="1124" priority="174">
      <formula>U280="ASUMIR"</formula>
    </cfRule>
  </conditionalFormatting>
  <conditionalFormatting sqref="AA280">
    <cfRule type="expression" dxfId="1123" priority="173">
      <formula>$X$20&lt;&gt;"CUMPLIMIENTO_TOTAL"</formula>
    </cfRule>
  </conditionalFormatting>
  <conditionalFormatting sqref="AA280">
    <cfRule type="expression" dxfId="1122" priority="172">
      <formula>$X280&lt;&gt;"CUMPLIMIENTO_TOTAL"</formula>
    </cfRule>
  </conditionalFormatting>
  <conditionalFormatting sqref="AA289">
    <cfRule type="expression" dxfId="1121" priority="171">
      <formula>U289="ASUMIR"</formula>
    </cfRule>
  </conditionalFormatting>
  <conditionalFormatting sqref="AA289">
    <cfRule type="expression" dxfId="1120" priority="170">
      <formula>$X$20&lt;&gt;"CUMPLIMIENTO_TOTAL"</formula>
    </cfRule>
  </conditionalFormatting>
  <conditionalFormatting sqref="AA289">
    <cfRule type="expression" dxfId="1119" priority="169">
      <formula>$X289&lt;&gt;"CUMPLIMIENTO_TOTAL"</formula>
    </cfRule>
  </conditionalFormatting>
  <conditionalFormatting sqref="AA292">
    <cfRule type="expression" dxfId="1118" priority="168">
      <formula>U292="ASUMIR"</formula>
    </cfRule>
  </conditionalFormatting>
  <conditionalFormatting sqref="AA292">
    <cfRule type="expression" dxfId="1117" priority="167">
      <formula>$X$20&lt;&gt;"CUMPLIMIENTO_TOTAL"</formula>
    </cfRule>
  </conditionalFormatting>
  <conditionalFormatting sqref="AA292">
    <cfRule type="expression" dxfId="1116" priority="166">
      <formula>$X292&lt;&gt;"CUMPLIMIENTO_TOTAL"</formula>
    </cfRule>
  </conditionalFormatting>
  <conditionalFormatting sqref="Z366">
    <cfRule type="beginsWith" dxfId="1115" priority="163" operator="beginsWith" text="No eficaz">
      <formula>LEFT(Z366,LEN("No eficaz"))="No eficaz"</formula>
    </cfRule>
  </conditionalFormatting>
  <conditionalFormatting sqref="Z366">
    <cfRule type="beginsWith" dxfId="1114" priority="162" operator="beginsWith" text="Eficaz">
      <formula>LEFT(Z366,LEN("Eficaz"))="Eficaz"</formula>
    </cfRule>
  </conditionalFormatting>
  <conditionalFormatting sqref="X364:X366">
    <cfRule type="expression" dxfId="1113" priority="161">
      <formula>U364="ASUMIR"</formula>
    </cfRule>
  </conditionalFormatting>
  <conditionalFormatting sqref="Z366">
    <cfRule type="expression" dxfId="1112" priority="160">
      <formula>U366="ASUMIR"</formula>
    </cfRule>
  </conditionalFormatting>
  <conditionalFormatting sqref="Y366">
    <cfRule type="expression" dxfId="1111" priority="159">
      <formula>U366="ASUMIR"</formula>
    </cfRule>
  </conditionalFormatting>
  <conditionalFormatting sqref="X364:X366">
    <cfRule type="cellIs" dxfId="1110" priority="158" operator="equal">
      <formula>"NO_CUMPLIDA"</formula>
    </cfRule>
  </conditionalFormatting>
  <conditionalFormatting sqref="X364:X366">
    <cfRule type="cellIs" dxfId="1109" priority="157" operator="equal">
      <formula>"NO_CUMPLIDA"</formula>
    </cfRule>
  </conditionalFormatting>
  <conditionalFormatting sqref="Z364:Z365">
    <cfRule type="beginsWith" dxfId="1108" priority="153" operator="beginsWith" text="No eficaz">
      <formula>LEFT((Z364),LEN("No eficaz"))=("No eficaz")</formula>
    </cfRule>
  </conditionalFormatting>
  <conditionalFormatting sqref="Z364:Z365">
    <cfRule type="beginsWith" dxfId="1107" priority="154" operator="beginsWith" text="Eficaz">
      <formula>LEFT((Z364),LEN("Eficaz"))=("Eficaz")</formula>
    </cfRule>
  </conditionalFormatting>
  <conditionalFormatting sqref="Z364:Z365">
    <cfRule type="expression" dxfId="1106" priority="155">
      <formula>U364="ASUMIR"</formula>
    </cfRule>
  </conditionalFormatting>
  <conditionalFormatting sqref="Y364:Y365">
    <cfRule type="expression" dxfId="1105" priority="156">
      <formula>U364="ASUMIR"</formula>
    </cfRule>
  </conditionalFormatting>
  <conditionalFormatting sqref="X385">
    <cfRule type="cellIs" dxfId="1104" priority="145" operator="equal">
      <formula>"NO_CUMPLIDA"</formula>
    </cfRule>
    <cfRule type="expression" dxfId="1103" priority="148">
      <formula>U385="ASUMIR"</formula>
    </cfRule>
  </conditionalFormatting>
  <conditionalFormatting sqref="Y385">
    <cfRule type="expression" dxfId="1102" priority="146">
      <formula>U385="ASUMIR"</formula>
    </cfRule>
  </conditionalFormatting>
  <conditionalFormatting sqref="Z385">
    <cfRule type="expression" dxfId="1101" priority="147">
      <formula>U385="ASUMIR"</formula>
    </cfRule>
    <cfRule type="beginsWith" dxfId="1100" priority="149" operator="beginsWith" text="Eficaz">
      <formula>LEFT(Z385,LEN("Eficaz"))="Eficaz"</formula>
    </cfRule>
    <cfRule type="beginsWith" dxfId="1099" priority="150" operator="beginsWith" text="No eficaz">
      <formula>LEFT(Z385,LEN("No eficaz"))="No eficaz"</formula>
    </cfRule>
  </conditionalFormatting>
  <conditionalFormatting sqref="X345 Z345">
    <cfRule type="cellIs" dxfId="1098" priority="137" operator="equal">
      <formula>0</formula>
    </cfRule>
  </conditionalFormatting>
  <conditionalFormatting sqref="X343:X348">
    <cfRule type="cellIs" dxfId="1097" priority="138" operator="equal">
      <formula>"NO_CUMPLIDA"</formula>
    </cfRule>
    <cfRule type="expression" dxfId="1096" priority="140">
      <formula>U343="ASUMIR"</formula>
    </cfRule>
  </conditionalFormatting>
  <conditionalFormatting sqref="Y343:Y344">
    <cfRule type="expression" dxfId="1095" priority="136">
      <formula>U343="ASUMIR"</formula>
    </cfRule>
  </conditionalFormatting>
  <conditionalFormatting sqref="Z343:Z348">
    <cfRule type="expression" dxfId="1094" priority="139">
      <formula>U343="ASUMIR"</formula>
    </cfRule>
    <cfRule type="beginsWith" dxfId="1093" priority="141" operator="beginsWith" text="Eficaz">
      <formula>LEFT(Z343,LEN("Eficaz"))="Eficaz"</formula>
    </cfRule>
    <cfRule type="beginsWith" dxfId="1092" priority="142" operator="beginsWith" text="No eficaz">
      <formula>LEFT(Z343,LEN("No eficaz"))="No eficaz"</formula>
    </cfRule>
  </conditionalFormatting>
  <conditionalFormatting sqref="Y345">
    <cfRule type="expression" dxfId="1091" priority="134">
      <formula>U345="ASUMIR"</formula>
    </cfRule>
  </conditionalFormatting>
  <conditionalFormatting sqref="Y346">
    <cfRule type="expression" dxfId="1090" priority="133">
      <formula>U346="ASUMIR"</formula>
    </cfRule>
  </conditionalFormatting>
  <conditionalFormatting sqref="Y348">
    <cfRule type="expression" dxfId="1089" priority="132">
      <formula>U348="ASUMIR"</formula>
    </cfRule>
  </conditionalFormatting>
  <conditionalFormatting sqref="Y347">
    <cfRule type="expression" dxfId="1088" priority="131">
      <formula>U347="ASUMIR"</formula>
    </cfRule>
  </conditionalFormatting>
  <conditionalFormatting sqref="X388:X394">
    <cfRule type="cellIs" dxfId="1087" priority="124" operator="equal">
      <formula>"NO_CUMPLIDA"</formula>
    </cfRule>
    <cfRule type="expression" dxfId="1086" priority="126">
      <formula>U388="ASUMIR"</formula>
    </cfRule>
  </conditionalFormatting>
  <conditionalFormatting sqref="Y388:Y394">
    <cfRule type="expression" dxfId="1085" priority="123">
      <formula>U388="ASUMIR"</formula>
    </cfRule>
  </conditionalFormatting>
  <conditionalFormatting sqref="Z388:Z394">
    <cfRule type="expression" dxfId="1084" priority="125">
      <formula>U388="ASUMIR"</formula>
    </cfRule>
    <cfRule type="beginsWith" dxfId="1083" priority="127" operator="beginsWith" text="Eficaz">
      <formula>LEFT(Z388,LEN("Eficaz"))="Eficaz"</formula>
    </cfRule>
    <cfRule type="beginsWith" dxfId="1082" priority="128" operator="beginsWith" text="No eficaz">
      <formula>LEFT(Z388,LEN("No eficaz"))="No eficaz"</formula>
    </cfRule>
  </conditionalFormatting>
  <conditionalFormatting sqref="Z400">
    <cfRule type="beginsWith" dxfId="1081" priority="120" operator="beginsWith" text="No eficaz">
      <formula>LEFT(Z400,LEN("No eficaz"))="No eficaz"</formula>
    </cfRule>
  </conditionalFormatting>
  <conditionalFormatting sqref="Z400">
    <cfRule type="beginsWith" dxfId="1080" priority="119" operator="beginsWith" text="Eficaz">
      <formula>LEFT(Z400,LEN("Eficaz"))="Eficaz"</formula>
    </cfRule>
  </conditionalFormatting>
  <conditionalFormatting sqref="X400">
    <cfRule type="expression" dxfId="1079" priority="118">
      <formula>U400="ASUMIR"</formula>
    </cfRule>
  </conditionalFormatting>
  <conditionalFormatting sqref="Z400">
    <cfRule type="expression" dxfId="1078" priority="117">
      <formula>U400="ASUMIR"</formula>
    </cfRule>
  </conditionalFormatting>
  <conditionalFormatting sqref="Y400">
    <cfRule type="expression" dxfId="1077" priority="116">
      <formula>U400="ASUMIR"</formula>
    </cfRule>
  </conditionalFormatting>
  <conditionalFormatting sqref="AA400">
    <cfRule type="expression" dxfId="1076" priority="115">
      <formula>U400="ASUMIR"</formula>
    </cfRule>
  </conditionalFormatting>
  <conditionalFormatting sqref="X400">
    <cfRule type="cellIs" dxfId="1075" priority="114" operator="equal">
      <formula>"NO_CUMPLIDA"</formula>
    </cfRule>
  </conditionalFormatting>
  <conditionalFormatting sqref="AA400">
    <cfRule type="expression" dxfId="1074" priority="113">
      <formula>$X$13&lt;&gt;"CUMPLIMIENTO_TOTAL"</formula>
    </cfRule>
  </conditionalFormatting>
  <conditionalFormatting sqref="Z403">
    <cfRule type="beginsWith" dxfId="1073" priority="110" operator="beginsWith" text="No eficaz">
      <formula>LEFT(Z403,LEN("No eficaz"))="No eficaz"</formula>
    </cfRule>
  </conditionalFormatting>
  <conditionalFormatting sqref="Z403">
    <cfRule type="beginsWith" dxfId="1072" priority="109" operator="beginsWith" text="Eficaz">
      <formula>LEFT(Z403,LEN("Eficaz"))="Eficaz"</formula>
    </cfRule>
  </conditionalFormatting>
  <conditionalFormatting sqref="X403">
    <cfRule type="expression" dxfId="1071" priority="108">
      <formula>U403="ASUMIR"</formula>
    </cfRule>
  </conditionalFormatting>
  <conditionalFormatting sqref="Z403">
    <cfRule type="expression" dxfId="1070" priority="107">
      <formula>U403="ASUMIR"</formula>
    </cfRule>
  </conditionalFormatting>
  <conditionalFormatting sqref="Y403">
    <cfRule type="expression" dxfId="1069" priority="106">
      <formula>U403="ASUMIR"</formula>
    </cfRule>
  </conditionalFormatting>
  <conditionalFormatting sqref="AA403">
    <cfRule type="expression" dxfId="1068" priority="105">
      <formula>U403="ASUMIR"</formula>
    </cfRule>
  </conditionalFormatting>
  <conditionalFormatting sqref="X403">
    <cfRule type="cellIs" dxfId="1067" priority="104" operator="equal">
      <formula>"NO_CUMPLIDA"</formula>
    </cfRule>
  </conditionalFormatting>
  <conditionalFormatting sqref="AA403">
    <cfRule type="expression" dxfId="1066" priority="103">
      <formula>$X$16&lt;&gt;"CUMPLIMIENTO_TOTAL"</formula>
    </cfRule>
  </conditionalFormatting>
  <conditionalFormatting sqref="Z328">
    <cfRule type="beginsWith" dxfId="1065" priority="100" operator="beginsWith" text="No eficaz">
      <formula>LEFT(Z328,LEN("No eficaz"))="No eficaz"</formula>
    </cfRule>
  </conditionalFormatting>
  <conditionalFormatting sqref="Z328">
    <cfRule type="beginsWith" dxfId="1064" priority="99" operator="beginsWith" text="Eficaz">
      <formula>LEFT(Z328,LEN("Eficaz"))="Eficaz"</formula>
    </cfRule>
  </conditionalFormatting>
  <conditionalFormatting sqref="X328">
    <cfRule type="expression" dxfId="1063" priority="98">
      <formula>U328="ASUMIR"</formula>
    </cfRule>
  </conditionalFormatting>
  <conditionalFormatting sqref="Z328">
    <cfRule type="expression" dxfId="1062" priority="97">
      <formula>U328="ASUMIR"</formula>
    </cfRule>
  </conditionalFormatting>
  <conditionalFormatting sqref="Y328">
    <cfRule type="expression" dxfId="1061" priority="96">
      <formula>U328="ASUMIR"</formula>
    </cfRule>
  </conditionalFormatting>
  <conditionalFormatting sqref="X328">
    <cfRule type="cellIs" dxfId="1060" priority="95" operator="equal">
      <formula>"NO_CUMPLIDA"</formula>
    </cfRule>
  </conditionalFormatting>
  <conditionalFormatting sqref="X328">
    <cfRule type="cellIs" dxfId="1059" priority="94" operator="equal">
      <formula>"NO_CUMPLIDA"</formula>
    </cfRule>
  </conditionalFormatting>
  <conditionalFormatting sqref="Z415:Z421">
    <cfRule type="beginsWith" dxfId="1058" priority="91" operator="beginsWith" text="No eficaz">
      <formula>LEFT(Z415,LEN("No eficaz"))="No eficaz"</formula>
    </cfRule>
  </conditionalFormatting>
  <conditionalFormatting sqref="Z415:Z421">
    <cfRule type="beginsWith" dxfId="1057" priority="90" operator="beginsWith" text="Eficaz">
      <formula>LEFT(Z415,LEN("Eficaz"))="Eficaz"</formula>
    </cfRule>
  </conditionalFormatting>
  <conditionalFormatting sqref="X415:X421">
    <cfRule type="expression" dxfId="1056" priority="89">
      <formula>U415="ASUMIR"</formula>
    </cfRule>
  </conditionalFormatting>
  <conditionalFormatting sqref="Z415:Z421">
    <cfRule type="expression" dxfId="1055" priority="88">
      <formula>U415="ASUMIR"</formula>
    </cfRule>
  </conditionalFormatting>
  <conditionalFormatting sqref="X415:X421">
    <cfRule type="cellIs" dxfId="1054" priority="87" operator="equal">
      <formula>"NO_CUMPLIDA"</formula>
    </cfRule>
  </conditionalFormatting>
  <conditionalFormatting sqref="X415:X421">
    <cfRule type="cellIs" dxfId="1053" priority="86" operator="equal">
      <formula>"NO_CUMPLIDA"</formula>
    </cfRule>
  </conditionalFormatting>
  <conditionalFormatting sqref="Y420">
    <cfRule type="expression" dxfId="1052" priority="85">
      <formula>U420="ASUMIR"</formula>
    </cfRule>
  </conditionalFormatting>
  <conditionalFormatting sqref="Y415:Y417">
    <cfRule type="expression" dxfId="1051" priority="84">
      <formula>U415="ASUMIR"</formula>
    </cfRule>
  </conditionalFormatting>
  <conditionalFormatting sqref="Y418:Y419">
    <cfRule type="expression" dxfId="1050" priority="83">
      <formula>U418="ASUMIR"</formula>
    </cfRule>
  </conditionalFormatting>
  <conditionalFormatting sqref="Y421">
    <cfRule type="expression" dxfId="1049" priority="82">
      <formula>U421="ASUMIR"</formula>
    </cfRule>
  </conditionalFormatting>
  <conditionalFormatting sqref="Z427:Z428">
    <cfRule type="beginsWith" dxfId="1048" priority="79" operator="beginsWith" text="No eficaz">
      <formula>LEFT(Z427,LEN("No eficaz"))="No eficaz"</formula>
    </cfRule>
  </conditionalFormatting>
  <conditionalFormatting sqref="Z427:Z428">
    <cfRule type="beginsWith" dxfId="1047" priority="78" operator="beginsWith" text="Eficaz">
      <formula>LEFT(Z427,LEN("Eficaz"))="Eficaz"</formula>
    </cfRule>
  </conditionalFormatting>
  <conditionalFormatting sqref="X427:X428">
    <cfRule type="expression" dxfId="1046" priority="77">
      <formula>U427="ASUMIR"</formula>
    </cfRule>
  </conditionalFormatting>
  <conditionalFormatting sqref="Z427:Z428">
    <cfRule type="expression" dxfId="1045" priority="76">
      <formula>U427="ASUMIR"</formula>
    </cfRule>
  </conditionalFormatting>
  <conditionalFormatting sqref="X427:X428">
    <cfRule type="cellIs" dxfId="1044" priority="75" operator="equal">
      <formula>"NO_CUMPLIDA"</formula>
    </cfRule>
  </conditionalFormatting>
  <conditionalFormatting sqref="X427:X428">
    <cfRule type="cellIs" dxfId="1043" priority="74" operator="equal">
      <formula>"NO_CUMPLIDA"</formula>
    </cfRule>
  </conditionalFormatting>
  <conditionalFormatting sqref="Y427:Y428">
    <cfRule type="expression" dxfId="1042" priority="73">
      <formula>U427="ASUMIR"</formula>
    </cfRule>
  </conditionalFormatting>
  <conditionalFormatting sqref="Z429">
    <cfRule type="beginsWith" dxfId="1041" priority="70" operator="beginsWith" text="No eficaz">
      <formula>LEFT(Z429,LEN("No eficaz"))="No eficaz"</formula>
    </cfRule>
  </conditionalFormatting>
  <conditionalFormatting sqref="Z429">
    <cfRule type="beginsWith" dxfId="1040" priority="69" operator="beginsWith" text="Eficaz">
      <formula>LEFT(Z429,LEN("Eficaz"))="Eficaz"</formula>
    </cfRule>
  </conditionalFormatting>
  <conditionalFormatting sqref="X429">
    <cfRule type="expression" dxfId="1039" priority="68">
      <formula>U429="ASUMIR"</formula>
    </cfRule>
  </conditionalFormatting>
  <conditionalFormatting sqref="Z429">
    <cfRule type="expression" dxfId="1038" priority="67">
      <formula>U429="ASUMIR"</formula>
    </cfRule>
  </conditionalFormatting>
  <conditionalFormatting sqref="Y429">
    <cfRule type="expression" dxfId="1037" priority="66">
      <formula>U429="ASUMIR"</formula>
    </cfRule>
  </conditionalFormatting>
  <conditionalFormatting sqref="X429">
    <cfRule type="cellIs" dxfId="1036" priority="65" operator="equal">
      <formula>"NO_CUMPLIDA"</formula>
    </cfRule>
  </conditionalFormatting>
  <conditionalFormatting sqref="X429">
    <cfRule type="cellIs" dxfId="1035" priority="64" operator="equal">
      <formula>"NO_CUMPLIDA"</formula>
    </cfRule>
  </conditionalFormatting>
  <conditionalFormatting sqref="X451:X455">
    <cfRule type="cellIs" dxfId="1034" priority="57" operator="equal">
      <formula>"NO_CUMPLIDA"</formula>
    </cfRule>
    <cfRule type="expression" dxfId="1033" priority="59">
      <formula>U451="ASUMIR"</formula>
    </cfRule>
  </conditionalFormatting>
  <conditionalFormatting sqref="Y451:Y455">
    <cfRule type="expression" dxfId="1032" priority="56">
      <formula>U451="ASUMIR"</formula>
    </cfRule>
  </conditionalFormatting>
  <conditionalFormatting sqref="Z451:Z455">
    <cfRule type="expression" dxfId="1031" priority="58">
      <formula>U451="ASUMIR"</formula>
    </cfRule>
    <cfRule type="beginsWith" dxfId="1030" priority="60" operator="beginsWith" text="Eficaz">
      <formula>LEFT(Z451,LEN("Eficaz"))="Eficaz"</formula>
    </cfRule>
    <cfRule type="beginsWith" dxfId="1029" priority="61" operator="beginsWith" text="No eficaz">
      <formula>LEFT(Z451,LEN("No eficaz"))="No eficaz"</formula>
    </cfRule>
  </conditionalFormatting>
  <conditionalFormatting sqref="AA452">
    <cfRule type="expression" dxfId="1028" priority="55">
      <formula>U452="ASUMIR"</formula>
    </cfRule>
  </conditionalFormatting>
  <conditionalFormatting sqref="AA452">
    <cfRule type="expression" dxfId="1027" priority="54">
      <formula>$X$11&lt;&gt;"CUMPLIMIENTO_TOTAL"</formula>
    </cfRule>
  </conditionalFormatting>
  <conditionalFormatting sqref="AA455">
    <cfRule type="expression" dxfId="1026" priority="52">
      <formula>$W$12&lt;&gt;"CUMPLIMIENTO_TOTAL"</formula>
    </cfRule>
    <cfRule type="expression" dxfId="1025" priority="53">
      <formula>U455="ASUMIR"</formula>
    </cfRule>
  </conditionalFormatting>
  <conditionalFormatting sqref="X463">
    <cfRule type="cellIs" dxfId="1024" priority="45" operator="equal">
      <formula>"NO_CUMPLIDA"</formula>
    </cfRule>
    <cfRule type="expression" dxfId="1023" priority="47">
      <formula>U463="ASUMIR"</formula>
    </cfRule>
  </conditionalFormatting>
  <conditionalFormatting sqref="Y463">
    <cfRule type="expression" dxfId="1022" priority="44">
      <formula>U463="ASUMIR"</formula>
    </cfRule>
  </conditionalFormatting>
  <conditionalFormatting sqref="Z463">
    <cfRule type="expression" dxfId="1021" priority="46">
      <formula>U463="ASUMIR"</formula>
    </cfRule>
    <cfRule type="beginsWith" dxfId="1020" priority="48" operator="beginsWith" text="Eficaz">
      <formula>LEFT(Z463,LEN("Eficaz"))="Eficaz"</formula>
    </cfRule>
    <cfRule type="beginsWith" dxfId="1019" priority="49" operator="beginsWith" text="No eficaz">
      <formula>LEFT(Z463,LEN("No eficaz"))="No eficaz"</formula>
    </cfRule>
  </conditionalFormatting>
  <conditionalFormatting sqref="X469:X470">
    <cfRule type="cellIs" dxfId="1018" priority="37" operator="equal">
      <formula>"NO_CUMPLIDA"</formula>
    </cfRule>
    <cfRule type="expression" dxfId="1017" priority="39">
      <formula>U469="ASUMIR"</formula>
    </cfRule>
  </conditionalFormatting>
  <conditionalFormatting sqref="Y469:Y470">
    <cfRule type="expression" dxfId="1016" priority="36">
      <formula>U469="ASUMIR"</formula>
    </cfRule>
  </conditionalFormatting>
  <conditionalFormatting sqref="Z469:Z470">
    <cfRule type="expression" dxfId="1015" priority="38">
      <formula>U469="ASUMIR"</formula>
    </cfRule>
    <cfRule type="beginsWith" dxfId="1014" priority="40" operator="beginsWith" text="Eficaz">
      <formula>LEFT(Z469,LEN("Eficaz"))="Eficaz"</formula>
    </cfRule>
    <cfRule type="beginsWith" dxfId="1013" priority="41" operator="beginsWith" text="No eficaz">
      <formula>LEFT(Z469,LEN("No eficaz"))="No eficaz"</formula>
    </cfRule>
  </conditionalFormatting>
  <conditionalFormatting sqref="AA469">
    <cfRule type="expression" dxfId="1012" priority="34">
      <formula>$W$22&lt;&gt;"CUMPLIMIENTO_TOTAL"</formula>
    </cfRule>
  </conditionalFormatting>
  <conditionalFormatting sqref="AA469:AA470">
    <cfRule type="expression" dxfId="1011" priority="35">
      <formula>U469="ASUMIR"</formula>
    </cfRule>
  </conditionalFormatting>
  <conditionalFormatting sqref="AA470">
    <cfRule type="expression" dxfId="1010" priority="33">
      <formula>$W$23&lt;&gt;"CUMPLIMIENTO_TOTAL"</formula>
    </cfRule>
  </conditionalFormatting>
  <conditionalFormatting sqref="X475:X477">
    <cfRule type="cellIs" dxfId="1009" priority="30" operator="equal">
      <formula>"NO_CUMPLIDA"</formula>
    </cfRule>
    <cfRule type="expression" dxfId="1008" priority="31">
      <formula>U475="ASUMIR"</formula>
    </cfRule>
  </conditionalFormatting>
  <conditionalFormatting sqref="Y475:Y477">
    <cfRule type="expression" dxfId="1007" priority="25">
      <formula>U475="ASUMIR"</formula>
    </cfRule>
  </conditionalFormatting>
  <conditionalFormatting sqref="Z475:Z477">
    <cfRule type="expression" dxfId="1006" priority="26">
      <formula>U475="ASUMIR"</formula>
    </cfRule>
    <cfRule type="beginsWith" dxfId="1005" priority="27" operator="beginsWith" text="Eficaz">
      <formula>LEFT(Z475,LEN("Eficaz"))="Eficaz"</formula>
    </cfRule>
    <cfRule type="beginsWith" dxfId="1004" priority="28" operator="beginsWith" text="No eficaz">
      <formula>LEFT(Z475,LEN("No eficaz"))="No eficaz"</formula>
    </cfRule>
  </conditionalFormatting>
  <conditionalFormatting sqref="X322">
    <cfRule type="cellIs" dxfId="1003" priority="17" operator="equal">
      <formula>"NO_CUMPLIDA"</formula>
    </cfRule>
    <cfRule type="expression" dxfId="1002" priority="20">
      <formula>U322="ASUMIR"</formula>
    </cfRule>
  </conditionalFormatting>
  <conditionalFormatting sqref="Y322">
    <cfRule type="expression" dxfId="1001" priority="18">
      <formula>U322="ASUMIR"</formula>
    </cfRule>
  </conditionalFormatting>
  <conditionalFormatting sqref="Z322">
    <cfRule type="expression" dxfId="1000" priority="19">
      <formula>U322="ASUMIR"</formula>
    </cfRule>
    <cfRule type="beginsWith" dxfId="999" priority="21" operator="beginsWith" text="Eficaz">
      <formula>LEFT(Z322,LEN("Eficaz"))="Eficaz"</formula>
    </cfRule>
    <cfRule type="beginsWith" dxfId="998" priority="22" operator="beginsWith" text="No eficaz">
      <formula>LEFT(Z322,LEN("No eficaz"))="No eficaz"</formula>
    </cfRule>
  </conditionalFormatting>
  <conditionalFormatting sqref="X490:X528">
    <cfRule type="cellIs" dxfId="997" priority="13" operator="equal">
      <formula>"NO_CUMPLIDA"</formula>
    </cfRule>
    <cfRule type="expression" dxfId="996" priority="15">
      <formula>U490="ASUMIR"</formula>
    </cfRule>
  </conditionalFormatting>
  <conditionalFormatting sqref="Y490:Y495 Y499:Y504 Y506:Y528">
    <cfRule type="expression" dxfId="995" priority="14">
      <formula>U490="ASUMIR"</formula>
    </cfRule>
  </conditionalFormatting>
  <conditionalFormatting sqref="Z490:Z528">
    <cfRule type="expression" dxfId="994" priority="9">
      <formula>U490="ASUMIR"</formula>
    </cfRule>
    <cfRule type="beginsWith" dxfId="993" priority="10" operator="beginsWith" text="Eficaz">
      <formula>LEFT(Z490,LEN("Eficaz"))="Eficaz"</formula>
    </cfRule>
    <cfRule type="beginsWith" dxfId="992" priority="11" operator="beginsWith" text="No eficaz">
      <formula>LEFT(Z490,LEN("No eficaz"))="No eficaz"</formula>
    </cfRule>
  </conditionalFormatting>
  <conditionalFormatting sqref="AA493">
    <cfRule type="expression" dxfId="991" priority="8">
      <formula>U493="ASUMIR"</formula>
    </cfRule>
  </conditionalFormatting>
  <conditionalFormatting sqref="AA493">
    <cfRule type="expression" dxfId="990" priority="7">
      <formula>$X$14&lt;&gt;"CUMPLIMIENTO_TOTAL"</formula>
    </cfRule>
  </conditionalFormatting>
  <conditionalFormatting sqref="AA495 AA499:AA528">
    <cfRule type="expression" dxfId="989" priority="6">
      <formula>U495="ASUMIR"</formula>
    </cfRule>
  </conditionalFormatting>
  <conditionalFormatting sqref="AA495 AA499:AA528">
    <cfRule type="expression" dxfId="988" priority="5">
      <formula>$X$14&lt;&gt;"CUMPLIMIENTO_TOTAL"</formula>
    </cfRule>
  </conditionalFormatting>
  <conditionalFormatting sqref="Y496:Y498">
    <cfRule type="expression" dxfId="987" priority="4">
      <formula>U496="ASUMIR"</formula>
    </cfRule>
  </conditionalFormatting>
  <conditionalFormatting sqref="AA496:AA498">
    <cfRule type="expression" dxfId="986" priority="3">
      <formula>U496="ASUMIR"</formula>
    </cfRule>
  </conditionalFormatting>
  <conditionalFormatting sqref="AA496:AA498">
    <cfRule type="expression" dxfId="985" priority="2">
      <formula>$X$75&lt;&gt;"CUMPLIMIENTO_TOTAL"</formula>
    </cfRule>
  </conditionalFormatting>
  <conditionalFormatting sqref="Y505">
    <cfRule type="expression" dxfId="984" priority="1">
      <formula>U505="ASUMIR"</formula>
    </cfRule>
  </conditionalFormatting>
  <dataValidations xWindow="536" yWindow="793" count="10">
    <dataValidation allowBlank="1" showInputMessage="1" showErrorMessage="1" promptTitle="FACTORES DE RIESGO" prompt="Seleccione el factor de riesgo interno o externo" sqref="D10:D528"/>
    <dataValidation allowBlank="1" showInputMessage="1" showErrorMessage="1" promptTitle="Análisis del indicador" prompt="Describa brevemente el comportamiento del indicador" sqref="L10:L528"/>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528"/>
    <dataValidation allowBlank="1" showInputMessage="1" showErrorMessage="1" promptTitle="Acción" prompt="Describa la forma en la cual se ha cumplido con la acción (oportunidad de mejora) que se implementó para tratar el riesgo" sqref="Y10:Y528"/>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528">
      <formula1>"RIESGO CONTROLADO, REQUIERE NUEVA ACCIÓN, CONTINUA LA ACCIÓN ANTERIOR"</formula1>
    </dataValidation>
    <dataValidation type="decimal" allowBlank="1" showInputMessage="1" showErrorMessage="1" promptTitle="% De medición del indicador" prompt="Sólo permite números" sqref="K10:K528">
      <formula1>-2E+22</formula1>
      <formula2>2E+21</formula2>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28">
      <formula1>X10="CUMPLIMIENTO_TOTAL"</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528">
      <formula1>INDIRECT(U10)</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342 Z349:Z528">
      <formula1>INDIRECT(X10)</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343:Z348">
      <formula1>"EFICAZ, NO EFICAZ, PENDIENTE EVALUACIÓN, SIN EVALUACIÓN POR VENCIMIENTO"</formula1>
    </dataValidation>
  </dataValidations>
  <hyperlinks>
    <hyperlink ref="AA41" r:id="rId1"/>
    <hyperlink ref="AA469" r:id="rId2"/>
    <hyperlink ref="AA470" r:id="rId3" location="gid=1872872909"/>
  </hyperlinks>
  <pageMargins left="1.3779527559055118" right="0.15748031496062992" top="0.59055118110236227" bottom="0.39370078740157483" header="0" footer="0"/>
  <pageSetup paperSize="125" scale="60" fitToHeight="10" orientation="landscape" horizontalDpi="1200" verticalDpi="1200" r:id="rId4"/>
  <headerFooter alignWithMargins="0"/>
  <drawing r:id="rId5"/>
  <extLst>
    <ext xmlns:x14="http://schemas.microsoft.com/office/spreadsheetml/2009/9/main" uri="{78C0D931-6437-407d-A8EE-F0AAD7539E65}">
      <x14:conditionalFormattings>
        <x14:conditionalFormatting xmlns:xm="http://schemas.microsoft.com/office/excel/2006/main">
          <x14:cfRule type="containsText" priority="552" operator="containsText" id="{5FF8A8BD-18FC-417B-850F-ACA90835F62D}">
            <xm:f>NOT(ISERROR(SEARCH(#REF!,Z10)))</xm:f>
            <xm:f>#REF!</xm:f>
            <x14:dxf>
              <font>
                <color rgb="FF9C0006"/>
              </font>
              <fill>
                <patternFill>
                  <bgColor rgb="FFFFC7CE"/>
                </patternFill>
              </fill>
            </x14:dxf>
          </x14:cfRule>
          <xm: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xm:sqref>
        </x14:conditionalFormatting>
        <x14:conditionalFormatting xmlns:xm="http://schemas.microsoft.com/office/excel/2006/main">
          <x14:cfRule type="containsText" priority="554" operator="containsText" id="{13013706-2595-4270-A379-FEE68B7EE3BE}">
            <xm:f>NOT(ISERROR(SEARCH(#REF!,X10)))</xm:f>
            <xm:f>#REF!</xm:f>
            <x14:dxf>
              <font>
                <color rgb="FF9C0006"/>
              </font>
              <fill>
                <patternFill>
                  <bgColor rgb="FFFFC7CE"/>
                </patternFill>
              </fill>
            </x14:dxf>
          </x14:cfRule>
          <xm:sqref>X10:X12 X16:X18 X21 X24 X37:X39 X42 X44:X54 X56:X57 X60 X64:X66 X80:X90 X107:X114 X117:X120 X124:X132 X146:X321 X367:X384 X386:X387 X349:X363 X395:X399 X401:X402 X404:X414 X329:X342 X422:X426 X430:X450 X456:X462 X464:X468 X471:X474 X478:X489 X323:X327</xm:sqref>
        </x14:conditionalFormatting>
        <x14:conditionalFormatting xmlns:xm="http://schemas.microsoft.com/office/excel/2006/main">
          <x14:cfRule type="containsText" priority="426" operator="containsText" id="{005EAA0C-5307-4172-9FDC-37DFB682072D}">
            <xm:f>NOT(ISERROR(SEARCH(#REF!,X13)))</xm:f>
            <xm:f>#REF!</xm:f>
            <x14:dxf>
              <font>
                <color rgb="FF9C0006"/>
              </font>
              <fill>
                <patternFill>
                  <bgColor rgb="FFFFC7CE"/>
                </patternFill>
              </fill>
            </x14:dxf>
          </x14:cfRule>
          <xm:sqref>X13:X15</xm:sqref>
        </x14:conditionalFormatting>
        <x14:conditionalFormatting xmlns:xm="http://schemas.microsoft.com/office/excel/2006/main">
          <x14:cfRule type="containsText" priority="425" operator="containsText" id="{ECF60468-268A-418B-A39A-EFF8C391E4B1}">
            <xm:f>NOT(ISERROR(SEARCH(#REF!,Z13)))</xm:f>
            <xm:f>#REF!</xm:f>
            <x14:dxf>
              <font>
                <color rgb="FF9C0006"/>
              </font>
              <fill>
                <patternFill>
                  <bgColor rgb="FFFFC7CE"/>
                </patternFill>
              </fill>
            </x14:dxf>
          </x14:cfRule>
          <xm:sqref>Z13:Z15</xm:sqref>
        </x14:conditionalFormatting>
        <x14:conditionalFormatting xmlns:xm="http://schemas.microsoft.com/office/excel/2006/main">
          <x14:cfRule type="containsText" priority="418" operator="containsText" id="{6A116127-962B-42DF-BB33-3D68A4BC29B7}">
            <xm:f>NOT(ISERROR(SEARCH(#REF!,X19)))</xm:f>
            <xm:f>#REF!</xm:f>
            <x14:dxf>
              <font>
                <color rgb="FF9C0006"/>
              </font>
              <fill>
                <patternFill>
                  <bgColor rgb="FFFFC7CE"/>
                </patternFill>
              </fill>
            </x14:dxf>
          </x14:cfRule>
          <xm:sqref>X19:X20</xm:sqref>
        </x14:conditionalFormatting>
        <x14:conditionalFormatting xmlns:xm="http://schemas.microsoft.com/office/excel/2006/main">
          <x14:cfRule type="containsText" priority="417" operator="containsText" id="{C8FAF426-E5E2-442E-8126-D8716B696C6E}">
            <xm:f>NOT(ISERROR(SEARCH(#REF!,Z19)))</xm:f>
            <xm:f>#REF!</xm:f>
            <x14:dxf>
              <font>
                <color rgb="FF9C0006"/>
              </font>
              <fill>
                <patternFill>
                  <bgColor rgb="FFFFC7CE"/>
                </patternFill>
              </fill>
            </x14:dxf>
          </x14:cfRule>
          <xm:sqref>Z19:Z20</xm:sqref>
        </x14:conditionalFormatting>
        <x14:conditionalFormatting xmlns:xm="http://schemas.microsoft.com/office/excel/2006/main">
          <x14:cfRule type="containsText" priority="408" operator="containsText" id="{E6B7E451-F1BA-477F-86BA-255D7FDCCC4B}">
            <xm:f>NOT(ISERROR(SEARCH(#REF!,X22)))</xm:f>
            <xm:f>#REF!</xm:f>
            <x14:dxf>
              <font>
                <color rgb="FF9C0006"/>
              </font>
              <fill>
                <patternFill>
                  <bgColor rgb="FFFFC7CE"/>
                </patternFill>
              </fill>
            </x14:dxf>
          </x14:cfRule>
          <xm:sqref>X22:X23</xm:sqref>
        </x14:conditionalFormatting>
        <x14:conditionalFormatting xmlns:xm="http://schemas.microsoft.com/office/excel/2006/main">
          <x14:cfRule type="containsText" priority="407" operator="containsText" id="{D04BE997-C1E3-4A5F-8402-5888C7659F8A}">
            <xm:f>NOT(ISERROR(SEARCH(#REF!,Z22)))</xm:f>
            <xm:f>#REF!</xm:f>
            <x14:dxf>
              <font>
                <color rgb="FF9C0006"/>
              </font>
              <fill>
                <patternFill>
                  <bgColor rgb="FFFFC7CE"/>
                </patternFill>
              </fill>
            </x14:dxf>
          </x14:cfRule>
          <xm:sqref>Z22:Z23</xm:sqref>
        </x14:conditionalFormatting>
        <x14:conditionalFormatting xmlns:xm="http://schemas.microsoft.com/office/excel/2006/main">
          <x14:cfRule type="containsText" priority="400" operator="containsText" id="{2D75A22B-9B17-4AAF-BEDF-BED1A38E4657}">
            <xm:f>NOT(ISERROR(SEARCH(#REF!,X25)))</xm:f>
            <xm:f>#REF!</xm:f>
            <x14:dxf>
              <font>
                <color rgb="FF9C0006"/>
              </font>
              <fill>
                <patternFill>
                  <bgColor rgb="FFFFC7CE"/>
                </patternFill>
              </fill>
            </x14:dxf>
          </x14:cfRule>
          <xm:sqref>X25:X36</xm:sqref>
        </x14:conditionalFormatting>
        <x14:conditionalFormatting xmlns:xm="http://schemas.microsoft.com/office/excel/2006/main">
          <x14:cfRule type="containsText" priority="395" operator="containsText" id="{019D5658-0485-4305-93FD-F99C2E2942E6}">
            <xm:f>NOT(ISERROR(SEARCH(#REF!,X40)))</xm:f>
            <xm:f>#REF!</xm:f>
            <x14:dxf>
              <font>
                <color rgb="FF9C0006"/>
              </font>
              <fill>
                <patternFill>
                  <bgColor rgb="FFFFC7CE"/>
                </patternFill>
              </fill>
            </x14:dxf>
          </x14:cfRule>
          <xm:sqref>X40:X41</xm:sqref>
        </x14:conditionalFormatting>
        <x14:conditionalFormatting xmlns:xm="http://schemas.microsoft.com/office/excel/2006/main">
          <x14:cfRule type="containsText" priority="394" operator="containsText" id="{DCC29340-CBEE-409D-ABFD-E9C2FE6497E2}">
            <xm:f>NOT(ISERROR(SEARCH(#REF!,Z40)))</xm:f>
            <xm:f>#REF!</xm:f>
            <x14:dxf>
              <font>
                <color rgb="FF9C0006"/>
              </font>
              <fill>
                <patternFill>
                  <bgColor rgb="FFFFC7CE"/>
                </patternFill>
              </fill>
            </x14:dxf>
          </x14:cfRule>
          <xm:sqref>Z40:Z41</xm:sqref>
        </x14:conditionalFormatting>
        <x14:conditionalFormatting xmlns:xm="http://schemas.microsoft.com/office/excel/2006/main">
          <x14:cfRule type="containsText" priority="387" operator="containsText" id="{AFE3AFF9-93FD-4385-9993-981784BCA50A}">
            <xm:f>NOT(ISERROR(SEARCH(#REF!,X43)))</xm:f>
            <xm:f>#REF!</xm:f>
            <x14:dxf>
              <font>
                <color rgb="FF9C0006"/>
              </font>
              <fill>
                <patternFill>
                  <bgColor rgb="FFFFC7CE"/>
                </patternFill>
              </fill>
            </x14:dxf>
          </x14:cfRule>
          <xm:sqref>X43</xm:sqref>
        </x14:conditionalFormatting>
        <x14:conditionalFormatting xmlns:xm="http://schemas.microsoft.com/office/excel/2006/main">
          <x14:cfRule type="containsText" priority="386" operator="containsText" id="{20D38F3E-23A7-4F3B-8788-DA5F14DDA7EF}">
            <xm:f>NOT(ISERROR(SEARCH(#REF!,Z43)))</xm:f>
            <xm:f>#REF!</xm:f>
            <x14:dxf>
              <font>
                <color rgb="FF9C0006"/>
              </font>
              <fill>
                <patternFill>
                  <bgColor rgb="FFFFC7CE"/>
                </patternFill>
              </fill>
            </x14:dxf>
          </x14:cfRule>
          <xm:sqref>Z43</xm:sqref>
        </x14:conditionalFormatting>
        <x14:conditionalFormatting xmlns:xm="http://schemas.microsoft.com/office/excel/2006/main">
          <x14:cfRule type="containsText" priority="379" operator="containsText" id="{9F0D4E89-C0AB-4DDC-8DD7-1D0BB60B97F3}">
            <xm:f>NOT(ISERROR(SEARCH(#REF!,X55)))</xm:f>
            <xm:f>#REF!</xm:f>
            <x14:dxf>
              <font>
                <color rgb="FF9C0006"/>
              </font>
              <fill>
                <patternFill>
                  <bgColor rgb="FFFFC7CE"/>
                </patternFill>
              </fill>
            </x14:dxf>
          </x14:cfRule>
          <xm:sqref>X55</xm:sqref>
        </x14:conditionalFormatting>
        <x14:conditionalFormatting xmlns:xm="http://schemas.microsoft.com/office/excel/2006/main">
          <x14:cfRule type="containsText" priority="378" operator="containsText" id="{8A4F49FC-2A1D-48A2-9DBC-699E25A5F751}">
            <xm:f>NOT(ISERROR(SEARCH(#REF!,Z55)))</xm:f>
            <xm:f>#REF!</xm:f>
            <x14:dxf>
              <font>
                <color rgb="FF9C0006"/>
              </font>
              <fill>
                <patternFill>
                  <bgColor rgb="FFFFC7CE"/>
                </patternFill>
              </fill>
            </x14:dxf>
          </x14:cfRule>
          <xm:sqref>Z55</xm:sqref>
        </x14:conditionalFormatting>
        <x14:conditionalFormatting xmlns:xm="http://schemas.microsoft.com/office/excel/2006/main">
          <x14:cfRule type="containsText" priority="370" operator="containsText" id="{BB0CF7FC-ED64-4423-A6D3-4C9EC29E7958}">
            <xm:f>NOT(ISERROR(SEARCH(#REF!,Z59)))</xm:f>
            <xm:f>#REF!</xm:f>
            <x14:dxf>
              <font>
                <color rgb="FF9C0006"/>
              </font>
              <fill>
                <patternFill>
                  <bgColor rgb="FFFFC7CE"/>
                </patternFill>
              </fill>
            </x14:dxf>
          </x14:cfRule>
          <xm:sqref>Z59</xm:sqref>
        </x14:conditionalFormatting>
        <x14:conditionalFormatting xmlns:xm="http://schemas.microsoft.com/office/excel/2006/main">
          <x14:cfRule type="containsText" priority="371" operator="containsText" id="{04CB6A10-29B3-4195-8E4E-BD64CE5E6DE7}">
            <xm:f>NOT(ISERROR(SEARCH(#REF!,X58)))</xm:f>
            <xm:f>#REF!</xm:f>
            <x14:dxf>
              <font>
                <color rgb="FF9C0006"/>
              </font>
              <fill>
                <patternFill>
                  <bgColor rgb="FFFFC7CE"/>
                </patternFill>
              </fill>
            </x14:dxf>
          </x14:cfRule>
          <xm:sqref>X58:X59</xm:sqref>
        </x14:conditionalFormatting>
        <x14:conditionalFormatting xmlns:xm="http://schemas.microsoft.com/office/excel/2006/main">
          <x14:cfRule type="containsText" priority="362" operator="containsText" id="{DD37A882-BD5D-4822-B891-8C44A8B0CF6A}">
            <xm:f>NOT(ISERROR(SEARCH(#REF!,Z58)))</xm:f>
            <xm:f>#REF!</xm:f>
            <x14:dxf>
              <font>
                <color rgb="FF9C0006"/>
              </font>
              <fill>
                <patternFill>
                  <bgColor rgb="FFFFC7CE"/>
                </patternFill>
              </fill>
            </x14:dxf>
          </x14:cfRule>
          <xm:sqref>Z58</xm:sqref>
        </x14:conditionalFormatting>
        <x14:conditionalFormatting xmlns:xm="http://schemas.microsoft.com/office/excel/2006/main">
          <x14:cfRule type="containsText" priority="357" operator="containsText" id="{0AC93642-804E-4403-B642-7B8D376CE02B}">
            <xm:f>NOT(ISERROR(SEARCH(#REF!,Z61)))</xm:f>
            <xm:f>#REF!</xm:f>
            <x14:dxf>
              <font>
                <color rgb="FF9C0006"/>
              </font>
              <fill>
                <patternFill>
                  <bgColor rgb="FFFFC7CE"/>
                </patternFill>
              </fill>
            </x14:dxf>
          </x14:cfRule>
          <xm:sqref>Z61:Z63</xm:sqref>
        </x14:conditionalFormatting>
        <x14:conditionalFormatting xmlns:xm="http://schemas.microsoft.com/office/excel/2006/main">
          <x14:cfRule type="containsText" priority="358" operator="containsText" id="{2367AF1C-8E25-4785-8F41-E676759E05B3}">
            <xm:f>NOT(ISERROR(SEARCH(#REF!,X61)))</xm:f>
            <xm:f>#REF!</xm:f>
            <x14:dxf>
              <font>
                <color rgb="FF9C0006"/>
              </font>
              <fill>
                <patternFill>
                  <bgColor rgb="FFFFC7CE"/>
                </patternFill>
              </fill>
            </x14:dxf>
          </x14:cfRule>
          <xm:sqref>X61:X63</xm:sqref>
        </x14:conditionalFormatting>
        <x14:conditionalFormatting xmlns:xm="http://schemas.microsoft.com/office/excel/2006/main">
          <x14:cfRule type="containsText" priority="349" operator="containsText" id="{F37653AC-3003-4FCE-AB2E-61A21044DE32}">
            <xm:f>NOT(ISERROR(SEARCH(#REF!,Z67)))</xm:f>
            <xm:f>#REF!</xm:f>
            <x14:dxf>
              <font>
                <color rgb="FF9C0006"/>
              </font>
              <fill>
                <patternFill>
                  <bgColor rgb="FFFFC7CE"/>
                </patternFill>
              </fill>
            </x14:dxf>
          </x14:cfRule>
          <xm:sqref>Z67 Z79 Z74 Z72</xm:sqref>
        </x14:conditionalFormatting>
        <x14:conditionalFormatting xmlns:xm="http://schemas.microsoft.com/office/excel/2006/main">
          <x14:cfRule type="containsText" priority="350" operator="containsText" id="{4745518E-93EC-44C2-A0AA-7CF5AB1649AF}">
            <xm:f>NOT(ISERROR(SEARCH(#REF!,X67)))</xm:f>
            <xm:f>#REF!</xm:f>
            <x14:dxf>
              <font>
                <color rgb="FF9C0006"/>
              </font>
              <fill>
                <patternFill>
                  <bgColor rgb="FFFFC7CE"/>
                </patternFill>
              </fill>
            </x14:dxf>
          </x14:cfRule>
          <xm:sqref>X67:X79</xm:sqref>
        </x14:conditionalFormatting>
        <x14:conditionalFormatting xmlns:xm="http://schemas.microsoft.com/office/excel/2006/main">
          <x14:cfRule type="containsText" priority="331" operator="containsText" id="{05BE5D6D-3811-49A0-992C-90B04345EC2D}">
            <xm:f>NOT(ISERROR(SEARCH(#REF!,Z78)))</xm:f>
            <xm:f>#REF!</xm:f>
            <x14:dxf>
              <font>
                <color rgb="FF9C0006"/>
              </font>
              <fill>
                <patternFill>
                  <bgColor rgb="FFFFC7CE"/>
                </patternFill>
              </fill>
            </x14:dxf>
          </x14:cfRule>
          <xm:sqref>Z78</xm:sqref>
        </x14:conditionalFormatting>
        <x14:conditionalFormatting xmlns:xm="http://schemas.microsoft.com/office/excel/2006/main">
          <x14:cfRule type="containsText" priority="327" operator="containsText" id="{53F3C777-E4EA-4677-B479-1609DAD6DC5F}">
            <xm:f>NOT(ISERROR(SEARCH(#REF!,Z77)))</xm:f>
            <xm:f>#REF!</xm:f>
            <x14:dxf>
              <font>
                <color rgb="FF9C0006"/>
              </font>
              <fill>
                <patternFill>
                  <bgColor rgb="FFFFC7CE"/>
                </patternFill>
              </fill>
            </x14:dxf>
          </x14:cfRule>
          <xm:sqref>Z77</xm:sqref>
        </x14:conditionalFormatting>
        <x14:conditionalFormatting xmlns:xm="http://schemas.microsoft.com/office/excel/2006/main">
          <x14:cfRule type="containsText" priority="323" operator="containsText" id="{165A8902-BBDA-4AC0-938F-A7144405343A}">
            <xm:f>NOT(ISERROR(SEARCH(#REF!,Z76)))</xm:f>
            <xm:f>#REF!</xm:f>
            <x14:dxf>
              <font>
                <color rgb="FF9C0006"/>
              </font>
              <fill>
                <patternFill>
                  <bgColor rgb="FFFFC7CE"/>
                </patternFill>
              </fill>
            </x14:dxf>
          </x14:cfRule>
          <xm:sqref>Z76</xm:sqref>
        </x14:conditionalFormatting>
        <x14:conditionalFormatting xmlns:xm="http://schemas.microsoft.com/office/excel/2006/main">
          <x14:cfRule type="containsText" priority="319" operator="containsText" id="{7B28CB2E-9B93-4D4E-BF6A-4B3BE896A9D1}">
            <xm:f>NOT(ISERROR(SEARCH(#REF!,Z75)))</xm:f>
            <xm:f>#REF!</xm:f>
            <x14:dxf>
              <font>
                <color rgb="FF9C0006"/>
              </font>
              <fill>
                <patternFill>
                  <bgColor rgb="FFFFC7CE"/>
                </patternFill>
              </fill>
            </x14:dxf>
          </x14:cfRule>
          <xm:sqref>Z75</xm:sqref>
        </x14:conditionalFormatting>
        <x14:conditionalFormatting xmlns:xm="http://schemas.microsoft.com/office/excel/2006/main">
          <x14:cfRule type="containsText" priority="315" operator="containsText" id="{4E3F1596-17F1-4B5B-A569-E8E1955303B0}">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311" operator="containsText" id="{2E1BC81B-596E-4B8F-B379-871F8A98F542}">
            <xm:f>NOT(ISERROR(SEARCH(#REF!,Z71)))</xm:f>
            <xm:f>#REF!</xm:f>
            <x14:dxf>
              <font>
                <color rgb="FF9C0006"/>
              </font>
              <fill>
                <patternFill>
                  <bgColor rgb="FFFFC7CE"/>
                </patternFill>
              </fill>
            </x14:dxf>
          </x14:cfRule>
          <xm:sqref>Z71</xm:sqref>
        </x14:conditionalFormatting>
        <x14:conditionalFormatting xmlns:xm="http://schemas.microsoft.com/office/excel/2006/main">
          <x14:cfRule type="containsText" priority="307" operator="containsText" id="{0E4DDA79-046B-4759-896C-091FF15C361F}">
            <xm:f>NOT(ISERROR(SEARCH(#REF!,Z70)))</xm:f>
            <xm:f>#REF!</xm:f>
            <x14:dxf>
              <font>
                <color rgb="FF9C0006"/>
              </font>
              <fill>
                <patternFill>
                  <bgColor rgb="FFFFC7CE"/>
                </patternFill>
              </fill>
            </x14:dxf>
          </x14:cfRule>
          <xm:sqref>Z70</xm:sqref>
        </x14:conditionalFormatting>
        <x14:conditionalFormatting xmlns:xm="http://schemas.microsoft.com/office/excel/2006/main">
          <x14:cfRule type="containsText" priority="303" operator="containsText" id="{960621B4-22D3-404A-878C-5B8D7D0B1105}">
            <xm:f>NOT(ISERROR(SEARCH(#REF!,Z69)))</xm:f>
            <xm:f>#REF!</xm:f>
            <x14:dxf>
              <font>
                <color rgb="FF9C0006"/>
              </font>
              <fill>
                <patternFill>
                  <bgColor rgb="FFFFC7CE"/>
                </patternFill>
              </fill>
            </x14:dxf>
          </x14:cfRule>
          <xm:sqref>Z69</xm:sqref>
        </x14:conditionalFormatting>
        <x14:conditionalFormatting xmlns:xm="http://schemas.microsoft.com/office/excel/2006/main">
          <x14:cfRule type="containsText" priority="299" operator="containsText" id="{E644EBCB-B81B-43FF-A381-855C2E4B6FFB}">
            <xm:f>NOT(ISERROR(SEARCH(#REF!,Z68)))</xm:f>
            <xm:f>#REF!</xm:f>
            <x14:dxf>
              <font>
                <color rgb="FF9C0006"/>
              </font>
              <fill>
                <patternFill>
                  <bgColor rgb="FFFFC7CE"/>
                </patternFill>
              </fill>
            </x14:dxf>
          </x14:cfRule>
          <xm:sqref>Z68</xm:sqref>
        </x14:conditionalFormatting>
        <x14:conditionalFormatting xmlns:xm="http://schemas.microsoft.com/office/excel/2006/main">
          <x14:cfRule type="containsText" priority="295" operator="containsText" id="{CD778849-FBAB-48F0-8B37-0ED7E6458E55}">
            <xm:f>NOT(ISERROR(SEARCH(#REF!,X91)))</xm:f>
            <xm:f>#REF!</xm:f>
            <x14:dxf>
              <font>
                <color rgb="FF9C0006"/>
              </font>
              <fill>
                <patternFill>
                  <bgColor rgb="FFFFC7CE"/>
                </patternFill>
              </fill>
            </x14:dxf>
          </x14:cfRule>
          <xm:sqref>X91:X105</xm:sqref>
        </x14:conditionalFormatting>
        <x14:conditionalFormatting xmlns:xm="http://schemas.microsoft.com/office/excel/2006/main">
          <x14:cfRule type="containsText" priority="294" operator="containsText" id="{523F5781-DACF-4B13-966A-0CA0FDDE8C97}">
            <xm:f>NOT(ISERROR(SEARCH(#REF!,Z91)))</xm:f>
            <xm:f>#REF!</xm:f>
            <x14:dxf>
              <font>
                <color rgb="FF9C0006"/>
              </font>
              <fill>
                <patternFill>
                  <bgColor rgb="FFFFC7CE"/>
                </patternFill>
              </fill>
            </x14:dxf>
          </x14:cfRule>
          <xm:sqref>Z91:Z105</xm:sqref>
        </x14:conditionalFormatting>
        <x14:conditionalFormatting xmlns:xm="http://schemas.microsoft.com/office/excel/2006/main">
          <x14:cfRule type="containsText" priority="273" operator="containsText" id="{ADF83250-EC4E-43A0-B0C4-0359B1099239}">
            <xm:f>NOT(ISERROR(SEARCH(#REF!,Z106)))</xm:f>
            <xm:f>#REF!</xm:f>
            <x14:dxf>
              <font>
                <color rgb="FF9C0006"/>
              </font>
              <fill>
                <patternFill>
                  <bgColor rgb="FFFFC7CE"/>
                </patternFill>
              </fill>
            </x14:dxf>
          </x14:cfRule>
          <xm:sqref>Z106</xm:sqref>
        </x14:conditionalFormatting>
        <x14:conditionalFormatting xmlns:xm="http://schemas.microsoft.com/office/excel/2006/main">
          <x14:cfRule type="containsText" priority="274" operator="containsText" id="{07E076DF-23FA-4870-B465-AFF208C6D98D}">
            <xm:f>NOT(ISERROR(SEARCH(#REF!,X106)))</xm:f>
            <xm:f>#REF!</xm:f>
            <x14:dxf>
              <font>
                <color rgb="FF9C0006"/>
              </font>
              <fill>
                <patternFill>
                  <bgColor rgb="FFFFC7CE"/>
                </patternFill>
              </fill>
            </x14:dxf>
          </x14:cfRule>
          <xm:sqref>X106</xm:sqref>
        </x14:conditionalFormatting>
        <x14:conditionalFormatting xmlns:xm="http://schemas.microsoft.com/office/excel/2006/main">
          <x14:cfRule type="containsText" priority="263" operator="containsText" id="{F65DCAB6-B736-4474-B9CC-DA4E4C1B4A42}">
            <xm:f>NOT(ISERROR(SEARCH(#REF!,Z115)))</xm:f>
            <xm:f>#REF!</xm:f>
            <x14:dxf>
              <font>
                <color rgb="FF9C0006"/>
              </font>
              <fill>
                <patternFill>
                  <bgColor rgb="FFFFC7CE"/>
                </patternFill>
              </fill>
            </x14:dxf>
          </x14:cfRule>
          <xm:sqref>Z115:Z116</xm:sqref>
        </x14:conditionalFormatting>
        <x14:conditionalFormatting xmlns:xm="http://schemas.microsoft.com/office/excel/2006/main">
          <x14:cfRule type="containsText" priority="264" operator="containsText" id="{190EDEA5-D10A-4B05-99B0-EDE995EB199A}">
            <xm:f>NOT(ISERROR(SEARCH(#REF!,X115)))</xm:f>
            <xm:f>#REF!</xm:f>
            <x14:dxf>
              <font>
                <color rgb="FF9C0006"/>
              </font>
              <fill>
                <patternFill>
                  <bgColor rgb="FFFFC7CE"/>
                </patternFill>
              </fill>
            </x14:dxf>
          </x14:cfRule>
          <xm:sqref>X115:X116</xm:sqref>
        </x14:conditionalFormatting>
        <x14:conditionalFormatting xmlns:xm="http://schemas.microsoft.com/office/excel/2006/main">
          <x14:cfRule type="containsText" priority="249" operator="containsText" id="{B45C717C-44B0-490A-B734-C3A2B8393F3F}">
            <xm:f>NOT(ISERROR(SEARCH(#REF!,Z121)))</xm:f>
            <xm:f>#REF!</xm:f>
            <x14:dxf>
              <font>
                <color rgb="FF9C0006"/>
              </font>
              <fill>
                <patternFill>
                  <bgColor rgb="FFFFC7CE"/>
                </patternFill>
              </fill>
            </x14:dxf>
          </x14:cfRule>
          <xm:sqref>Z121:Z123</xm:sqref>
        </x14:conditionalFormatting>
        <x14:conditionalFormatting xmlns:xm="http://schemas.microsoft.com/office/excel/2006/main">
          <x14:cfRule type="containsText" priority="250" operator="containsText" id="{FC71AFE4-4B36-44B2-A9FA-C721B03CB63E}">
            <xm:f>NOT(ISERROR(SEARCH(#REF!,X121)))</xm:f>
            <xm:f>#REF!</xm:f>
            <x14:dxf>
              <font>
                <color rgb="FF9C0006"/>
              </font>
              <fill>
                <patternFill>
                  <bgColor rgb="FFFFC7CE"/>
                </patternFill>
              </fill>
            </x14:dxf>
          </x14:cfRule>
          <xm:sqref>X121:X123</xm:sqref>
        </x14:conditionalFormatting>
        <x14:conditionalFormatting xmlns:xm="http://schemas.microsoft.com/office/excel/2006/main">
          <x14:cfRule type="containsText" priority="240" operator="containsText" id="{540254BE-A9F0-4796-B0CF-A19DA6EF36DB}">
            <xm:f>NOT(ISERROR(SEARCH(#REF!,Z133)))</xm:f>
            <xm:f>#REF!</xm:f>
            <x14:dxf>
              <font>
                <color rgb="FF9C0006"/>
              </font>
              <fill>
                <patternFill>
                  <bgColor rgb="FFFFC7CE"/>
                </patternFill>
              </fill>
            </x14:dxf>
          </x14:cfRule>
          <xm:sqref>Z133:Z135</xm:sqref>
        </x14:conditionalFormatting>
        <x14:conditionalFormatting xmlns:xm="http://schemas.microsoft.com/office/excel/2006/main">
          <x14:cfRule type="containsText" priority="241" operator="containsText" id="{42C20339-1F4C-439E-916E-7D733A5682F2}">
            <xm:f>NOT(ISERROR(SEARCH(#REF!,X133)))</xm:f>
            <xm:f>#REF!</xm:f>
            <x14:dxf>
              <font>
                <color rgb="FF9C0006"/>
              </font>
              <fill>
                <patternFill>
                  <bgColor rgb="FFFFC7CE"/>
                </patternFill>
              </fill>
            </x14:dxf>
          </x14:cfRule>
          <xm:sqref>X133:X135</xm:sqref>
        </x14:conditionalFormatting>
        <x14:conditionalFormatting xmlns:xm="http://schemas.microsoft.com/office/excel/2006/main">
          <x14:cfRule type="containsText" priority="231" operator="containsText" id="{43531211-5A2B-4FC3-88C8-2E7D96CEE1BB}">
            <xm:f>NOT(ISERROR(SEARCH(#REF!,Z136)))</xm:f>
            <xm:f>#REF!</xm:f>
            <x14:dxf>
              <font>
                <color rgb="FF9C0006"/>
              </font>
              <fill>
                <patternFill>
                  <bgColor rgb="FFFFC7CE"/>
                </patternFill>
              </fill>
            </x14:dxf>
          </x14:cfRule>
          <xm:sqref>Z136:Z138</xm:sqref>
        </x14:conditionalFormatting>
        <x14:conditionalFormatting xmlns:xm="http://schemas.microsoft.com/office/excel/2006/main">
          <x14:cfRule type="containsText" priority="232" operator="containsText" id="{36E020DC-CE29-4133-A2D4-11179F827AE1}">
            <xm:f>NOT(ISERROR(SEARCH(#REF!,X136)))</xm:f>
            <xm:f>#REF!</xm:f>
            <x14:dxf>
              <font>
                <color rgb="FF9C0006"/>
              </font>
              <fill>
                <patternFill>
                  <bgColor rgb="FFFFC7CE"/>
                </patternFill>
              </fill>
            </x14:dxf>
          </x14:cfRule>
          <xm:sqref>X136:X138</xm:sqref>
        </x14:conditionalFormatting>
        <x14:conditionalFormatting xmlns:xm="http://schemas.microsoft.com/office/excel/2006/main">
          <x14:cfRule type="containsText" priority="218" operator="containsText" id="{DF54BA80-38A5-4ACC-8384-0C7C4DA13A7D}">
            <xm:f>NOT(ISERROR(SEARCH(#REF!,X139)))</xm:f>
            <xm:f>#REF!</xm:f>
            <x14:dxf>
              <font>
                <color rgb="FF9C0006"/>
              </font>
              <fill>
                <patternFill>
                  <bgColor rgb="FFFFC7CE"/>
                </patternFill>
              </fill>
            </x14:dxf>
          </x14:cfRule>
          <xm:sqref>X139:X145</xm:sqref>
        </x14:conditionalFormatting>
        <x14:conditionalFormatting xmlns:xm="http://schemas.microsoft.com/office/excel/2006/main">
          <x14:cfRule type="containsText" priority="217" operator="containsText" id="{114908FB-0CE6-4714-8205-1C2C0182DA38}">
            <xm:f>NOT(ISERROR(SEARCH(#REF!,Z139)))</xm:f>
            <xm:f>#REF!</xm:f>
            <x14:dxf>
              <font>
                <color rgb="FF9C0006"/>
              </font>
              <fill>
                <patternFill>
                  <bgColor rgb="FFFFC7CE"/>
                </patternFill>
              </fill>
            </x14:dxf>
          </x14:cfRule>
          <xm:sqref>Z139:Z145</xm:sqref>
        </x14:conditionalFormatting>
        <x14:conditionalFormatting xmlns:xm="http://schemas.microsoft.com/office/excel/2006/main">
          <x14:cfRule type="containsText" priority="210" operator="containsText" id="{0A7693A8-0926-4DFE-8B45-FF9D085DCF4B}">
            <xm:f>NOT(ISERROR(SEARCH(#REF!,Z274)))</xm:f>
            <xm:f>#REF!</xm:f>
            <x14:dxf>
              <font>
                <color rgb="FF9C0006"/>
              </font>
              <fill>
                <patternFill>
                  <bgColor rgb="FFFFC7CE"/>
                </patternFill>
              </fill>
            </x14:dxf>
          </x14:cfRule>
          <xm:sqref>Z274</xm:sqref>
        </x14:conditionalFormatting>
        <x14:conditionalFormatting xmlns:xm="http://schemas.microsoft.com/office/excel/2006/main">
          <x14:cfRule type="containsText" priority="205" operator="containsText" id="{04E3AD2A-4410-4FD5-B340-11AD42B2C913}">
            <xm:f>NOT(ISERROR(SEARCH(#REF!,Z277)))</xm:f>
            <xm:f>#REF!</xm:f>
            <x14:dxf>
              <font>
                <color rgb="FF9C0006"/>
              </font>
              <fill>
                <patternFill>
                  <bgColor rgb="FFFFC7CE"/>
                </patternFill>
              </fill>
            </x14:dxf>
          </x14:cfRule>
          <xm:sqref>Z277</xm:sqref>
        </x14:conditionalFormatting>
        <x14:conditionalFormatting xmlns:xm="http://schemas.microsoft.com/office/excel/2006/main">
          <x14:cfRule type="containsText" priority="200" operator="containsText" id="{5B88DDEA-954E-4B29-A187-DB3E0F7EC634}">
            <xm:f>NOT(ISERROR(SEARCH(#REF!,Z280)))</xm:f>
            <xm:f>#REF!</xm:f>
            <x14:dxf>
              <font>
                <color rgb="FF9C0006"/>
              </font>
              <fill>
                <patternFill>
                  <bgColor rgb="FFFFC7CE"/>
                </patternFill>
              </fill>
            </x14:dxf>
          </x14:cfRule>
          <xm:sqref>Z280</xm:sqref>
        </x14:conditionalFormatting>
        <x14:conditionalFormatting xmlns:xm="http://schemas.microsoft.com/office/excel/2006/main">
          <x14:cfRule type="containsText" priority="195" operator="containsText" id="{7ADF9B4A-D260-46B8-B5F3-F94A474746AB}">
            <xm:f>NOT(ISERROR(SEARCH(#REF!,Z289)))</xm:f>
            <xm:f>#REF!</xm:f>
            <x14:dxf>
              <font>
                <color rgb="FF9C0006"/>
              </font>
              <fill>
                <patternFill>
                  <bgColor rgb="FFFFC7CE"/>
                </patternFill>
              </fill>
            </x14:dxf>
          </x14:cfRule>
          <xm:sqref>Z289</xm:sqref>
        </x14:conditionalFormatting>
        <x14:conditionalFormatting xmlns:xm="http://schemas.microsoft.com/office/excel/2006/main">
          <x14:cfRule type="containsText" priority="190" operator="containsText" id="{4F4D2320-481D-42E0-9451-A07512732E69}">
            <xm:f>NOT(ISERROR(SEARCH(#REF!,Z292)))</xm:f>
            <xm:f>#REF!</xm:f>
            <x14:dxf>
              <font>
                <color rgb="FF9C0006"/>
              </font>
              <fill>
                <patternFill>
                  <bgColor rgb="FFFFC7CE"/>
                </patternFill>
              </fill>
            </x14:dxf>
          </x14:cfRule>
          <xm:sqref>Z292</xm:sqref>
        </x14:conditionalFormatting>
        <x14:conditionalFormatting xmlns:xm="http://schemas.microsoft.com/office/excel/2006/main">
          <x14:cfRule type="containsText" priority="185" operator="containsText" id="{16CB71B4-0AA1-4FB4-AB1F-6DF0F3CF0F8F}">
            <xm:f>NOT(ISERROR(SEARCH(#REF!,Z295)))</xm:f>
            <xm:f>#REF!</xm:f>
            <x14:dxf>
              <font>
                <color rgb="FF9C0006"/>
              </font>
              <fill>
                <patternFill>
                  <bgColor rgb="FFFFC7CE"/>
                </patternFill>
              </fill>
            </x14:dxf>
          </x14:cfRule>
          <xm:sqref>Z295</xm:sqref>
        </x14:conditionalFormatting>
        <x14:conditionalFormatting xmlns:xm="http://schemas.microsoft.com/office/excel/2006/main">
          <x14:cfRule type="containsText" priority="164" operator="containsText" id="{0521808D-CEBC-4078-8955-A72C5EE9DC64}">
            <xm:f>NOT(ISERROR(SEARCH(#REF!,Z366)))</xm:f>
            <xm:f>#REF!</xm:f>
            <x14:dxf>
              <font>
                <color rgb="FF9C0006"/>
              </font>
              <fill>
                <patternFill>
                  <bgColor rgb="FFFFC7CE"/>
                </patternFill>
              </fill>
            </x14:dxf>
          </x14:cfRule>
          <xm:sqref>Z366</xm:sqref>
        </x14:conditionalFormatting>
        <x14:conditionalFormatting xmlns:xm="http://schemas.microsoft.com/office/excel/2006/main">
          <x14:cfRule type="containsText" priority="165" operator="containsText" id="{DB9ECAC0-234F-4D79-AD60-016374E3859B}">
            <xm:f>NOT(ISERROR(SEARCH(#REF!,X364)))</xm:f>
            <xm:f>#REF!</xm:f>
            <x14:dxf>
              <font>
                <color rgb="FF9C0006"/>
              </font>
              <fill>
                <patternFill>
                  <bgColor rgb="FFFFC7CE"/>
                </patternFill>
              </fill>
            </x14:dxf>
          </x14:cfRule>
          <xm:sqref>X364:X366</xm:sqref>
        </x14:conditionalFormatting>
        <x14:conditionalFormatting xmlns:xm="http://schemas.microsoft.com/office/excel/2006/main">
          <x14:cfRule type="containsText" priority="152" operator="containsText" id="{C377BB83-F768-4A4A-B366-CB1FC4D7BD58}">
            <xm:f>NOT(ISERROR(SEARCH(#REF!,X385)))</xm:f>
            <xm:f>#REF!</xm:f>
            <x14:dxf>
              <font>
                <color rgb="FF9C0006"/>
              </font>
              <fill>
                <patternFill>
                  <bgColor rgb="FFFFC7CE"/>
                </patternFill>
              </fill>
            </x14:dxf>
          </x14:cfRule>
          <xm:sqref>X385</xm:sqref>
        </x14:conditionalFormatting>
        <x14:conditionalFormatting xmlns:xm="http://schemas.microsoft.com/office/excel/2006/main">
          <x14:cfRule type="containsText" priority="151" operator="containsText" id="{5996BC7C-5C26-4F0E-B0CA-DD170488CD71}">
            <xm:f>NOT(ISERROR(SEARCH(#REF!,Z385)))</xm:f>
            <xm:f>#REF!</xm:f>
            <x14:dxf>
              <font>
                <color rgb="FF9C0006"/>
              </font>
              <fill>
                <patternFill>
                  <bgColor rgb="FFFFC7CE"/>
                </patternFill>
              </fill>
            </x14:dxf>
          </x14:cfRule>
          <xm:sqref>Z385</xm:sqref>
        </x14:conditionalFormatting>
        <x14:conditionalFormatting xmlns:xm="http://schemas.microsoft.com/office/excel/2006/main">
          <x14:cfRule type="containsText" priority="144" operator="containsText" id="{5BF02F9D-9454-4A43-9065-4A6D19EE61E0}">
            <xm:f>NOT(ISERROR(SEARCH(#REF!,X343)))</xm:f>
            <xm:f>#REF!</xm:f>
            <x14:dxf>
              <font>
                <color rgb="FF9C0006"/>
              </font>
              <fill>
                <patternFill>
                  <bgColor rgb="FFFFC7CE"/>
                </patternFill>
              </fill>
            </x14:dxf>
          </x14:cfRule>
          <xm:sqref>X343:X348</xm:sqref>
        </x14:conditionalFormatting>
        <x14:conditionalFormatting xmlns:xm="http://schemas.microsoft.com/office/excel/2006/main">
          <x14:cfRule type="containsText" priority="143" operator="containsText" id="{328B0444-52B9-4320-B571-3EE995D62D19}">
            <xm:f>NOT(ISERROR(SEARCH(#REF!,Z343)))</xm:f>
            <xm:f>#REF!</xm:f>
            <x14:dxf>
              <font>
                <color rgb="FF9C0006"/>
              </font>
              <fill>
                <patternFill>
                  <bgColor rgb="FFFFC7CE"/>
                </patternFill>
              </fill>
            </x14:dxf>
          </x14:cfRule>
          <xm:sqref>Z343:Z348</xm:sqref>
        </x14:conditionalFormatting>
        <x14:conditionalFormatting xmlns:xm="http://schemas.microsoft.com/office/excel/2006/main">
          <x14:cfRule type="containsText" priority="130" operator="containsText" id="{231AAB9B-793A-4CAD-8586-F83167BD8FC1}">
            <xm:f>NOT(ISERROR(SEARCH(#REF!,X388)))</xm:f>
            <xm:f>#REF!</xm:f>
            <x14:dxf>
              <font>
                <color rgb="FF9C0006"/>
              </font>
              <fill>
                <patternFill>
                  <bgColor rgb="FFFFC7CE"/>
                </patternFill>
              </fill>
            </x14:dxf>
          </x14:cfRule>
          <xm:sqref>X388:X394</xm:sqref>
        </x14:conditionalFormatting>
        <x14:conditionalFormatting xmlns:xm="http://schemas.microsoft.com/office/excel/2006/main">
          <x14:cfRule type="containsText" priority="129" operator="containsText" id="{FBC52776-E440-426B-843D-9526A6366B74}">
            <xm:f>NOT(ISERROR(SEARCH(#REF!,Z388)))</xm:f>
            <xm:f>#REF!</xm:f>
            <x14:dxf>
              <font>
                <color rgb="FF9C0006"/>
              </font>
              <fill>
                <patternFill>
                  <bgColor rgb="FFFFC7CE"/>
                </patternFill>
              </fill>
            </x14:dxf>
          </x14:cfRule>
          <xm:sqref>Z388:Z394</xm:sqref>
        </x14:conditionalFormatting>
        <x14:conditionalFormatting xmlns:xm="http://schemas.microsoft.com/office/excel/2006/main">
          <x14:cfRule type="containsText" priority="121" operator="containsText" id="{CDBE1FF5-DEBA-40EA-A02E-290557D3F1B1}">
            <xm:f>NOT(ISERROR(SEARCH(#REF!,Z400)))</xm:f>
            <xm:f>#REF!</xm:f>
            <x14:dxf>
              <font>
                <color rgb="FF9C0006"/>
              </font>
              <fill>
                <patternFill>
                  <bgColor rgb="FFFFC7CE"/>
                </patternFill>
              </fill>
            </x14:dxf>
          </x14:cfRule>
          <xm:sqref>Z400</xm:sqref>
        </x14:conditionalFormatting>
        <x14:conditionalFormatting xmlns:xm="http://schemas.microsoft.com/office/excel/2006/main">
          <x14:cfRule type="containsText" priority="122" operator="containsText" id="{1860AA13-1718-4241-B348-B7228B6861A8}">
            <xm:f>NOT(ISERROR(SEARCH(#REF!,X400)))</xm:f>
            <xm:f>#REF!</xm:f>
            <x14:dxf>
              <font>
                <color rgb="FF9C0006"/>
              </font>
              <fill>
                <patternFill>
                  <bgColor rgb="FFFFC7CE"/>
                </patternFill>
              </fill>
            </x14:dxf>
          </x14:cfRule>
          <xm:sqref>X400</xm:sqref>
        </x14:conditionalFormatting>
        <x14:conditionalFormatting xmlns:xm="http://schemas.microsoft.com/office/excel/2006/main">
          <x14:cfRule type="containsText" priority="111" operator="containsText" id="{4EA066CC-8612-49C5-976A-65B9CF665BF1}">
            <xm:f>NOT(ISERROR(SEARCH(#REF!,Z403)))</xm:f>
            <xm:f>#REF!</xm:f>
            <x14:dxf>
              <font>
                <color rgb="FF9C0006"/>
              </font>
              <fill>
                <patternFill>
                  <bgColor rgb="FFFFC7CE"/>
                </patternFill>
              </fill>
            </x14:dxf>
          </x14:cfRule>
          <xm:sqref>Z403</xm:sqref>
        </x14:conditionalFormatting>
        <x14:conditionalFormatting xmlns:xm="http://schemas.microsoft.com/office/excel/2006/main">
          <x14:cfRule type="containsText" priority="112" operator="containsText" id="{33565AF6-870C-4EA1-AAA0-6A0F7E2DFB95}">
            <xm:f>NOT(ISERROR(SEARCH(#REF!,X403)))</xm:f>
            <xm:f>#REF!</xm:f>
            <x14:dxf>
              <font>
                <color rgb="FF9C0006"/>
              </font>
              <fill>
                <patternFill>
                  <bgColor rgb="FFFFC7CE"/>
                </patternFill>
              </fill>
            </x14:dxf>
          </x14:cfRule>
          <xm:sqref>X403</xm:sqref>
        </x14:conditionalFormatting>
        <x14:conditionalFormatting xmlns:xm="http://schemas.microsoft.com/office/excel/2006/main">
          <x14:cfRule type="containsText" priority="101" operator="containsText" id="{F19B7A00-0D0F-4AE2-83E1-3AE442EDC663}">
            <xm:f>NOT(ISERROR(SEARCH(#REF!,Z328)))</xm:f>
            <xm:f>#REF!</xm:f>
            <x14:dxf>
              <font>
                <color rgb="FF9C0006"/>
              </font>
              <fill>
                <patternFill>
                  <bgColor rgb="FFFFC7CE"/>
                </patternFill>
              </fill>
            </x14:dxf>
          </x14:cfRule>
          <xm:sqref>Z328</xm:sqref>
        </x14:conditionalFormatting>
        <x14:conditionalFormatting xmlns:xm="http://schemas.microsoft.com/office/excel/2006/main">
          <x14:cfRule type="containsText" priority="102" operator="containsText" id="{20DAAD43-0D8B-4120-8001-E615B75EAE41}">
            <xm:f>NOT(ISERROR(SEARCH(#REF!,X328)))</xm:f>
            <xm:f>#REF!</xm:f>
            <x14:dxf>
              <font>
                <color rgb="FF9C0006"/>
              </font>
              <fill>
                <patternFill>
                  <bgColor rgb="FFFFC7CE"/>
                </patternFill>
              </fill>
            </x14:dxf>
          </x14:cfRule>
          <xm:sqref>X328</xm:sqref>
        </x14:conditionalFormatting>
        <x14:conditionalFormatting xmlns:xm="http://schemas.microsoft.com/office/excel/2006/main">
          <x14:cfRule type="containsText" priority="92" operator="containsText" id="{72455A2F-3F75-4C00-BFBB-1F458D5C4BCD}">
            <xm:f>NOT(ISERROR(SEARCH(#REF!,Z415)))</xm:f>
            <xm:f>#REF!</xm:f>
            <x14:dxf>
              <font>
                <color rgb="FF9C0006"/>
              </font>
              <fill>
                <patternFill>
                  <bgColor rgb="FFFFC7CE"/>
                </patternFill>
              </fill>
            </x14:dxf>
          </x14:cfRule>
          <xm:sqref>Z415:Z421</xm:sqref>
        </x14:conditionalFormatting>
        <x14:conditionalFormatting xmlns:xm="http://schemas.microsoft.com/office/excel/2006/main">
          <x14:cfRule type="containsText" priority="93" operator="containsText" id="{34EBBC6A-2751-48BB-A398-54BB041F4C2D}">
            <xm:f>NOT(ISERROR(SEARCH(#REF!,X415)))</xm:f>
            <xm:f>#REF!</xm:f>
            <x14:dxf>
              <font>
                <color rgb="FF9C0006"/>
              </font>
              <fill>
                <patternFill>
                  <bgColor rgb="FFFFC7CE"/>
                </patternFill>
              </fill>
            </x14:dxf>
          </x14:cfRule>
          <xm:sqref>X415:X421</xm:sqref>
        </x14:conditionalFormatting>
        <x14:conditionalFormatting xmlns:xm="http://schemas.microsoft.com/office/excel/2006/main">
          <x14:cfRule type="containsText" priority="80" operator="containsText" id="{9A0E9EB6-35B1-4569-8795-14234E7F0C37}">
            <xm:f>NOT(ISERROR(SEARCH(#REF!,Z427)))</xm:f>
            <xm:f>#REF!</xm:f>
            <x14:dxf>
              <font>
                <color rgb="FF9C0006"/>
              </font>
              <fill>
                <patternFill>
                  <bgColor rgb="FFFFC7CE"/>
                </patternFill>
              </fill>
            </x14:dxf>
          </x14:cfRule>
          <xm:sqref>Z427:Z428</xm:sqref>
        </x14:conditionalFormatting>
        <x14:conditionalFormatting xmlns:xm="http://schemas.microsoft.com/office/excel/2006/main">
          <x14:cfRule type="containsText" priority="81" operator="containsText" id="{69139377-DF74-4A45-9D90-6904AB55700E}">
            <xm:f>NOT(ISERROR(SEARCH(#REF!,X427)))</xm:f>
            <xm:f>#REF!</xm:f>
            <x14:dxf>
              <font>
                <color rgb="FF9C0006"/>
              </font>
              <fill>
                <patternFill>
                  <bgColor rgb="FFFFC7CE"/>
                </patternFill>
              </fill>
            </x14:dxf>
          </x14:cfRule>
          <xm:sqref>X427:X428</xm:sqref>
        </x14:conditionalFormatting>
        <x14:conditionalFormatting xmlns:xm="http://schemas.microsoft.com/office/excel/2006/main">
          <x14:cfRule type="containsText" priority="71" operator="containsText" id="{6F2B3879-FFD6-4C9A-A054-38BF521253FB}">
            <xm:f>NOT(ISERROR(SEARCH(#REF!,Z429)))</xm:f>
            <xm:f>#REF!</xm:f>
            <x14:dxf>
              <font>
                <color rgb="FF9C0006"/>
              </font>
              <fill>
                <patternFill>
                  <bgColor rgb="FFFFC7CE"/>
                </patternFill>
              </fill>
            </x14:dxf>
          </x14:cfRule>
          <xm:sqref>Z429</xm:sqref>
        </x14:conditionalFormatting>
        <x14:conditionalFormatting xmlns:xm="http://schemas.microsoft.com/office/excel/2006/main">
          <x14:cfRule type="containsText" priority="72" operator="containsText" id="{8BA01A30-86D3-457F-8081-0EAAC2F5279C}">
            <xm:f>NOT(ISERROR(SEARCH(#REF!,X429)))</xm:f>
            <xm:f>#REF!</xm:f>
            <x14:dxf>
              <font>
                <color rgb="FF9C0006"/>
              </font>
              <fill>
                <patternFill>
                  <bgColor rgb="FFFFC7CE"/>
                </patternFill>
              </fill>
            </x14:dxf>
          </x14:cfRule>
          <xm:sqref>X429</xm:sqref>
        </x14:conditionalFormatting>
        <x14:conditionalFormatting xmlns:xm="http://schemas.microsoft.com/office/excel/2006/main">
          <x14:cfRule type="containsText" priority="63" operator="containsText" id="{7720EC15-FDC8-4496-A75B-BBD8F4B91E15}">
            <xm:f>NOT(ISERROR(SEARCH(#REF!,X451)))</xm:f>
            <xm:f>#REF!</xm:f>
            <x14:dxf>
              <font>
                <color rgb="FF9C0006"/>
              </font>
              <fill>
                <patternFill>
                  <bgColor rgb="FFFFC7CE"/>
                </patternFill>
              </fill>
            </x14:dxf>
          </x14:cfRule>
          <xm:sqref>X451:X455</xm:sqref>
        </x14:conditionalFormatting>
        <x14:conditionalFormatting xmlns:xm="http://schemas.microsoft.com/office/excel/2006/main">
          <x14:cfRule type="containsText" priority="62" operator="containsText" id="{F0D4542B-A7A9-4805-9A71-4428F86BD2C4}">
            <xm:f>NOT(ISERROR(SEARCH(#REF!,Z451)))</xm:f>
            <xm:f>#REF!</xm:f>
            <x14:dxf>
              <font>
                <color rgb="FF9C0006"/>
              </font>
              <fill>
                <patternFill>
                  <bgColor rgb="FFFFC7CE"/>
                </patternFill>
              </fill>
            </x14:dxf>
          </x14:cfRule>
          <xm:sqref>Z451:Z455</xm:sqref>
        </x14:conditionalFormatting>
        <x14:conditionalFormatting xmlns:xm="http://schemas.microsoft.com/office/excel/2006/main">
          <x14:cfRule type="containsText" priority="51" operator="containsText" id="{332847EA-4938-4098-97ED-C9ECD972CF41}">
            <xm:f>NOT(ISERROR(SEARCH(#REF!,X463)))</xm:f>
            <xm:f>#REF!</xm:f>
            <x14:dxf>
              <font>
                <color rgb="FF9C0006"/>
              </font>
              <fill>
                <patternFill>
                  <bgColor rgb="FFFFC7CE"/>
                </patternFill>
              </fill>
            </x14:dxf>
          </x14:cfRule>
          <xm:sqref>X463</xm:sqref>
        </x14:conditionalFormatting>
        <x14:conditionalFormatting xmlns:xm="http://schemas.microsoft.com/office/excel/2006/main">
          <x14:cfRule type="containsText" priority="50" operator="containsText" id="{BD145D47-A10E-4582-9BC3-AAB24D9BB7CA}">
            <xm:f>NOT(ISERROR(SEARCH(#REF!,Z463)))</xm:f>
            <xm:f>#REF!</xm:f>
            <x14:dxf>
              <font>
                <color rgb="FF9C0006"/>
              </font>
              <fill>
                <patternFill>
                  <bgColor rgb="FFFFC7CE"/>
                </patternFill>
              </fill>
            </x14:dxf>
          </x14:cfRule>
          <xm:sqref>Z463</xm:sqref>
        </x14:conditionalFormatting>
        <x14:conditionalFormatting xmlns:xm="http://schemas.microsoft.com/office/excel/2006/main">
          <x14:cfRule type="containsText" priority="43" operator="containsText" id="{043D8910-F558-443D-A37D-AD32F28BDD20}">
            <xm:f>NOT(ISERROR(SEARCH(#REF!,X469)))</xm:f>
            <xm:f>#REF!</xm:f>
            <x14:dxf>
              <font>
                <color rgb="FF9C0006"/>
              </font>
              <fill>
                <patternFill>
                  <bgColor rgb="FFFFC7CE"/>
                </patternFill>
              </fill>
            </x14:dxf>
          </x14:cfRule>
          <xm:sqref>X469:X470</xm:sqref>
        </x14:conditionalFormatting>
        <x14:conditionalFormatting xmlns:xm="http://schemas.microsoft.com/office/excel/2006/main">
          <x14:cfRule type="containsText" priority="42" operator="containsText" id="{341EF0C0-6234-48B7-8A92-CAE2DE052628}">
            <xm:f>NOT(ISERROR(SEARCH(#REF!,Z469)))</xm:f>
            <xm:f>#REF!</xm:f>
            <x14:dxf>
              <font>
                <color rgb="FF9C0006"/>
              </font>
              <fill>
                <patternFill>
                  <bgColor rgb="FFFFC7CE"/>
                </patternFill>
              </fill>
            </x14:dxf>
          </x14:cfRule>
          <xm:sqref>Z469:Z470</xm:sqref>
        </x14:conditionalFormatting>
        <x14:conditionalFormatting xmlns:xm="http://schemas.microsoft.com/office/excel/2006/main">
          <x14:cfRule type="containsText" priority="32" operator="containsText" id="{B5128CB4-AE62-4CE9-B54E-E61D8CCE38B8}">
            <xm:f>NOT(ISERROR(SEARCH(#REF!,X475)))</xm:f>
            <xm:f>#REF!</xm:f>
            <x14:dxf>
              <font>
                <color rgb="FF9C0006"/>
              </font>
              <fill>
                <patternFill>
                  <bgColor rgb="FFFFC7CE"/>
                </patternFill>
              </fill>
            </x14:dxf>
          </x14:cfRule>
          <xm:sqref>X475:X477</xm:sqref>
        </x14:conditionalFormatting>
        <x14:conditionalFormatting xmlns:xm="http://schemas.microsoft.com/office/excel/2006/main">
          <x14:cfRule type="containsText" priority="29" operator="containsText" id="{AAC95547-A870-469C-AF91-192FC5BA2838}">
            <xm:f>NOT(ISERROR(SEARCH(#REF!,Z475)))</xm:f>
            <xm:f>#REF!</xm:f>
            <x14:dxf>
              <font>
                <color rgb="FF9C0006"/>
              </font>
              <fill>
                <patternFill>
                  <bgColor rgb="FFFFC7CE"/>
                </patternFill>
              </fill>
            </x14:dxf>
          </x14:cfRule>
          <xm:sqref>Z475:Z477</xm:sqref>
        </x14:conditionalFormatting>
        <x14:conditionalFormatting xmlns:xm="http://schemas.microsoft.com/office/excel/2006/main">
          <x14:cfRule type="containsText" priority="24" operator="containsText" id="{2E58CCEA-08B5-46A3-A4AA-C439BF575CDA}">
            <xm:f>NOT(ISERROR(SEARCH(#REF!,X322)))</xm:f>
            <xm:f>#REF!</xm:f>
            <x14:dxf>
              <font>
                <color rgb="FF9C0006"/>
              </font>
              <fill>
                <patternFill>
                  <bgColor rgb="FFFFC7CE"/>
                </patternFill>
              </fill>
            </x14:dxf>
          </x14:cfRule>
          <xm:sqref>X322</xm:sqref>
        </x14:conditionalFormatting>
        <x14:conditionalFormatting xmlns:xm="http://schemas.microsoft.com/office/excel/2006/main">
          <x14:cfRule type="containsText" priority="23" operator="containsText" id="{D12B22CB-9888-46A6-BBCF-29CE71137A09}">
            <xm:f>NOT(ISERROR(SEARCH(#REF!,Z322)))</xm:f>
            <xm:f>#REF!</xm:f>
            <x14:dxf>
              <font>
                <color rgb="FF9C0006"/>
              </font>
              <fill>
                <patternFill>
                  <bgColor rgb="FFFFC7CE"/>
                </patternFill>
              </fill>
            </x14:dxf>
          </x14:cfRule>
          <xm:sqref>Z322</xm:sqref>
        </x14:conditionalFormatting>
        <x14:conditionalFormatting xmlns:xm="http://schemas.microsoft.com/office/excel/2006/main">
          <x14:cfRule type="containsText" priority="16" operator="containsText" id="{D244E262-5FCC-4B1A-A00A-517DC811BA0F}">
            <xm:f>NOT(ISERROR(SEARCH(#REF!,X490)))</xm:f>
            <xm:f>#REF!</xm:f>
            <x14:dxf>
              <font>
                <color rgb="FF9C0006"/>
              </font>
              <fill>
                <patternFill>
                  <bgColor rgb="FFFFC7CE"/>
                </patternFill>
              </fill>
            </x14:dxf>
          </x14:cfRule>
          <xm:sqref>X490:X528</xm:sqref>
        </x14:conditionalFormatting>
        <x14:conditionalFormatting xmlns:xm="http://schemas.microsoft.com/office/excel/2006/main">
          <x14:cfRule type="containsText" priority="12" operator="containsText" id="{CECCF9B3-99C8-4A97-AC2C-6017E158F1F2}">
            <xm:f>NOT(ISERROR(SEARCH(#REF!,Z490)))</xm:f>
            <xm:f>#REF!</xm:f>
            <x14:dxf>
              <font>
                <color rgb="FF9C0006"/>
              </font>
              <fill>
                <patternFill>
                  <bgColor rgb="FFFFC7CE"/>
                </patternFill>
              </fill>
            </x14:dxf>
          </x14:cfRule>
          <xm:sqref>Z490:Z528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551"/>
  <sheetViews>
    <sheetView showGridLines="0" tabSelected="1" topLeftCell="A4" zoomScale="70" zoomScaleNormal="70" workbookViewId="0">
      <pane xSplit="1" ySplit="27" topLeftCell="B91" activePane="bottomRight" state="frozen"/>
      <selection activeCell="A4" sqref="A4"/>
      <selection pane="topRight" activeCell="B4" sqref="B4"/>
      <selection pane="bottomLeft" activeCell="A31" sqref="A31"/>
      <selection pane="bottomRight" activeCell="B10" sqref="B10:B12"/>
    </sheetView>
  </sheetViews>
  <sheetFormatPr baseColWidth="10" defaultColWidth="11.42578125" defaultRowHeight="65.25" customHeight="1" x14ac:dyDescent="0.2"/>
  <cols>
    <col min="1" max="1" width="5.28515625" style="284" customWidth="1"/>
    <col min="2" max="2" width="30" style="284" customWidth="1"/>
    <col min="3" max="3" width="14" style="284" customWidth="1"/>
    <col min="4" max="4" width="12" style="284" customWidth="1"/>
    <col min="5" max="5" width="24.7109375" style="284" customWidth="1"/>
    <col min="6" max="6" width="39.140625" style="284" customWidth="1"/>
    <col min="7" max="7" width="24.7109375" style="284" customWidth="1"/>
    <col min="8" max="8" width="46.42578125" style="284" customWidth="1"/>
    <col min="9" max="9" width="14.5703125" style="294" customWidth="1"/>
    <col min="10" max="10" width="28.7109375" style="284" customWidth="1"/>
    <col min="11" max="11" width="13.42578125" style="284" customWidth="1"/>
    <col min="12" max="12" width="45.85546875" style="284" customWidth="1"/>
    <col min="13" max="13" width="35.7109375" style="284" customWidth="1"/>
    <col min="14" max="14" width="17.85546875" style="284" customWidth="1"/>
    <col min="15" max="15" width="26" style="284" customWidth="1"/>
    <col min="16" max="16" width="16.85546875" style="284" customWidth="1"/>
    <col min="17" max="17" width="13.140625" style="284" customWidth="1"/>
    <col min="18" max="18" width="15.42578125" style="294" customWidth="1"/>
    <col min="19" max="19" width="35.7109375" style="284" customWidth="1"/>
    <col min="20" max="20" width="9.28515625" style="284" customWidth="1"/>
    <col min="21" max="21" width="19.42578125" style="284" customWidth="1"/>
    <col min="22" max="22" width="28.28515625" style="284" customWidth="1"/>
    <col min="23" max="23" width="20.7109375" style="181" customWidth="1"/>
    <col min="24" max="24" width="13.140625" style="284" customWidth="1"/>
    <col min="25" max="25" width="30.7109375" style="284" customWidth="1"/>
    <col min="26" max="26" width="18.140625" style="284" customWidth="1"/>
    <col min="27" max="27" width="30.7109375" style="284" customWidth="1"/>
    <col min="28" max="28" width="16.42578125" style="294" customWidth="1"/>
    <col min="29" max="16384" width="11.42578125" style="284"/>
  </cols>
  <sheetData>
    <row r="1" spans="1:29" s="304" customFormat="1" ht="65.25" customHeight="1" x14ac:dyDescent="0.2">
      <c r="A1" s="297"/>
      <c r="B1" s="298"/>
      <c r="C1" s="298"/>
      <c r="D1" s="299"/>
      <c r="E1" s="299"/>
      <c r="F1" s="299"/>
      <c r="G1" s="299"/>
      <c r="H1" s="299"/>
      <c r="I1" s="300"/>
      <c r="J1" s="299"/>
      <c r="K1" s="299"/>
      <c r="L1" s="299"/>
      <c r="M1" s="299"/>
      <c r="N1" s="299"/>
      <c r="O1" s="299"/>
      <c r="P1" s="299"/>
      <c r="Q1" s="299"/>
      <c r="R1" s="300"/>
      <c r="S1" s="299"/>
      <c r="T1" s="299"/>
      <c r="U1" s="299"/>
      <c r="V1" s="299"/>
      <c r="W1" s="301"/>
      <c r="X1" s="299"/>
      <c r="Y1" s="299"/>
      <c r="Z1" s="299"/>
      <c r="AA1" s="302" t="s">
        <v>65</v>
      </c>
      <c r="AB1" s="303" t="s">
        <v>433</v>
      </c>
    </row>
    <row r="2" spans="1:29" s="304" customFormat="1" ht="65.25" customHeight="1" x14ac:dyDescent="0.2">
      <c r="A2" s="305"/>
      <c r="D2" s="478" t="s">
        <v>67</v>
      </c>
      <c r="E2" s="478"/>
      <c r="F2" s="478"/>
      <c r="G2" s="478"/>
      <c r="H2" s="478"/>
      <c r="I2" s="478"/>
      <c r="J2" s="478"/>
      <c r="K2" s="478"/>
      <c r="L2" s="478"/>
      <c r="M2" s="478"/>
      <c r="N2" s="478"/>
      <c r="O2" s="478"/>
      <c r="P2" s="478"/>
      <c r="Q2" s="478"/>
      <c r="R2" s="478"/>
      <c r="S2" s="478"/>
      <c r="T2" s="478"/>
      <c r="U2" s="478"/>
      <c r="V2" s="478"/>
      <c r="W2" s="478"/>
      <c r="X2" s="478"/>
      <c r="Y2" s="478"/>
      <c r="Z2" s="478"/>
      <c r="AA2" s="306" t="s">
        <v>426</v>
      </c>
      <c r="AB2" s="307">
        <v>9</v>
      </c>
    </row>
    <row r="3" spans="1:29" s="304" customFormat="1" ht="65.25" customHeight="1" x14ac:dyDescent="0.2">
      <c r="A3" s="305"/>
      <c r="D3" s="478" t="s">
        <v>60</v>
      </c>
      <c r="E3" s="478"/>
      <c r="F3" s="478"/>
      <c r="G3" s="478"/>
      <c r="H3" s="478"/>
      <c r="I3" s="478"/>
      <c r="J3" s="478"/>
      <c r="K3" s="478"/>
      <c r="L3" s="478"/>
      <c r="M3" s="478"/>
      <c r="N3" s="478"/>
      <c r="O3" s="478"/>
      <c r="P3" s="478"/>
      <c r="Q3" s="478"/>
      <c r="R3" s="478"/>
      <c r="S3" s="478"/>
      <c r="T3" s="478"/>
      <c r="U3" s="478"/>
      <c r="V3" s="478"/>
      <c r="W3" s="478"/>
      <c r="X3" s="478"/>
      <c r="Y3" s="478"/>
      <c r="Z3" s="478"/>
      <c r="AA3" s="306" t="s">
        <v>427</v>
      </c>
      <c r="AB3" s="308">
        <v>45219</v>
      </c>
    </row>
    <row r="4" spans="1:29" s="304" customFormat="1" ht="65.25" customHeight="1" thickBot="1" x14ac:dyDescent="0.25">
      <c r="A4" s="309"/>
      <c r="B4" s="310"/>
      <c r="C4" s="310"/>
      <c r="D4" s="479"/>
      <c r="E4" s="479"/>
      <c r="F4" s="479"/>
      <c r="G4" s="479"/>
      <c r="H4" s="479"/>
      <c r="I4" s="479"/>
      <c r="J4" s="479"/>
      <c r="K4" s="479"/>
      <c r="L4" s="479"/>
      <c r="M4" s="479"/>
      <c r="N4" s="479"/>
      <c r="O4" s="479"/>
      <c r="P4" s="479"/>
      <c r="Q4" s="479"/>
      <c r="R4" s="479"/>
      <c r="S4" s="479"/>
      <c r="T4" s="479"/>
      <c r="U4" s="479"/>
      <c r="V4" s="479"/>
      <c r="W4" s="479"/>
      <c r="X4" s="479"/>
      <c r="Y4" s="479"/>
      <c r="Z4" s="479"/>
      <c r="AA4" s="311" t="s">
        <v>428</v>
      </c>
      <c r="AB4" s="312" t="s">
        <v>431</v>
      </c>
    </row>
    <row r="5" spans="1:29" s="304" customFormat="1" ht="65.25" customHeight="1" thickBot="1" x14ac:dyDescent="0.25">
      <c r="A5" s="480"/>
      <c r="B5" s="480"/>
      <c r="C5" s="480"/>
      <c r="D5" s="480"/>
      <c r="E5" s="480"/>
      <c r="F5" s="480"/>
      <c r="G5" s="480"/>
      <c r="H5" s="480"/>
      <c r="I5" s="480"/>
      <c r="J5" s="480"/>
      <c r="K5" s="480"/>
      <c r="L5" s="480"/>
      <c r="M5" s="480"/>
      <c r="N5" s="480"/>
      <c r="O5" s="480"/>
      <c r="P5" s="480"/>
      <c r="Q5" s="480"/>
      <c r="R5" s="480"/>
      <c r="S5" s="480"/>
      <c r="T5" s="480"/>
      <c r="U5" s="480"/>
      <c r="V5" s="480"/>
      <c r="W5" s="480"/>
      <c r="X5" s="480"/>
      <c r="Y5" s="480"/>
      <c r="Z5" s="480"/>
      <c r="AA5" s="480"/>
      <c r="AB5" s="480"/>
    </row>
    <row r="6" spans="1:29" s="183" customFormat="1" ht="65.25" customHeight="1" thickBot="1" x14ac:dyDescent="0.25">
      <c r="A6" s="481" t="str">
        <f>'01-Mapa de riesgo-UO'!A6:D6</f>
        <v>TIPO DE MAPA</v>
      </c>
      <c r="B6" s="482"/>
      <c r="C6" s="313"/>
      <c r="D6" s="483" t="str">
        <f>'01-Mapa de riesgo-UO'!E6</f>
        <v>PROCESOS</v>
      </c>
      <c r="E6" s="484"/>
      <c r="F6" s="484"/>
      <c r="G6" s="485"/>
      <c r="H6" s="314"/>
      <c r="I6" s="315"/>
      <c r="J6" s="314"/>
      <c r="K6" s="314"/>
      <c r="L6" s="486" t="s">
        <v>8</v>
      </c>
      <c r="M6" s="486"/>
      <c r="N6" s="487">
        <v>45627</v>
      </c>
      <c r="O6" s="488"/>
      <c r="P6" s="314"/>
      <c r="R6" s="316"/>
      <c r="U6" s="314"/>
      <c r="V6" s="314"/>
      <c r="W6" s="317"/>
      <c r="X6" s="314"/>
      <c r="AB6" s="316"/>
    </row>
    <row r="7" spans="1:29" s="122" customFormat="1" ht="65.25" customHeight="1" x14ac:dyDescent="0.2">
      <c r="A7" s="415"/>
      <c r="B7" s="415"/>
      <c r="C7" s="415"/>
      <c r="D7" s="415"/>
      <c r="E7" s="415"/>
      <c r="F7" s="415"/>
      <c r="G7" s="415"/>
      <c r="H7" s="415"/>
      <c r="I7" s="415"/>
      <c r="J7" s="415"/>
      <c r="K7" s="415"/>
      <c r="L7" s="415"/>
      <c r="M7" s="415"/>
      <c r="N7" s="415"/>
      <c r="O7" s="415"/>
      <c r="P7" s="415"/>
      <c r="Q7" s="415"/>
      <c r="R7" s="415"/>
      <c r="S7" s="415"/>
      <c r="T7" s="415"/>
      <c r="U7" s="415"/>
      <c r="V7" s="415"/>
      <c r="W7" s="415"/>
      <c r="X7" s="415"/>
      <c r="Y7" s="415"/>
      <c r="Z7" s="415"/>
      <c r="AA7" s="415"/>
      <c r="AB7" s="415"/>
    </row>
    <row r="8" spans="1:29" s="183" customFormat="1" ht="65.25" customHeight="1" x14ac:dyDescent="0.2">
      <c r="A8" s="412" t="s">
        <v>54</v>
      </c>
      <c r="B8" s="412" t="s">
        <v>540</v>
      </c>
      <c r="C8" s="412" t="s">
        <v>541</v>
      </c>
      <c r="D8" s="412" t="s">
        <v>74</v>
      </c>
      <c r="E8" s="412"/>
      <c r="F8" s="412"/>
      <c r="G8" s="412"/>
      <c r="H8" s="412"/>
      <c r="I8" s="477" t="s">
        <v>72</v>
      </c>
      <c r="J8" s="412" t="s">
        <v>58</v>
      </c>
      <c r="K8" s="412"/>
      <c r="L8" s="412"/>
      <c r="M8" s="412" t="s">
        <v>57</v>
      </c>
      <c r="N8" s="412"/>
      <c r="O8" s="412"/>
      <c r="P8" s="412"/>
      <c r="Q8" s="412"/>
      <c r="R8" s="412"/>
      <c r="S8" s="412"/>
      <c r="T8" s="412"/>
      <c r="U8" s="412" t="s">
        <v>77</v>
      </c>
      <c r="V8" s="412"/>
      <c r="W8" s="412"/>
      <c r="X8" s="412"/>
      <c r="Y8" s="412"/>
      <c r="Z8" s="412"/>
      <c r="AA8" s="412"/>
      <c r="AB8" s="477" t="s">
        <v>19</v>
      </c>
    </row>
    <row r="9" spans="1:29" s="184" customFormat="1" ht="65.25" customHeight="1" x14ac:dyDescent="0.2">
      <c r="A9" s="412"/>
      <c r="B9" s="412"/>
      <c r="C9" s="412"/>
      <c r="D9" s="285" t="s">
        <v>70</v>
      </c>
      <c r="E9" s="285" t="s">
        <v>4</v>
      </c>
      <c r="F9" s="285" t="s">
        <v>0</v>
      </c>
      <c r="G9" s="285" t="s">
        <v>55</v>
      </c>
      <c r="H9" s="285" t="s">
        <v>32</v>
      </c>
      <c r="I9" s="477"/>
      <c r="J9" s="285" t="s">
        <v>62</v>
      </c>
      <c r="K9" s="285" t="s">
        <v>63</v>
      </c>
      <c r="L9" s="285" t="s">
        <v>461</v>
      </c>
      <c r="M9" s="285" t="s">
        <v>84</v>
      </c>
      <c r="N9" s="285" t="s">
        <v>387</v>
      </c>
      <c r="O9" s="285" t="s">
        <v>388</v>
      </c>
      <c r="P9" s="285" t="s">
        <v>59</v>
      </c>
      <c r="Q9" s="285" t="s">
        <v>389</v>
      </c>
      <c r="R9" s="295" t="s">
        <v>392</v>
      </c>
      <c r="S9" s="412" t="s">
        <v>462</v>
      </c>
      <c r="T9" s="412"/>
      <c r="U9" s="285" t="s">
        <v>268</v>
      </c>
      <c r="V9" s="285" t="s">
        <v>269</v>
      </c>
      <c r="W9" s="263" t="s">
        <v>270</v>
      </c>
      <c r="X9" s="412" t="s">
        <v>275</v>
      </c>
      <c r="Y9" s="412"/>
      <c r="Z9" s="412" t="s">
        <v>278</v>
      </c>
      <c r="AA9" s="412"/>
      <c r="AB9" s="477"/>
    </row>
    <row r="10" spans="1:29" ht="65.25" customHeight="1" x14ac:dyDescent="0.2">
      <c r="A10" s="324">
        <v>1</v>
      </c>
      <c r="B10" s="332" t="str">
        <f>'01-Mapa de riesgo-UO'!D11</f>
        <v>DOCENCIA</v>
      </c>
      <c r="C10" s="402" t="str">
        <f>+'01-Mapa de riesgo-UO'!F11</f>
        <v>NO</v>
      </c>
      <c r="D10" s="332" t="str">
        <f>'01-Mapa de riesgo-UO'!J11</f>
        <v>Estratégico</v>
      </c>
      <c r="E10" s="332" t="str">
        <f>'01-Mapa de riesgo-UO'!K11</f>
        <v>No renovación del registro calificado de un programa académico</v>
      </c>
      <c r="F10" s="332" t="str">
        <f>'01-Mapa de riesgo-UO'!L11</f>
        <v>Perdida del registro calificado de uno de los programas que hacen parte de la facultad</v>
      </c>
      <c r="G10" s="52" t="str">
        <f>'01-Mapa de riesgo-UO'!I11</f>
        <v>Falta de seguimiento a las fechas de vencimiento a los registros calificados</v>
      </c>
      <c r="H10" s="332" t="str">
        <f>'01-Mapa de riesgo-UO'!M11</f>
        <v>No ofrecimiento del programa académico
Perdida de imagen de la Institución</v>
      </c>
      <c r="I10" s="431" t="str">
        <f>'01-Mapa de riesgo-UO'!AT11</f>
        <v>LEVE</v>
      </c>
      <c r="J10" s="332" t="str">
        <f xml:space="preserve"> '01-Mapa de riesgo-UO'!AU11</f>
        <v>Número de programas que no renuevan su registro calificado</v>
      </c>
      <c r="K10" s="401">
        <v>0</v>
      </c>
      <c r="L10" s="434" t="s">
        <v>2669</v>
      </c>
      <c r="M10" s="278" t="str">
        <f>IF('01-Mapa de riesgo-UO'!S11="No existen", "No existe control para el riesgo",'01-Mapa de riesgo-UO'!W11)</f>
        <v>Vicerrectoría académica hace el seguimiento de las fechas de los registros calificados</v>
      </c>
      <c r="N10" s="278">
        <f>'01-Mapa de riesgo-UO'!AB11</f>
        <v>0</v>
      </c>
      <c r="O10" s="278" t="str">
        <f>'01-Mapa de riesgo-UO'!AG11</f>
        <v>Profesional Vicerrectoria academica.
Decano y directores del programa</v>
      </c>
      <c r="P10" s="280" t="str">
        <f>'01-Mapa de riesgo-UO'!AL11</f>
        <v>No definida</v>
      </c>
      <c r="Q10" s="280" t="str">
        <f>'01-Mapa de riesgo-UO'!AP11</f>
        <v>Detectivo</v>
      </c>
      <c r="R10" s="431" t="str">
        <f>'01-Mapa de riesgo-UO'!AR11</f>
        <v>ACEPTABLE</v>
      </c>
      <c r="S10" s="434" t="s">
        <v>2674</v>
      </c>
      <c r="T10" s="434"/>
      <c r="U10" s="283" t="str">
        <f>'01-Mapa de riesgo-UO'!AW11</f>
        <v>ASUMIR</v>
      </c>
      <c r="V10" s="283">
        <f>'01-Mapa de riesgo-UO'!AX11</f>
        <v>0</v>
      </c>
      <c r="W10" s="180">
        <f>IF(U10="COMPARTIR",'01-Mapa de riesgo-UO'!BA11, IF(U10=0, 0,$I$6))</f>
        <v>0</v>
      </c>
      <c r="X10" s="281"/>
      <c r="Y10" s="281"/>
      <c r="Z10" s="281"/>
      <c r="AA10" s="281"/>
      <c r="AB10" s="430" t="s">
        <v>2144</v>
      </c>
    </row>
    <row r="11" spans="1:29" ht="65.25" hidden="1" customHeight="1" x14ac:dyDescent="0.2">
      <c r="A11" s="324"/>
      <c r="B11" s="332"/>
      <c r="C11" s="402"/>
      <c r="D11" s="332"/>
      <c r="E11" s="332"/>
      <c r="F11" s="332"/>
      <c r="G11" s="52" t="str">
        <f>'01-Mapa de riesgo-UO'!I12</f>
        <v>Cambios de las normas que rigen los procesos de renovación de registro calificado</v>
      </c>
      <c r="H11" s="332"/>
      <c r="I11" s="431"/>
      <c r="J11" s="332"/>
      <c r="K11" s="401"/>
      <c r="L11" s="399"/>
      <c r="M11" s="278">
        <f>IF('01-Mapa de riesgo-UO'!S12="No existen", "No existe control para el riesgo",'01-Mapa de riesgo-UO'!W12)</f>
        <v>0</v>
      </c>
      <c r="N11" s="278">
        <f>'01-Mapa de riesgo-UO'!AB12</f>
        <v>0</v>
      </c>
      <c r="O11" s="278">
        <f>'01-Mapa de riesgo-UO'!AG12</f>
        <v>0</v>
      </c>
      <c r="P11" s="280">
        <f>'01-Mapa de riesgo-UO'!AL12</f>
        <v>0</v>
      </c>
      <c r="Q11" s="280">
        <f>'01-Mapa de riesgo-UO'!AP12</f>
        <v>0</v>
      </c>
      <c r="R11" s="431"/>
      <c r="S11" s="399"/>
      <c r="T11" s="399"/>
      <c r="U11" s="283" t="str">
        <f>'01-Mapa de riesgo-UO'!AW12</f>
        <v>ASUMIR</v>
      </c>
      <c r="V11" s="283">
        <f>'01-Mapa de riesgo-UO'!AX12</f>
        <v>0</v>
      </c>
      <c r="W11" s="180">
        <f>IF(U11="COMPARTIR",'01-Mapa de riesgo-UO'!BA12, IF(U11=0, 0,$I$6))</f>
        <v>0</v>
      </c>
      <c r="X11" s="281"/>
      <c r="Y11" s="281"/>
      <c r="Z11" s="281"/>
      <c r="AA11" s="281"/>
      <c r="AB11" s="430"/>
    </row>
    <row r="12" spans="1:29" ht="65.25" hidden="1" customHeight="1" x14ac:dyDescent="0.2">
      <c r="A12" s="324"/>
      <c r="B12" s="332"/>
      <c r="C12" s="402"/>
      <c r="D12" s="332"/>
      <c r="E12" s="332"/>
      <c r="F12" s="332"/>
      <c r="G12" s="52">
        <f>'01-Mapa de riesgo-UO'!I13</f>
        <v>0</v>
      </c>
      <c r="H12" s="332"/>
      <c r="I12" s="431"/>
      <c r="J12" s="332"/>
      <c r="K12" s="401"/>
      <c r="L12" s="399"/>
      <c r="M12" s="278">
        <f>IF('01-Mapa de riesgo-UO'!S13="No existen", "No existe control para el riesgo",'01-Mapa de riesgo-UO'!W13)</f>
        <v>0</v>
      </c>
      <c r="N12" s="278">
        <f>'01-Mapa de riesgo-UO'!AB13</f>
        <v>0</v>
      </c>
      <c r="O12" s="278">
        <f>'01-Mapa de riesgo-UO'!AG13</f>
        <v>0</v>
      </c>
      <c r="P12" s="280">
        <f>'01-Mapa de riesgo-UO'!AL13</f>
        <v>0</v>
      </c>
      <c r="Q12" s="280">
        <f>'01-Mapa de riesgo-UO'!AP13</f>
        <v>0</v>
      </c>
      <c r="R12" s="431"/>
      <c r="S12" s="399"/>
      <c r="T12" s="399"/>
      <c r="U12" s="283" t="str">
        <f>'01-Mapa de riesgo-UO'!AW13</f>
        <v>ASUMIR</v>
      </c>
      <c r="V12" s="283">
        <f>'01-Mapa de riesgo-UO'!AX13</f>
        <v>0</v>
      </c>
      <c r="W12" s="180">
        <f>IF(U12="COMPARTIR",'01-Mapa de riesgo-UO'!BA13, IF(U12=0, 0,$I$6))</f>
        <v>0</v>
      </c>
      <c r="X12" s="281"/>
      <c r="Y12" s="281"/>
      <c r="Z12" s="281"/>
      <c r="AA12" s="281"/>
      <c r="AB12" s="430"/>
    </row>
    <row r="13" spans="1:29" ht="65.25" hidden="1" customHeight="1" x14ac:dyDescent="0.2">
      <c r="A13" s="324">
        <v>2</v>
      </c>
      <c r="B13" s="332" t="str">
        <f>'01-Mapa de riesgo-UO'!D14</f>
        <v>INVESTIGACIÓN_E_INNOVACIÓN</v>
      </c>
      <c r="C13" s="402" t="str">
        <f>+'01-Mapa de riesgo-UO'!F14</f>
        <v>NO</v>
      </c>
      <c r="D13" s="332" t="str">
        <f>'01-Mapa de riesgo-UO'!J14</f>
        <v>Estratégico</v>
      </c>
      <c r="E13" s="332" t="str">
        <f>'01-Mapa de riesgo-UO'!K14</f>
        <v>Descenso de los Grupos de investigación vinculados a la Facultad en el escalfon de Colciencias</v>
      </c>
      <c r="F13" s="332"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32" t="str">
        <f>'01-Mapa de riesgo-UO'!M14</f>
        <v>Incumplimiento con las metas trazadas en el PDI
Perdida de imagen institucional
Disminución en la producción derivada de la investigación</v>
      </c>
      <c r="I13" s="431" t="str">
        <f>'01-Mapa de riesgo-UO'!AT14</f>
        <v>MODERADO</v>
      </c>
      <c r="J13" s="332" t="str">
        <f xml:space="preserve"> '01-Mapa de riesgo-UO'!AU14</f>
        <v># de grupos categorizados en Colciencias que bajan de categoría</v>
      </c>
      <c r="K13" s="401">
        <v>9</v>
      </c>
      <c r="L13" s="399" t="s">
        <v>2670</v>
      </c>
      <c r="M13" s="278" t="str">
        <f>IF('01-Mapa de riesgo-UO'!S14="No existen", "No existe control para el riesgo",'01-Mapa de riesgo-UO'!W14)</f>
        <v>Conovocatorias internas y externas de la Vicerrectoría de Investigaciones, Innovación y Extensión</v>
      </c>
      <c r="N13" s="278">
        <f>'01-Mapa de riesgo-UO'!AB14</f>
        <v>0</v>
      </c>
      <c r="O13" s="278" t="str">
        <f>'01-Mapa de riesgo-UO'!AG14</f>
        <v>Funcionario delegado por la Vicerrectoría de Investigaciones</v>
      </c>
      <c r="P13" s="280" t="str">
        <f>'01-Mapa de riesgo-UO'!AL14</f>
        <v>Semestral</v>
      </c>
      <c r="Q13" s="280" t="str">
        <f>'01-Mapa de riesgo-UO'!AP14</f>
        <v>Preventivo</v>
      </c>
      <c r="R13" s="431" t="str">
        <f>'01-Mapa de riesgo-UO'!AR14</f>
        <v>ACEPTABLE</v>
      </c>
      <c r="S13" s="399" t="s">
        <v>2675</v>
      </c>
      <c r="T13" s="399"/>
      <c r="U13" s="283" t="str">
        <f>'01-Mapa de riesgo-UO'!AW14</f>
        <v>REDUCIR</v>
      </c>
      <c r="V13" s="283" t="str">
        <f>'01-Mapa de riesgo-UO'!AX14</f>
        <v>Verificar la participación de los grupos en las convocatorias de medición.</v>
      </c>
      <c r="W13" s="180">
        <f>IF(U13="COMPARTIR",'01-Mapa de riesgo-UO'!BA14, IF(U13=0, 0,$I$6))</f>
        <v>0</v>
      </c>
      <c r="X13" s="281" t="s">
        <v>558</v>
      </c>
      <c r="Y13" s="281" t="s">
        <v>2686</v>
      </c>
      <c r="Z13" s="281" t="s">
        <v>561</v>
      </c>
      <c r="AA13" s="281" t="s">
        <v>2687</v>
      </c>
      <c r="AB13" s="430" t="s">
        <v>2144</v>
      </c>
    </row>
    <row r="14" spans="1:29" ht="65.25" hidden="1" customHeight="1" x14ac:dyDescent="0.2">
      <c r="A14" s="324"/>
      <c r="B14" s="332"/>
      <c r="C14" s="402"/>
      <c r="D14" s="332"/>
      <c r="E14" s="332"/>
      <c r="F14" s="332"/>
      <c r="G14" s="52" t="str">
        <f>'01-Mapa de riesgo-UO'!I15</f>
        <v>Desactualización de la información del Grupo de Investigación en la plataforma de Colciencias</v>
      </c>
      <c r="H14" s="332"/>
      <c r="I14" s="431"/>
      <c r="J14" s="332"/>
      <c r="K14" s="401"/>
      <c r="L14" s="399"/>
      <c r="M14" s="278" t="str">
        <f>IF('01-Mapa de riesgo-UO'!S15="No existen", "No existe control para el riesgo",'01-Mapa de riesgo-UO'!W15)</f>
        <v>Sistema de información para la toma de decisiones</v>
      </c>
      <c r="N14" s="278">
        <f>'01-Mapa de riesgo-UO'!AB15</f>
        <v>0</v>
      </c>
      <c r="O14" s="278" t="str">
        <f>'01-Mapa de riesgo-UO'!AG15</f>
        <v>Vicerrectoría de Investigaciones</v>
      </c>
      <c r="P14" s="280" t="str">
        <f>'01-Mapa de riesgo-UO'!AL15</f>
        <v>No definida</v>
      </c>
      <c r="Q14" s="280" t="str">
        <f>'01-Mapa de riesgo-UO'!AP15</f>
        <v>Detectivo</v>
      </c>
      <c r="R14" s="431"/>
      <c r="S14" s="399" t="s">
        <v>2676</v>
      </c>
      <c r="T14" s="399"/>
      <c r="U14" s="283" t="str">
        <f>'01-Mapa de riesgo-UO'!AW15</f>
        <v>REDUCIR</v>
      </c>
      <c r="V14" s="283" t="str">
        <f>'01-Mapa de riesgo-UO'!AX15</f>
        <v>Consulta al sistema de información de la Vicerrectoría de Investigaciones</v>
      </c>
      <c r="W14" s="180">
        <f>IF(U14="COMPARTIR",'01-Mapa de riesgo-UO'!BA15, IF(U14=0, 0,$I$6))</f>
        <v>0</v>
      </c>
      <c r="X14" s="281" t="s">
        <v>558</v>
      </c>
      <c r="Y14" s="281" t="s">
        <v>2688</v>
      </c>
      <c r="Z14" s="281" t="s">
        <v>561</v>
      </c>
      <c r="AA14" s="281" t="s">
        <v>2689</v>
      </c>
      <c r="AB14" s="430"/>
      <c r="AC14" s="422"/>
    </row>
    <row r="15" spans="1:29" ht="65.25" hidden="1" customHeight="1" x14ac:dyDescent="0.2">
      <c r="A15" s="324"/>
      <c r="B15" s="332"/>
      <c r="C15" s="402"/>
      <c r="D15" s="332"/>
      <c r="E15" s="332"/>
      <c r="F15" s="332"/>
      <c r="G15" s="52" t="str">
        <f>'01-Mapa de riesgo-UO'!I16</f>
        <v>Poca claridad en las lineas de investigación a ser apoyadas por la Institución para el otorgamiento de recuros que soporte el proceso de los grupos</v>
      </c>
      <c r="H15" s="332"/>
      <c r="I15" s="431"/>
      <c r="J15" s="332"/>
      <c r="K15" s="401"/>
      <c r="L15" s="399"/>
      <c r="M15" s="278" t="str">
        <f>IF('01-Mapa de riesgo-UO'!S16="No existen", "No existe control para el riesgo",'01-Mapa de riesgo-UO'!W16)</f>
        <v>Impulso a la publicación de artículos en revistas indexasa y artículos en idioma ingles</v>
      </c>
      <c r="N15" s="278">
        <f>'01-Mapa de riesgo-UO'!AB16</f>
        <v>0</v>
      </c>
      <c r="O15" s="278" t="str">
        <f>'01-Mapa de riesgo-UO'!AG16</f>
        <v>Vicerrectoría de Investigaciones</v>
      </c>
      <c r="P15" s="280" t="str">
        <f>'01-Mapa de riesgo-UO'!AL16</f>
        <v>No definida</v>
      </c>
      <c r="Q15" s="280" t="str">
        <f>'01-Mapa de riesgo-UO'!AP16</f>
        <v>Detectivo</v>
      </c>
      <c r="R15" s="431"/>
      <c r="S15" s="399" t="s">
        <v>2677</v>
      </c>
      <c r="T15" s="399"/>
      <c r="U15" s="283" t="str">
        <f>'01-Mapa de riesgo-UO'!AW16</f>
        <v>REDUCIR</v>
      </c>
      <c r="V15" s="283" t="str">
        <f>'01-Mapa de riesgo-UO'!AX16</f>
        <v>Promover la publicación de resultados de las investigaciones de los grupos.</v>
      </c>
      <c r="W15" s="180">
        <f>IF(U15="COMPARTIR",'01-Mapa de riesgo-UO'!BA16, IF(U15=0, 0,$I$6))</f>
        <v>0</v>
      </c>
      <c r="X15" s="281" t="s">
        <v>558</v>
      </c>
      <c r="Y15" s="281" t="s">
        <v>2690</v>
      </c>
      <c r="Z15" s="281" t="s">
        <v>561</v>
      </c>
      <c r="AA15" s="281" t="s">
        <v>2691</v>
      </c>
      <c r="AB15" s="430"/>
      <c r="AC15" s="422"/>
    </row>
    <row r="16" spans="1:29" ht="65.25" hidden="1" customHeight="1" x14ac:dyDescent="0.2">
      <c r="A16" s="324">
        <v>3</v>
      </c>
      <c r="B16" s="332" t="str">
        <f>'01-Mapa de riesgo-UO'!D17</f>
        <v>EXTENSIÓN_PROYECCIÓN_SOCIAL</v>
      </c>
      <c r="C16" s="402" t="str">
        <f>+'01-Mapa de riesgo-UO'!F17</f>
        <v>NO</v>
      </c>
      <c r="D16" s="332" t="str">
        <f>'01-Mapa de riesgo-UO'!J17</f>
        <v>Operacional</v>
      </c>
      <c r="E16" s="332" t="str">
        <f>'01-Mapa de riesgo-UO'!K17</f>
        <v>Disminución de las actividades de extensión que la Facultad realiza</v>
      </c>
      <c r="F16" s="332" t="str">
        <f>'01-Mapa de riesgo-UO'!L17</f>
        <v>Poca actividad de extensión de la facultad</v>
      </c>
      <c r="G16" s="52" t="str">
        <f>'01-Mapa de riesgo-UO'!I17</f>
        <v>Deficiencia presupuestal para el fomento de las actividades de extensión</v>
      </c>
      <c r="H16" s="332" t="str">
        <f>'01-Mapa de riesgo-UO'!M17</f>
        <v>Indicadores de la Universidad afectados
Reducción en los recursos propios de la institución</v>
      </c>
      <c r="I16" s="431" t="str">
        <f>'01-Mapa de riesgo-UO'!AT17</f>
        <v>LEVE</v>
      </c>
      <c r="J16" s="332" t="str">
        <f>'01-Mapa de riesgo-UO'!AU17</f>
        <v># de proyectos de extensión generados y sistematizados</v>
      </c>
      <c r="K16" s="424">
        <v>1</v>
      </c>
      <c r="L16" s="399" t="s">
        <v>2671</v>
      </c>
      <c r="M16" s="278" t="str">
        <f>IF('01-Mapa de riesgo-UO'!S17="No existen", "No existe control para el riesgo",'01-Mapa de riesgo-UO'!W17)</f>
        <v>Acuerdo 21 de 2007</v>
      </c>
      <c r="N16" s="278">
        <f>'01-Mapa de riesgo-UO'!AB17</f>
        <v>0</v>
      </c>
      <c r="O16" s="278" t="str">
        <f>'01-Mapa de riesgo-UO'!AG17</f>
        <v>Vicerrectoría de Investigaciones</v>
      </c>
      <c r="P16" s="280" t="str">
        <f>'01-Mapa de riesgo-UO'!AL17</f>
        <v>No definida</v>
      </c>
      <c r="Q16" s="280" t="str">
        <f>'01-Mapa de riesgo-UO'!AP17</f>
        <v>Detectivo</v>
      </c>
      <c r="R16" s="431" t="str">
        <f>'01-Mapa de riesgo-UO'!AR17</f>
        <v>ACEPTABLE</v>
      </c>
      <c r="S16" s="399" t="s">
        <v>2678</v>
      </c>
      <c r="T16" s="399"/>
      <c r="U16" s="283" t="str">
        <f>'01-Mapa de riesgo-UO'!AW17</f>
        <v>ASUMIR</v>
      </c>
      <c r="V16" s="283">
        <f>'01-Mapa de riesgo-UO'!AX17</f>
        <v>0</v>
      </c>
      <c r="W16" s="180">
        <f>IF(U16="COMPARTIR",'01-Mapa de riesgo-UO'!BA17, IF(U16=0, 0,$I$6))</f>
        <v>0</v>
      </c>
      <c r="X16" s="281"/>
      <c r="Y16" s="281"/>
      <c r="Z16" s="281"/>
      <c r="AA16" s="281"/>
      <c r="AB16" s="430" t="s">
        <v>2144</v>
      </c>
    </row>
    <row r="17" spans="1:28" ht="65.25" hidden="1" customHeight="1" x14ac:dyDescent="0.2">
      <c r="A17" s="324"/>
      <c r="B17" s="332"/>
      <c r="C17" s="402"/>
      <c r="D17" s="332"/>
      <c r="E17" s="332"/>
      <c r="F17" s="332"/>
      <c r="G17" s="52" t="str">
        <f>'01-Mapa de riesgo-UO'!I18</f>
        <v>Desinteres por formular o participar en las actividades de extensión de la facultad y la universidad</v>
      </c>
      <c r="H17" s="332"/>
      <c r="I17" s="431"/>
      <c r="J17" s="332"/>
      <c r="K17" s="401"/>
      <c r="L17" s="399"/>
      <c r="M17" s="278" t="str">
        <f>IF('01-Mapa de riesgo-UO'!S18="No existen", "No existe control para el riesgo",'01-Mapa de riesgo-UO'!W18)</f>
        <v xml:space="preserve">Indicadores de Gestión </v>
      </c>
      <c r="N17" s="278">
        <f>'01-Mapa de riesgo-UO'!AB18</f>
        <v>0</v>
      </c>
      <c r="O17" s="278" t="str">
        <f>'01-Mapa de riesgo-UO'!AG18</f>
        <v xml:space="preserve">Oficina de Planeación </v>
      </c>
      <c r="P17" s="280" t="str">
        <f>'01-Mapa de riesgo-UO'!AL18</f>
        <v>No definida</v>
      </c>
      <c r="Q17" s="280" t="str">
        <f>'01-Mapa de riesgo-UO'!AP18</f>
        <v>Detectivo</v>
      </c>
      <c r="R17" s="431"/>
      <c r="S17" s="399" t="s">
        <v>2679</v>
      </c>
      <c r="T17" s="399"/>
      <c r="U17" s="283" t="str">
        <f>'01-Mapa de riesgo-UO'!AW18</f>
        <v>ASUMIR</v>
      </c>
      <c r="V17" s="283">
        <f>'01-Mapa de riesgo-UO'!AX18</f>
        <v>0</v>
      </c>
      <c r="W17" s="180">
        <f>IF(U17="COMPARTIR",'01-Mapa de riesgo-UO'!BA18, IF(U17=0, 0,$I$6))</f>
        <v>0</v>
      </c>
      <c r="X17" s="281"/>
      <c r="Y17" s="281"/>
      <c r="Z17" s="281"/>
      <c r="AA17" s="281"/>
      <c r="AB17" s="430"/>
    </row>
    <row r="18" spans="1:28" ht="65.25" hidden="1" customHeight="1" x14ac:dyDescent="0.2">
      <c r="A18" s="324"/>
      <c r="B18" s="332"/>
      <c r="C18" s="402"/>
      <c r="D18" s="332"/>
      <c r="E18" s="332"/>
      <c r="F18" s="332"/>
      <c r="G18" s="52" t="str">
        <f>'01-Mapa de riesgo-UO'!I19</f>
        <v xml:space="preserve">Falta de registro de la información de extensión que realiza la Facultad </v>
      </c>
      <c r="H18" s="332"/>
      <c r="I18" s="431"/>
      <c r="J18" s="332"/>
      <c r="K18" s="401"/>
      <c r="L18" s="399"/>
      <c r="M18" s="278" t="str">
        <f>IF('01-Mapa de riesgo-UO'!S19="No existen", "No existe control para el riesgo",'01-Mapa de riesgo-UO'!W19)</f>
        <v xml:space="preserve">Aplicativo de Extensión </v>
      </c>
      <c r="N18" s="278">
        <f>'01-Mapa de riesgo-UO'!AB19</f>
        <v>0</v>
      </c>
      <c r="O18" s="278" t="str">
        <f>'01-Mapa de riesgo-UO'!AG19</f>
        <v>Vicerrectoría de Investigaciones</v>
      </c>
      <c r="P18" s="280" t="str">
        <f>'01-Mapa de riesgo-UO'!AL19</f>
        <v>No definida</v>
      </c>
      <c r="Q18" s="280" t="str">
        <f>'01-Mapa de riesgo-UO'!AP19</f>
        <v>Detectivo</v>
      </c>
      <c r="R18" s="431"/>
      <c r="S18" s="399" t="s">
        <v>2680</v>
      </c>
      <c r="T18" s="399"/>
      <c r="U18" s="283" t="str">
        <f>'01-Mapa de riesgo-UO'!AW19</f>
        <v>ASUMIR</v>
      </c>
      <c r="V18" s="283">
        <f>'01-Mapa de riesgo-UO'!AX19</f>
        <v>0</v>
      </c>
      <c r="W18" s="180">
        <f>IF(U18="COMPARTIR",'01-Mapa de riesgo-UO'!BA19, IF(U18=0, 0,$I$6))</f>
        <v>0</v>
      </c>
      <c r="X18" s="281"/>
      <c r="Y18" s="281"/>
      <c r="Z18" s="281"/>
      <c r="AA18" s="281"/>
      <c r="AB18" s="430"/>
    </row>
    <row r="19" spans="1:28" ht="65.25" hidden="1" customHeight="1" x14ac:dyDescent="0.2">
      <c r="A19" s="324">
        <v>4</v>
      </c>
      <c r="B19" s="332" t="str">
        <f>'01-Mapa de riesgo-UO'!D20</f>
        <v>EXTENSIÓN_PROYECCIÓN_SOCIAL</v>
      </c>
      <c r="C19" s="402" t="str">
        <f>+'01-Mapa de riesgo-UO'!F20</f>
        <v>NO</v>
      </c>
      <c r="D19" s="332" t="str">
        <f>'01-Mapa de riesgo-UO'!J20</f>
        <v>Cumplimiento</v>
      </c>
      <c r="E19" s="332" t="str">
        <f>'01-Mapa de riesgo-UO'!K20</f>
        <v>Proyectos especiales con deficit presupuestal</v>
      </c>
      <c r="F19" s="332" t="str">
        <f>'01-Mapa de riesgo-UO'!L20</f>
        <v>Proyectos especiales de la facultad que no alcanzan los puntos de equilibrio requeridos para su funcionamiento</v>
      </c>
      <c r="G19" s="52" t="str">
        <f>'01-Mapa de riesgo-UO'!I20</f>
        <v>Poca demanda de los servicios ofrecidos por la facultad</v>
      </c>
      <c r="H19" s="332" t="str">
        <f>'01-Mapa de riesgo-UO'!M20</f>
        <v>Afectación al fondo de la facultad
Incumplimiento de los compromisos pactados en el proyecto
Demandas por incumplimientos
Reducción en los recursos propios de la institución</v>
      </c>
      <c r="I19" s="431" t="str">
        <f>'01-Mapa de riesgo-UO'!AT20</f>
        <v>MODERADO</v>
      </c>
      <c r="J19" s="332" t="str">
        <f>'01-Mapa de riesgo-UO'!AU20</f>
        <v>(#de proyectos con deficti/ total  proyedtos) * 100%</v>
      </c>
      <c r="K19" s="401">
        <v>0</v>
      </c>
      <c r="L19" s="399" t="s">
        <v>2672</v>
      </c>
      <c r="M19" s="278" t="str">
        <f>IF('01-Mapa de riesgo-UO'!S20="No existen", "No existe control para el riesgo",'01-Mapa de riesgo-UO'!W20)</f>
        <v>Acuerdo 21 de 2007</v>
      </c>
      <c r="N19" s="278">
        <f>'01-Mapa de riesgo-UO'!AB20</f>
        <v>0</v>
      </c>
      <c r="O19" s="278" t="str">
        <f>'01-Mapa de riesgo-UO'!AG20</f>
        <v xml:space="preserve">Consejo de Facultad </v>
      </c>
      <c r="P19" s="280" t="str">
        <f>'01-Mapa de riesgo-UO'!AL20</f>
        <v>Trimestral</v>
      </c>
      <c r="Q19" s="280" t="str">
        <f>'01-Mapa de riesgo-UO'!AP20</f>
        <v>Detectivo</v>
      </c>
      <c r="R19" s="431" t="str">
        <f>'01-Mapa de riesgo-UO'!AR20</f>
        <v>ACEPTABLE</v>
      </c>
      <c r="S19" s="399" t="s">
        <v>2678</v>
      </c>
      <c r="T19" s="399"/>
      <c r="U19" s="283" t="str">
        <f>'01-Mapa de riesgo-UO'!AW20</f>
        <v>REDUCIR</v>
      </c>
      <c r="V19" s="283" t="str">
        <f>'01-Mapa de riesgo-UO'!AX20</f>
        <v xml:space="preserve">Búsqueda de nuevos clientes / Proyectos </v>
      </c>
      <c r="W19" s="180">
        <f>IF(U19="COMPARTIR",'01-Mapa de riesgo-UO'!BA20, IF(U19=0, 0,$I$6))</f>
        <v>0</v>
      </c>
      <c r="X19" s="281" t="s">
        <v>558</v>
      </c>
      <c r="Y19" s="281" t="s">
        <v>2692</v>
      </c>
      <c r="Z19" s="281" t="s">
        <v>561</v>
      </c>
      <c r="AA19" s="281" t="s">
        <v>2693</v>
      </c>
      <c r="AB19" s="430" t="s">
        <v>2144</v>
      </c>
    </row>
    <row r="20" spans="1:28" ht="65.25" hidden="1" customHeight="1" x14ac:dyDescent="0.2">
      <c r="A20" s="324"/>
      <c r="B20" s="332"/>
      <c r="C20" s="402"/>
      <c r="D20" s="332"/>
      <c r="E20" s="332"/>
      <c r="F20" s="332"/>
      <c r="G20" s="52" t="str">
        <f>'01-Mapa de riesgo-UO'!I21</f>
        <v>Presupuestos con gastos por encima del punto de equilibrio</v>
      </c>
      <c r="H20" s="332"/>
      <c r="I20" s="431"/>
      <c r="J20" s="332"/>
      <c r="K20" s="401"/>
      <c r="L20" s="399"/>
      <c r="M20" s="278" t="str">
        <f>IF('01-Mapa de riesgo-UO'!S21="No existen", "No existe control para el riesgo",'01-Mapa de riesgo-UO'!W21)</f>
        <v>Registro de Proyectos especiales                                                                                                                                                                                                                                                                                                                                                                                                                                                          Creación y asignación del 511</v>
      </c>
      <c r="N20" s="278">
        <f>'01-Mapa de riesgo-UO'!AB21</f>
        <v>0</v>
      </c>
      <c r="O20" s="278" t="str">
        <f>'01-Mapa de riesgo-UO'!AG21</f>
        <v xml:space="preserve">Consejo de Facultad </v>
      </c>
      <c r="P20" s="280" t="str">
        <f>'01-Mapa de riesgo-UO'!AL21</f>
        <v>Trimestral</v>
      </c>
      <c r="Q20" s="280" t="str">
        <f>'01-Mapa de riesgo-UO'!AP21</f>
        <v>Detectivo</v>
      </c>
      <c r="R20" s="431"/>
      <c r="S20" s="399" t="s">
        <v>2681</v>
      </c>
      <c r="T20" s="399"/>
      <c r="U20" s="283" t="str">
        <f>'01-Mapa de riesgo-UO'!AW21</f>
        <v>REDUCIR</v>
      </c>
      <c r="V20" s="283" t="str">
        <f>'01-Mapa de riesgo-UO'!AX21</f>
        <v>Reducción de gastos de funcionamiento</v>
      </c>
      <c r="W20" s="180">
        <f>IF(U20="COMPARTIR",'01-Mapa de riesgo-UO'!BA21, IF(U20=0, 0,$I$6))</f>
        <v>0</v>
      </c>
      <c r="X20" s="281" t="s">
        <v>271</v>
      </c>
      <c r="Y20" s="281" t="s">
        <v>2694</v>
      </c>
      <c r="Z20" s="281" t="s">
        <v>559</v>
      </c>
      <c r="AA20" s="281"/>
      <c r="AB20" s="430"/>
    </row>
    <row r="21" spans="1:28" ht="65.25" hidden="1" customHeight="1" x14ac:dyDescent="0.2">
      <c r="A21" s="324"/>
      <c r="B21" s="332"/>
      <c r="C21" s="402"/>
      <c r="D21" s="332"/>
      <c r="E21" s="332"/>
      <c r="F21" s="332"/>
      <c r="G21" s="52" t="str">
        <f>'01-Mapa de riesgo-UO'!I22</f>
        <v>Sobrecarga de trabajo en docentes que realizan labores de coordinación y ejecución de proyectos</v>
      </c>
      <c r="H21" s="332"/>
      <c r="I21" s="431"/>
      <c r="J21" s="332"/>
      <c r="K21" s="401"/>
      <c r="L21" s="399"/>
      <c r="M21" s="278" t="str">
        <f>IF('01-Mapa de riesgo-UO'!S22="No existen", "No existe control para el riesgo",'01-Mapa de riesgo-UO'!W22)</f>
        <v>Asignación por para parte del Consejo de Facultad</v>
      </c>
      <c r="N21" s="278">
        <f>'01-Mapa de riesgo-UO'!AB22</f>
        <v>0</v>
      </c>
      <c r="O21" s="278" t="str">
        <f>'01-Mapa de riesgo-UO'!AG22</f>
        <v xml:space="preserve">Consejo de Facultad </v>
      </c>
      <c r="P21" s="280" t="str">
        <f>'01-Mapa de riesgo-UO'!AL22</f>
        <v>Anual</v>
      </c>
      <c r="Q21" s="280" t="str">
        <f>'01-Mapa de riesgo-UO'!AP22</f>
        <v>Detectivo</v>
      </c>
      <c r="R21" s="431"/>
      <c r="S21" s="399" t="s">
        <v>2682</v>
      </c>
      <c r="T21" s="399"/>
      <c r="U21" s="283" t="str">
        <f>'01-Mapa de riesgo-UO'!AW22</f>
        <v>REDUCIR</v>
      </c>
      <c r="V21" s="283" t="str">
        <f>'01-Mapa de riesgo-UO'!AX22</f>
        <v>Reducción de sobrecarga</v>
      </c>
      <c r="W21" s="180">
        <f>IF(U21="COMPARTIR",'01-Mapa de riesgo-UO'!BA22, IF(U21=0, 0,$I$6))</f>
        <v>0</v>
      </c>
      <c r="X21" s="281" t="s">
        <v>272</v>
      </c>
      <c r="Y21" s="281" t="s">
        <v>2695</v>
      </c>
      <c r="Z21" s="281" t="s">
        <v>560</v>
      </c>
      <c r="AA21" s="281"/>
      <c r="AB21" s="430"/>
    </row>
    <row r="22" spans="1:28" ht="65.25" customHeight="1" x14ac:dyDescent="0.2">
      <c r="A22" s="324">
        <v>5</v>
      </c>
      <c r="B22" s="332" t="str">
        <f>'01-Mapa de riesgo-UO'!D23</f>
        <v>DOCENCIA</v>
      </c>
      <c r="C22" s="402" t="str">
        <f>+'01-Mapa de riesgo-UO'!F23</f>
        <v>SI</v>
      </c>
      <c r="D22" s="332" t="str">
        <f>'01-Mapa de riesgo-UO'!J23</f>
        <v>Operacional</v>
      </c>
      <c r="E22" s="332" t="str">
        <f>'01-Mapa de riesgo-UO'!K23</f>
        <v>Pérdida de docentes para la atención adecuada de los programas de la Facultad de Ciencias Ambientales</v>
      </c>
      <c r="F22" s="332"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32" t="str">
        <f>'01-Mapa de riesgo-UO'!M23</f>
        <v>Se pierde la formación académica alcanzada por estos docentes y sus experiencias para la pertiencia de las catedras que tienen a su cargo</v>
      </c>
      <c r="I22" s="431" t="str">
        <f>'01-Mapa de riesgo-UO'!AT23</f>
        <v>MODERADO</v>
      </c>
      <c r="J22" s="332" t="str">
        <f>'01-Mapa de riesgo-UO'!AU23</f>
        <v>(# de docentes de planta en cargos administrativos y jubilados)/ Total  de docentes  de planta</v>
      </c>
      <c r="K22" s="473">
        <f>(7/16)*100</f>
        <v>43.75</v>
      </c>
      <c r="L22" s="399" t="s">
        <v>2673</v>
      </c>
      <c r="M22" s="278" t="str">
        <f>IF('01-Mapa de riesgo-UO'!S23="No existen", "No existe control para el riesgo",'01-Mapa de riesgo-UO'!W23)</f>
        <v xml:space="preserve">Reporte de necesidades a la Vice Administrativa y Académica </v>
      </c>
      <c r="N22" s="278">
        <f>'01-Mapa de riesgo-UO'!AB23</f>
        <v>0</v>
      </c>
      <c r="O22" s="278" t="str">
        <f>'01-Mapa de riesgo-UO'!AG23</f>
        <v>Consejo de Facultad</v>
      </c>
      <c r="P22" s="280" t="str">
        <f>'01-Mapa de riesgo-UO'!AL23</f>
        <v>Semestral</v>
      </c>
      <c r="Q22" s="280" t="str">
        <f>'01-Mapa de riesgo-UO'!AP23</f>
        <v>Detectivo</v>
      </c>
      <c r="R22" s="431" t="str">
        <f>'01-Mapa de riesgo-UO'!AR23</f>
        <v>ACEPTABLE</v>
      </c>
      <c r="S22" s="434" t="s">
        <v>2683</v>
      </c>
      <c r="T22" s="434"/>
      <c r="U22" s="283" t="str">
        <f>'01-Mapa de riesgo-UO'!AW23</f>
        <v>TRANSFERIR</v>
      </c>
      <c r="V22" s="283" t="str">
        <f>'01-Mapa de riesgo-UO'!AX23</f>
        <v xml:space="preserve">Relevo generacional </v>
      </c>
      <c r="W22" s="180">
        <f>IF(U22="COMPARTIR",'01-Mapa de riesgo-UO'!BA23, IF(U22=0, 0,$I$6))</f>
        <v>0</v>
      </c>
      <c r="X22" s="281" t="s">
        <v>272</v>
      </c>
      <c r="Y22" s="281" t="s">
        <v>2696</v>
      </c>
      <c r="Z22" s="281" t="s">
        <v>560</v>
      </c>
      <c r="AA22" s="281"/>
      <c r="AB22" s="430" t="s">
        <v>2143</v>
      </c>
    </row>
    <row r="23" spans="1:28" ht="65.25" hidden="1" customHeight="1" x14ac:dyDescent="0.2">
      <c r="A23" s="324"/>
      <c r="B23" s="332"/>
      <c r="C23" s="402"/>
      <c r="D23" s="332"/>
      <c r="E23" s="332"/>
      <c r="F23" s="332"/>
      <c r="G23" s="52" t="str">
        <f>'01-Mapa de riesgo-UO'!I24</f>
        <v>Jubilación de docentes que no han sido reemplazados</v>
      </c>
      <c r="H23" s="332"/>
      <c r="I23" s="431"/>
      <c r="J23" s="332"/>
      <c r="K23" s="440"/>
      <c r="L23" s="399"/>
      <c r="M23" s="278" t="str">
        <f>IF('01-Mapa de riesgo-UO'!S24="No existen", "No existe control para el riesgo",'01-Mapa de riesgo-UO'!W24)</f>
        <v xml:space="preserve">Nombramiento Docentes  Transitorios </v>
      </c>
      <c r="N23" s="278">
        <f>'01-Mapa de riesgo-UO'!AB24</f>
        <v>0</v>
      </c>
      <c r="O23" s="278" t="str">
        <f>'01-Mapa de riesgo-UO'!AG24</f>
        <v xml:space="preserve">Vicerrectoría Académica </v>
      </c>
      <c r="P23" s="280" t="str">
        <f>'01-Mapa de riesgo-UO'!AL24</f>
        <v>Anual</v>
      </c>
      <c r="Q23" s="280" t="str">
        <f>'01-Mapa de riesgo-UO'!AP24</f>
        <v>Preventivo</v>
      </c>
      <c r="R23" s="431"/>
      <c r="S23" s="434" t="s">
        <v>2684</v>
      </c>
      <c r="T23" s="434"/>
      <c r="U23" s="283" t="str">
        <f>'01-Mapa de riesgo-UO'!AW24</f>
        <v>TRANSFERIR</v>
      </c>
      <c r="V23" s="283" t="str">
        <f>'01-Mapa de riesgo-UO'!AX24</f>
        <v>Solicitud de plazas docentes</v>
      </c>
      <c r="W23" s="180">
        <f>IF(U23="COMPARTIR",'01-Mapa de riesgo-UO'!BA24, IF(U23=0, 0,$I$6))</f>
        <v>0</v>
      </c>
      <c r="X23" s="281" t="s">
        <v>558</v>
      </c>
      <c r="Y23" s="281" t="s">
        <v>2697</v>
      </c>
      <c r="Z23" s="281" t="s">
        <v>562</v>
      </c>
      <c r="AA23" s="281" t="s">
        <v>2698</v>
      </c>
      <c r="AB23" s="430"/>
    </row>
    <row r="24" spans="1:28" ht="65.25" hidden="1" customHeight="1" x14ac:dyDescent="0.2">
      <c r="A24" s="324"/>
      <c r="B24" s="332"/>
      <c r="C24" s="402"/>
      <c r="D24" s="332"/>
      <c r="E24" s="332"/>
      <c r="F24" s="332"/>
      <c r="G24" s="52">
        <f>'01-Mapa de riesgo-UO'!I25</f>
        <v>0</v>
      </c>
      <c r="H24" s="332"/>
      <c r="I24" s="431"/>
      <c r="J24" s="332"/>
      <c r="K24" s="433"/>
      <c r="L24" s="399"/>
      <c r="M24" s="278" t="str">
        <f>IF('01-Mapa de riesgo-UO'!S25="No existen", "No existe control para el riesgo",'01-Mapa de riesgo-UO'!W25)</f>
        <v xml:space="preserve">Concurso Docente </v>
      </c>
      <c r="N24" s="278">
        <f>'01-Mapa de riesgo-UO'!AB25</f>
        <v>0</v>
      </c>
      <c r="O24" s="278" t="str">
        <f>'01-Mapa de riesgo-UO'!AG25</f>
        <v xml:space="preserve">Vicerrectoría Académica </v>
      </c>
      <c r="P24" s="280" t="str">
        <f>'01-Mapa de riesgo-UO'!AL25</f>
        <v>Anual</v>
      </c>
      <c r="Q24" s="280" t="str">
        <f>'01-Mapa de riesgo-UO'!AP25</f>
        <v>Detectivo</v>
      </c>
      <c r="R24" s="431"/>
      <c r="S24" s="434" t="s">
        <v>2685</v>
      </c>
      <c r="T24" s="434"/>
      <c r="U24" s="283" t="str">
        <f>'01-Mapa de riesgo-UO'!AW25</f>
        <v>TRANSFERIR</v>
      </c>
      <c r="V24" s="283" t="str">
        <f>'01-Mapa de riesgo-UO'!AX25</f>
        <v xml:space="preserve">Aumento docentes planta </v>
      </c>
      <c r="W24" s="180">
        <f>IF(U24="COMPARTIR",'01-Mapa de riesgo-UO'!BA25, IF(U24=0, 0,$I$6))</f>
        <v>0</v>
      </c>
      <c r="X24" s="281" t="s">
        <v>272</v>
      </c>
      <c r="Y24" s="281" t="s">
        <v>2699</v>
      </c>
      <c r="Z24" s="281" t="s">
        <v>560</v>
      </c>
      <c r="AA24" s="281"/>
      <c r="AB24" s="430"/>
    </row>
    <row r="25" spans="1:28" ht="65.25" customHeight="1" x14ac:dyDescent="0.2">
      <c r="A25" s="324">
        <v>6</v>
      </c>
      <c r="B25" s="332" t="str">
        <f>'01-Mapa de riesgo-UO'!D26</f>
        <v>DOCENCIA</v>
      </c>
      <c r="C25" s="402" t="str">
        <f>+'01-Mapa de riesgo-UO'!F26</f>
        <v>NO</v>
      </c>
      <c r="D25" s="332" t="str">
        <f>'01-Mapa de riesgo-UO'!J26</f>
        <v>Estratégico</v>
      </c>
      <c r="E25" s="332" t="str">
        <f>'01-Mapa de riesgo-UO'!K26</f>
        <v>Actualización en normativa vigente para procesos de programas académicos</v>
      </c>
      <c r="F25" s="332" t="str">
        <f>'01-Mapa de riesgo-UO'!L26</f>
        <v>La normativa nacional presenta cambios en algunos de sus procedimientos</v>
      </c>
      <c r="G25" s="52" t="str">
        <f>'01-Mapa de riesgo-UO'!I26</f>
        <v>Pérdida de registro calificado (acreditación) de programa académico</v>
      </c>
      <c r="H25" s="332" t="str">
        <f>'01-Mapa de riesgo-UO'!M26</f>
        <v>El programa académico puede ser cerrado en caso de no cumplir con los requisitos establecidos en la normativa</v>
      </c>
      <c r="I25" s="431" t="str">
        <f>'01-Mapa de riesgo-UO'!AT26</f>
        <v>MODERADO</v>
      </c>
      <c r="J25" s="332" t="str">
        <f>'01-Mapa de riesgo-UO'!AU26</f>
        <v>Número de programas priorizados/Número de programas reacreditados</v>
      </c>
      <c r="K25" s="476">
        <v>0.4</v>
      </c>
      <c r="L25" s="399" t="s">
        <v>2700</v>
      </c>
      <c r="M25" s="278" t="str">
        <f>IF('01-Mapa de riesgo-UO'!S26="No existen", "No existe control para el riesgo",'01-Mapa de riesgo-UO'!W26)</f>
        <v>Revisión de las normativas establecidas en los Comités curriculares de los programas de Bellas Artes y Humanidades</v>
      </c>
      <c r="N25" s="278">
        <f>'01-Mapa de riesgo-UO'!AB26</f>
        <v>0</v>
      </c>
      <c r="O25" s="278" t="str">
        <f>'01-Mapa de riesgo-UO'!AG26</f>
        <v>Comité curricular</v>
      </c>
      <c r="P25" s="280" t="str">
        <f>'01-Mapa de riesgo-UO'!AL26</f>
        <v>Semestral</v>
      </c>
      <c r="Q25" s="280" t="str">
        <f>'01-Mapa de riesgo-UO'!AP26</f>
        <v>Preventivo</v>
      </c>
      <c r="R25" s="431" t="str">
        <f>'01-Mapa de riesgo-UO'!AR26</f>
        <v>ACEPTABLE</v>
      </c>
      <c r="S25" s="399" t="s">
        <v>2154</v>
      </c>
      <c r="T25" s="399"/>
      <c r="U25" s="283" t="str">
        <f>'01-Mapa de riesgo-UO'!AW26</f>
        <v>REDUCIR</v>
      </c>
      <c r="V25" s="283" t="str">
        <f>'01-Mapa de riesgo-UO'!AX26</f>
        <v>Realizar un trabajo constante en el proceso de Renovación Curricular y Reacreditación</v>
      </c>
      <c r="W25" s="180">
        <f>IF(U25="COMPARTIR",'01-Mapa de riesgo-UO'!BA26, IF(U25=0, 0,$I$6))</f>
        <v>0</v>
      </c>
      <c r="X25" s="281" t="s">
        <v>271</v>
      </c>
      <c r="Y25" s="281" t="s">
        <v>2160</v>
      </c>
      <c r="Z25" s="281"/>
      <c r="AA25" s="281"/>
      <c r="AB25" s="430" t="s">
        <v>2144</v>
      </c>
    </row>
    <row r="26" spans="1:28" ht="65.25" hidden="1" customHeight="1" x14ac:dyDescent="0.2">
      <c r="A26" s="324"/>
      <c r="B26" s="332"/>
      <c r="C26" s="402"/>
      <c r="D26" s="332"/>
      <c r="E26" s="332"/>
      <c r="F26" s="332"/>
      <c r="G26" s="52">
        <f>'01-Mapa de riesgo-UO'!I27</f>
        <v>0</v>
      </c>
      <c r="H26" s="332"/>
      <c r="I26" s="431"/>
      <c r="J26" s="332"/>
      <c r="K26" s="476"/>
      <c r="L26" s="399"/>
      <c r="M26" s="278" t="str">
        <f>IF('01-Mapa de riesgo-UO'!S27="No existen", "No existe control para el riesgo",'01-Mapa de riesgo-UO'!W27)</f>
        <v>Reuniones periódicas con la viceacadémica para continuidad de los procesos</v>
      </c>
      <c r="N26" s="278">
        <f>'01-Mapa de riesgo-UO'!AB27</f>
        <v>0</v>
      </c>
      <c r="O26" s="278" t="str">
        <f>'01-Mapa de riesgo-UO'!AG27</f>
        <v>Comité curricular</v>
      </c>
      <c r="P26" s="280" t="str">
        <f>'01-Mapa de riesgo-UO'!AL27</f>
        <v>Semestral</v>
      </c>
      <c r="Q26" s="280" t="str">
        <f>'01-Mapa de riesgo-UO'!AP27</f>
        <v>Preventivo</v>
      </c>
      <c r="R26" s="431"/>
      <c r="S26" s="399" t="s">
        <v>2155</v>
      </c>
      <c r="T26" s="399"/>
      <c r="U26" s="283">
        <f>'01-Mapa de riesgo-UO'!AW27</f>
        <v>0</v>
      </c>
      <c r="V26" s="283">
        <f>'01-Mapa de riesgo-UO'!AX27</f>
        <v>0</v>
      </c>
      <c r="W26" s="180">
        <f>IF(U26="COMPARTIR",'01-Mapa de riesgo-UO'!BA27, IF(U26=0, 0,$I$6))</f>
        <v>0</v>
      </c>
      <c r="X26" s="281" t="s">
        <v>271</v>
      </c>
      <c r="Y26" s="281" t="s">
        <v>2161</v>
      </c>
      <c r="Z26" s="281"/>
      <c r="AA26" s="281"/>
      <c r="AB26" s="430"/>
    </row>
    <row r="27" spans="1:28" ht="65.25" hidden="1" customHeight="1" x14ac:dyDescent="0.2">
      <c r="A27" s="324"/>
      <c r="B27" s="332"/>
      <c r="C27" s="402"/>
      <c r="D27" s="332"/>
      <c r="E27" s="332"/>
      <c r="F27" s="332"/>
      <c r="G27" s="52">
        <f>'01-Mapa de riesgo-UO'!I28</f>
        <v>0</v>
      </c>
      <c r="H27" s="332"/>
      <c r="I27" s="431"/>
      <c r="J27" s="332"/>
      <c r="K27" s="476"/>
      <c r="L27" s="399"/>
      <c r="M27" s="278">
        <f>IF('01-Mapa de riesgo-UO'!S28="No existen", "No existe control para el riesgo",'01-Mapa de riesgo-UO'!W28)</f>
        <v>0</v>
      </c>
      <c r="N27" s="278">
        <f>'01-Mapa de riesgo-UO'!AB28</f>
        <v>0</v>
      </c>
      <c r="O27" s="278">
        <f>'01-Mapa de riesgo-UO'!AG28</f>
        <v>0</v>
      </c>
      <c r="P27" s="280">
        <f>'01-Mapa de riesgo-UO'!AL28</f>
        <v>0</v>
      </c>
      <c r="Q27" s="280">
        <f>'01-Mapa de riesgo-UO'!AP28</f>
        <v>0</v>
      </c>
      <c r="R27" s="431"/>
      <c r="S27" s="399"/>
      <c r="T27" s="399"/>
      <c r="U27" s="283">
        <f>'01-Mapa de riesgo-UO'!AW28</f>
        <v>0</v>
      </c>
      <c r="V27" s="283">
        <f>'01-Mapa de riesgo-UO'!AX28</f>
        <v>0</v>
      </c>
      <c r="W27" s="180">
        <f>IF(U27="COMPARTIR",'01-Mapa de riesgo-UO'!BA28, IF(U27=0, 0,$I$6))</f>
        <v>0</v>
      </c>
      <c r="X27" s="281"/>
      <c r="Y27" s="281"/>
      <c r="Z27" s="281"/>
      <c r="AA27" s="281"/>
      <c r="AB27" s="430"/>
    </row>
    <row r="28" spans="1:28" ht="65.25" hidden="1" customHeight="1" x14ac:dyDescent="0.2">
      <c r="A28" s="324">
        <v>7</v>
      </c>
      <c r="B28" s="332" t="str">
        <f>'01-Mapa de riesgo-UO'!D29</f>
        <v>INVESTIGACIÓN_E_INNOVACIÓN</v>
      </c>
      <c r="C28" s="402" t="str">
        <f>+'01-Mapa de riesgo-UO'!F29</f>
        <v>NO</v>
      </c>
      <c r="D28" s="332" t="str">
        <f>'01-Mapa de riesgo-UO'!J29</f>
        <v>Estratégico</v>
      </c>
      <c r="E28" s="332" t="str">
        <f>'01-Mapa de riesgo-UO'!K29</f>
        <v>Actualización en normativa vigente para grupos de investigación</v>
      </c>
      <c r="F28" s="332"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32" t="str">
        <f>'01-Mapa de riesgo-UO'!M29</f>
        <v>Pérdida de la categoría del grupo de investigación</v>
      </c>
      <c r="I28" s="431" t="str">
        <f>'01-Mapa de riesgo-UO'!AT29</f>
        <v>MODERADO</v>
      </c>
      <c r="J28" s="332" t="str">
        <f>'01-Mapa de riesgo-UO'!AU29</f>
        <v># de grupos de investigación categorizados y registrados en MinCiencias</v>
      </c>
      <c r="K28" s="401">
        <v>13</v>
      </c>
      <c r="L28" s="399" t="s">
        <v>2151</v>
      </c>
      <c r="M28" s="278" t="str">
        <f>IF('01-Mapa de riesgo-UO'!S29="No existen", "No existe control para el riesgo",'01-Mapa de riesgo-UO'!W29)</f>
        <v>Seguimiento a fechas de las convocatorias pblicadas por la Vicerrectoría de investigaciones</v>
      </c>
      <c r="N28" s="278">
        <f>'01-Mapa de riesgo-UO'!AB29</f>
        <v>0</v>
      </c>
      <c r="O28" s="278" t="str">
        <f>'01-Mapa de riesgo-UO'!AG29</f>
        <v>Director grupo de investigación</v>
      </c>
      <c r="P28" s="280" t="str">
        <f>'01-Mapa de riesgo-UO'!AL29</f>
        <v>Semestral</v>
      </c>
      <c r="Q28" s="280" t="str">
        <f>'01-Mapa de riesgo-UO'!AP29</f>
        <v>Preventivo</v>
      </c>
      <c r="R28" s="431" t="str">
        <f>'01-Mapa de riesgo-UO'!AR29</f>
        <v>ACEPTABLE</v>
      </c>
      <c r="S28" s="399" t="s">
        <v>2156</v>
      </c>
      <c r="T28" s="399"/>
      <c r="U28" s="283" t="str">
        <f>'01-Mapa de riesgo-UO'!AW29</f>
        <v>REDUCIR</v>
      </c>
      <c r="V28" s="283" t="str">
        <f>'01-Mapa de riesgo-UO'!AX29</f>
        <v>Solicitar apoyo del área de investigaciones para darle continuidad al proceso de cada grupo de investigación</v>
      </c>
      <c r="W28" s="180">
        <f>IF(U28="COMPARTIR",'01-Mapa de riesgo-UO'!BA29, IF(U28=0, 0,$I$6))</f>
        <v>0</v>
      </c>
      <c r="X28" s="281" t="s">
        <v>271</v>
      </c>
      <c r="Y28" s="281" t="s">
        <v>2703</v>
      </c>
      <c r="Z28" s="281"/>
      <c r="AA28" s="281"/>
      <c r="AB28" s="430" t="s">
        <v>2143</v>
      </c>
    </row>
    <row r="29" spans="1:28" ht="65.25" hidden="1" customHeight="1" x14ac:dyDescent="0.2">
      <c r="A29" s="324"/>
      <c r="B29" s="332"/>
      <c r="C29" s="402"/>
      <c r="D29" s="332"/>
      <c r="E29" s="332"/>
      <c r="F29" s="332"/>
      <c r="G29" s="52">
        <f>'01-Mapa de riesgo-UO'!I30</f>
        <v>0</v>
      </c>
      <c r="H29" s="332"/>
      <c r="I29" s="431"/>
      <c r="J29" s="332"/>
      <c r="K29" s="401"/>
      <c r="L29" s="399"/>
      <c r="M29" s="278" t="str">
        <f>IF('01-Mapa de riesgo-UO'!S30="No existen", "No existe control para el riesgo",'01-Mapa de riesgo-UO'!W30)</f>
        <v>Actualización del Cvlac y el GrupLac</v>
      </c>
      <c r="N29" s="278">
        <f>'01-Mapa de riesgo-UO'!AB30</f>
        <v>0</v>
      </c>
      <c r="O29" s="278" t="str">
        <f>'01-Mapa de riesgo-UO'!AG30</f>
        <v>Director grupo de investigación</v>
      </c>
      <c r="P29" s="280" t="str">
        <f>'01-Mapa de riesgo-UO'!AL30</f>
        <v>Semestral</v>
      </c>
      <c r="Q29" s="280" t="str">
        <f>'01-Mapa de riesgo-UO'!AP30</f>
        <v>Preventivo</v>
      </c>
      <c r="R29" s="431"/>
      <c r="S29" s="399" t="s">
        <v>2157</v>
      </c>
      <c r="T29" s="399"/>
      <c r="U29" s="283">
        <f>'01-Mapa de riesgo-UO'!AW30</f>
        <v>0</v>
      </c>
      <c r="V29" s="283">
        <f>'01-Mapa de riesgo-UO'!AX30</f>
        <v>0</v>
      </c>
      <c r="W29" s="180">
        <f>IF(U29="COMPARTIR",'01-Mapa de riesgo-UO'!BA30, IF(U29=0, 0,$I$6))</f>
        <v>0</v>
      </c>
      <c r="X29" s="281" t="s">
        <v>271</v>
      </c>
      <c r="Y29" s="281" t="s">
        <v>2163</v>
      </c>
      <c r="Z29" s="281"/>
      <c r="AA29" s="281"/>
      <c r="AB29" s="430"/>
    </row>
    <row r="30" spans="1:28" ht="65.25" hidden="1" customHeight="1" x14ac:dyDescent="0.2">
      <c r="A30" s="324"/>
      <c r="B30" s="332"/>
      <c r="C30" s="402"/>
      <c r="D30" s="332"/>
      <c r="E30" s="332"/>
      <c r="F30" s="332"/>
      <c r="G30" s="52">
        <f>'01-Mapa de riesgo-UO'!I31</f>
        <v>0</v>
      </c>
      <c r="H30" s="332"/>
      <c r="I30" s="431"/>
      <c r="J30" s="332"/>
      <c r="K30" s="401"/>
      <c r="L30" s="399"/>
      <c r="M30" s="278">
        <f>IF('01-Mapa de riesgo-UO'!S31="No existen", "No existe control para el riesgo",'01-Mapa de riesgo-UO'!W31)</f>
        <v>0</v>
      </c>
      <c r="N30" s="278">
        <f>'01-Mapa de riesgo-UO'!AB31</f>
        <v>0</v>
      </c>
      <c r="O30" s="278">
        <f>'01-Mapa de riesgo-UO'!AG31</f>
        <v>0</v>
      </c>
      <c r="P30" s="280">
        <f>'01-Mapa de riesgo-UO'!AL31</f>
        <v>0</v>
      </c>
      <c r="Q30" s="280">
        <f>'01-Mapa de riesgo-UO'!AP31</f>
        <v>0</v>
      </c>
      <c r="R30" s="431"/>
      <c r="S30" s="399"/>
      <c r="T30" s="399"/>
      <c r="U30" s="283">
        <f>'01-Mapa de riesgo-UO'!AW31</f>
        <v>0</v>
      </c>
      <c r="V30" s="283">
        <f>'01-Mapa de riesgo-UO'!AX31</f>
        <v>0</v>
      </c>
      <c r="W30" s="180">
        <f>IF(U30="COMPARTIR",'01-Mapa de riesgo-UO'!BA31, IF(U30=0, 0,$I$6))</f>
        <v>0</v>
      </c>
      <c r="X30" s="281"/>
      <c r="Y30" s="281"/>
      <c r="Z30" s="281"/>
      <c r="AA30" s="281"/>
      <c r="AB30" s="430"/>
    </row>
    <row r="31" spans="1:28" ht="65.25" hidden="1" customHeight="1" x14ac:dyDescent="0.2">
      <c r="A31" s="324">
        <v>8</v>
      </c>
      <c r="B31" s="332" t="str">
        <f>'01-Mapa de riesgo-UO'!D32</f>
        <v>ADMINISTRACIÓN_INSTITUCIONAL</v>
      </c>
      <c r="C31" s="402" t="str">
        <f>+'01-Mapa de riesgo-UO'!F32</f>
        <v>NO</v>
      </c>
      <c r="D31" s="332" t="str">
        <f>'01-Mapa de riesgo-UO'!J32</f>
        <v>Operacional</v>
      </c>
      <c r="E31" s="332" t="str">
        <f>'01-Mapa de riesgo-UO'!K32</f>
        <v>Escasez de espacios físicos adecuados para el funcionamaiento de la Facultad de Bellas Artes y Humanidades</v>
      </c>
      <c r="F31" s="332"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32" t="str">
        <f>'01-Mapa de riesgo-UO'!M32</f>
        <v>Disminución de la calidad académica en el cumplimiento de las funciones misionales.</v>
      </c>
      <c r="I31" s="431" t="str">
        <f>'01-Mapa de riesgo-UO'!AT32</f>
        <v>MODERADO</v>
      </c>
      <c r="J31" s="332" t="str">
        <f>'01-Mapa de riesgo-UO'!AU32</f>
        <v>#adecuaciones físicas solicitadas</v>
      </c>
      <c r="K31" s="404">
        <v>0.01</v>
      </c>
      <c r="L31" s="399" t="s">
        <v>2152</v>
      </c>
      <c r="M31" s="278" t="str">
        <f>IF('01-Mapa de riesgo-UO'!S32="No existen", "No existe control para el riesgo",'01-Mapa de riesgo-UO'!W32)</f>
        <v>Reunión con la Oficina de planeación</v>
      </c>
      <c r="N31" s="278">
        <f>'01-Mapa de riesgo-UO'!AB32</f>
        <v>0</v>
      </c>
      <c r="O31" s="278" t="str">
        <f>'01-Mapa de riesgo-UO'!AG32</f>
        <v>Oficina de planeación</v>
      </c>
      <c r="P31" s="280" t="str">
        <f>'01-Mapa de riesgo-UO'!AL32</f>
        <v>Semestral</v>
      </c>
      <c r="Q31" s="280" t="str">
        <f>'01-Mapa de riesgo-UO'!AP32</f>
        <v>Detectivo</v>
      </c>
      <c r="R31" s="431" t="str">
        <f>'01-Mapa de riesgo-UO'!AR32</f>
        <v>ACEPTABLE</v>
      </c>
      <c r="S31" s="399" t="s">
        <v>2158</v>
      </c>
      <c r="T31" s="399"/>
      <c r="U31" s="283" t="str">
        <f>'01-Mapa de riesgo-UO'!AW32</f>
        <v>COMPARTIR</v>
      </c>
      <c r="V31" s="283" t="str">
        <f>'01-Mapa de riesgo-UO'!AX32</f>
        <v>Presentar necesidades ante la Oficina de Planeación</v>
      </c>
      <c r="W31" s="180" t="str">
        <f>IF(U31="COMPARTIR",'01-Mapa de riesgo-UO'!BA32, IF(U31=0, 0,$I$6))</f>
        <v>Facultad de Bellas Artes y Humanidades - Oficina de planeación</v>
      </c>
      <c r="X31" s="281" t="s">
        <v>271</v>
      </c>
      <c r="Y31" s="281" t="s">
        <v>2164</v>
      </c>
      <c r="Z31" s="281"/>
      <c r="AA31" s="281"/>
      <c r="AB31" s="430" t="s">
        <v>2143</v>
      </c>
    </row>
    <row r="32" spans="1:28" ht="65.25" hidden="1" customHeight="1" x14ac:dyDescent="0.2">
      <c r="A32" s="324"/>
      <c r="B32" s="332"/>
      <c r="C32" s="402"/>
      <c r="D32" s="332"/>
      <c r="E32" s="332"/>
      <c r="F32" s="332"/>
      <c r="G32" s="52" t="str">
        <f>'01-Mapa de riesgo-UO'!I33</f>
        <v>Algunos espacios existentes son innadecuados para el uso de la comunidad de la Facultad de Bellas Artes y Humanidades</v>
      </c>
      <c r="H32" s="332"/>
      <c r="I32" s="431"/>
      <c r="J32" s="332"/>
      <c r="K32" s="401"/>
      <c r="L32" s="399"/>
      <c r="M32" s="278">
        <f>IF('01-Mapa de riesgo-UO'!S33="No existen", "No existe control para el riesgo",'01-Mapa de riesgo-UO'!W33)</f>
        <v>0</v>
      </c>
      <c r="N32" s="278">
        <f>'01-Mapa de riesgo-UO'!AB33</f>
        <v>0</v>
      </c>
      <c r="O32" s="278">
        <f>'01-Mapa de riesgo-UO'!AG33</f>
        <v>0</v>
      </c>
      <c r="P32" s="280">
        <f>'01-Mapa de riesgo-UO'!AL33</f>
        <v>0</v>
      </c>
      <c r="Q32" s="280">
        <f>'01-Mapa de riesgo-UO'!AP33</f>
        <v>0</v>
      </c>
      <c r="R32" s="431"/>
      <c r="S32" s="399"/>
      <c r="T32" s="399"/>
      <c r="U32" s="283" t="str">
        <f>'01-Mapa de riesgo-UO'!AW33</f>
        <v>COMPARTIR</v>
      </c>
      <c r="V32" s="283" t="str">
        <f>'01-Mapa de riesgo-UO'!AX33</f>
        <v>Proyectar acciones de intervención edificio</v>
      </c>
      <c r="W32" s="180" t="str">
        <f>IF(U32="COMPARTIR",'01-Mapa de riesgo-UO'!BA33, IF(U32=0, 0,$I$6))</f>
        <v>Facultad de Bellas Artes y Humanidades - Oficina de planeación</v>
      </c>
      <c r="X32" s="281"/>
      <c r="Y32" s="281"/>
      <c r="Z32" s="281"/>
      <c r="AA32" s="281"/>
      <c r="AB32" s="430"/>
    </row>
    <row r="33" spans="1:28" ht="65.25" hidden="1" customHeight="1" x14ac:dyDescent="0.2">
      <c r="A33" s="324"/>
      <c r="B33" s="332"/>
      <c r="C33" s="402"/>
      <c r="D33" s="332"/>
      <c r="E33" s="332"/>
      <c r="F33" s="332"/>
      <c r="G33" s="52">
        <f>'01-Mapa de riesgo-UO'!I34</f>
        <v>0</v>
      </c>
      <c r="H33" s="332"/>
      <c r="I33" s="431"/>
      <c r="J33" s="332"/>
      <c r="K33" s="401"/>
      <c r="L33" s="399"/>
      <c r="M33" s="278">
        <f>IF('01-Mapa de riesgo-UO'!S34="No existen", "No existe control para el riesgo",'01-Mapa de riesgo-UO'!W34)</f>
        <v>0</v>
      </c>
      <c r="N33" s="278">
        <f>'01-Mapa de riesgo-UO'!AB34</f>
        <v>0</v>
      </c>
      <c r="O33" s="278">
        <f>'01-Mapa de riesgo-UO'!AG34</f>
        <v>0</v>
      </c>
      <c r="P33" s="280">
        <f>'01-Mapa de riesgo-UO'!AL34</f>
        <v>0</v>
      </c>
      <c r="Q33" s="280">
        <f>'01-Mapa de riesgo-UO'!AP34</f>
        <v>0</v>
      </c>
      <c r="R33" s="431"/>
      <c r="S33" s="399"/>
      <c r="T33" s="399"/>
      <c r="U33" s="283" t="str">
        <f>'01-Mapa de riesgo-UO'!AW34</f>
        <v>COMPARTIR</v>
      </c>
      <c r="V33" s="283" t="str">
        <f>'01-Mapa de riesgo-UO'!AX34</f>
        <v>Evaluar la periodicidad y establecer acciones reales, tipo seguimiento</v>
      </c>
      <c r="W33" s="180" t="str">
        <f>IF(U33="COMPARTIR",'01-Mapa de riesgo-UO'!BA34, IF(U33=0, 0,$I$6))</f>
        <v>Facultad de Bellas Artes y Humanidades - Oficina de planeación</v>
      </c>
      <c r="X33" s="281"/>
      <c r="Y33" s="281"/>
      <c r="Z33" s="281"/>
      <c r="AA33" s="281"/>
      <c r="AB33" s="430"/>
    </row>
    <row r="34" spans="1:28" ht="65.25" hidden="1" customHeight="1" x14ac:dyDescent="0.2">
      <c r="A34" s="324">
        <v>9</v>
      </c>
      <c r="B34" s="332" t="str">
        <f>'01-Mapa de riesgo-UO'!D35</f>
        <v>ADMINISTRACIÓN_INSTITUCIONAL</v>
      </c>
      <c r="C34" s="402" t="str">
        <f>+'01-Mapa de riesgo-UO'!F35</f>
        <v>NO</v>
      </c>
      <c r="D34" s="332" t="str">
        <f>'01-Mapa de riesgo-UO'!J35</f>
        <v>Operacional</v>
      </c>
      <c r="E34" s="332" t="str">
        <f>'01-Mapa de riesgo-UO'!K35</f>
        <v>Alto nivel de ruido y consumo de sustancias alucinógenas al interior de la facultad por parte de los estudiantes</v>
      </c>
      <c r="F34" s="332"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32" t="str">
        <f>'01-Mapa de riesgo-UO'!M35</f>
        <v>Afectación medica para los docentes y administrativos que se eneuentran expuestos ante estos espacios.
Afectación académica porque bajo esas condiciones no es posible desarrollar actividad académica</v>
      </c>
      <c r="I34" s="431" t="str">
        <f>'01-Mapa de riesgo-UO'!AT35</f>
        <v>GRAVE</v>
      </c>
      <c r="J34" s="332">
        <f>'01-Mapa de riesgo-UO'!AU35</f>
        <v>0</v>
      </c>
      <c r="K34" s="401">
        <v>0</v>
      </c>
      <c r="L34" s="399" t="s">
        <v>2701</v>
      </c>
      <c r="M34" s="278">
        <f>IF('01-Mapa de riesgo-UO'!S35="No existen", "No existe control para el riesgo",'01-Mapa de riesgo-UO'!W35)</f>
        <v>0</v>
      </c>
      <c r="N34" s="278">
        <f>'01-Mapa de riesgo-UO'!AB35</f>
        <v>0</v>
      </c>
      <c r="O34" s="278">
        <f>'01-Mapa de riesgo-UO'!AG35</f>
        <v>0</v>
      </c>
      <c r="P34" s="280">
        <f>'01-Mapa de riesgo-UO'!AL35</f>
        <v>0</v>
      </c>
      <c r="Q34" s="280">
        <f>'01-Mapa de riesgo-UO'!AP35</f>
        <v>0</v>
      </c>
      <c r="R34" s="431" t="str">
        <f>'01-Mapa de riesgo-UO'!AR35</f>
        <v>INEXISTENTE</v>
      </c>
      <c r="S34" s="399" t="s">
        <v>2702</v>
      </c>
      <c r="T34" s="399"/>
      <c r="U34" s="283">
        <f>'01-Mapa de riesgo-UO'!AW35</f>
        <v>0</v>
      </c>
      <c r="V34" s="283">
        <f>'01-Mapa de riesgo-UO'!AX35</f>
        <v>0</v>
      </c>
      <c r="W34" s="180">
        <f>IF(U34="COMPARTIR",'01-Mapa de riesgo-UO'!BA35, IF(U34=0, 0,$I$6))</f>
        <v>0</v>
      </c>
      <c r="X34" s="281"/>
      <c r="Y34" s="281"/>
      <c r="Z34" s="281"/>
      <c r="AA34" s="281"/>
      <c r="AB34" s="430" t="s">
        <v>2143</v>
      </c>
    </row>
    <row r="35" spans="1:28" ht="65.25" hidden="1" customHeight="1" x14ac:dyDescent="0.2">
      <c r="A35" s="324"/>
      <c r="B35" s="332"/>
      <c r="C35" s="402"/>
      <c r="D35" s="332"/>
      <c r="E35" s="332"/>
      <c r="F35" s="332"/>
      <c r="G35" s="52">
        <f>'01-Mapa de riesgo-UO'!I36</f>
        <v>0</v>
      </c>
      <c r="H35" s="332"/>
      <c r="I35" s="431"/>
      <c r="J35" s="332"/>
      <c r="K35" s="401"/>
      <c r="L35" s="399"/>
      <c r="M35" s="278">
        <f>IF('01-Mapa de riesgo-UO'!S36="No existen", "No existe control para el riesgo",'01-Mapa de riesgo-UO'!W36)</f>
        <v>0</v>
      </c>
      <c r="N35" s="278">
        <f>'01-Mapa de riesgo-UO'!AB36</f>
        <v>0</v>
      </c>
      <c r="O35" s="278">
        <f>'01-Mapa de riesgo-UO'!AG36</f>
        <v>0</v>
      </c>
      <c r="P35" s="280">
        <f>'01-Mapa de riesgo-UO'!AL36</f>
        <v>0</v>
      </c>
      <c r="Q35" s="280">
        <f>'01-Mapa de riesgo-UO'!AP36</f>
        <v>0</v>
      </c>
      <c r="R35" s="431"/>
      <c r="S35" s="399"/>
      <c r="T35" s="399"/>
      <c r="U35" s="283">
        <f>'01-Mapa de riesgo-UO'!AW36</f>
        <v>0</v>
      </c>
      <c r="V35" s="283">
        <f>'01-Mapa de riesgo-UO'!AX36</f>
        <v>0</v>
      </c>
      <c r="W35" s="180">
        <f>IF(U35="COMPARTIR",'01-Mapa de riesgo-UO'!BA36, IF(U35=0, 0,$I$6))</f>
        <v>0</v>
      </c>
      <c r="X35" s="281"/>
      <c r="Y35" s="281"/>
      <c r="Z35" s="281"/>
      <c r="AA35" s="281"/>
      <c r="AB35" s="430"/>
    </row>
    <row r="36" spans="1:28" ht="65.25" hidden="1" customHeight="1" x14ac:dyDescent="0.2">
      <c r="A36" s="324"/>
      <c r="B36" s="332"/>
      <c r="C36" s="402"/>
      <c r="D36" s="332"/>
      <c r="E36" s="332"/>
      <c r="F36" s="332"/>
      <c r="G36" s="52">
        <f>'01-Mapa de riesgo-UO'!I37</f>
        <v>0</v>
      </c>
      <c r="H36" s="332"/>
      <c r="I36" s="431"/>
      <c r="J36" s="332"/>
      <c r="K36" s="401"/>
      <c r="L36" s="399"/>
      <c r="M36" s="278">
        <f>IF('01-Mapa de riesgo-UO'!S37="No existen", "No existe control para el riesgo",'01-Mapa de riesgo-UO'!W37)</f>
        <v>0</v>
      </c>
      <c r="N36" s="278">
        <f>'01-Mapa de riesgo-UO'!AB37</f>
        <v>0</v>
      </c>
      <c r="O36" s="278">
        <f>'01-Mapa de riesgo-UO'!AG37</f>
        <v>0</v>
      </c>
      <c r="P36" s="280">
        <f>'01-Mapa de riesgo-UO'!AL37</f>
        <v>0</v>
      </c>
      <c r="Q36" s="280">
        <f>'01-Mapa de riesgo-UO'!AP37</f>
        <v>0</v>
      </c>
      <c r="R36" s="431"/>
      <c r="S36" s="399"/>
      <c r="T36" s="399"/>
      <c r="U36" s="283">
        <f>'01-Mapa de riesgo-UO'!AW37</f>
        <v>0</v>
      </c>
      <c r="V36" s="283">
        <f>'01-Mapa de riesgo-UO'!AX37</f>
        <v>0</v>
      </c>
      <c r="W36" s="180">
        <f>IF(U36="COMPARTIR",'01-Mapa de riesgo-UO'!BA37, IF(U36=0, 0,$I$6))</f>
        <v>0</v>
      </c>
      <c r="X36" s="281"/>
      <c r="Y36" s="281"/>
      <c r="Z36" s="281"/>
      <c r="AA36" s="281"/>
      <c r="AB36" s="430"/>
    </row>
    <row r="37" spans="1:28" ht="65.25" hidden="1" customHeight="1" x14ac:dyDescent="0.2">
      <c r="A37" s="324">
        <v>10</v>
      </c>
      <c r="B37" s="332" t="str">
        <f>'01-Mapa de riesgo-UO'!D38</f>
        <v>ADMINISTRACIÓN_INSTITUCIONAL</v>
      </c>
      <c r="C37" s="402" t="str">
        <f>+'01-Mapa de riesgo-UO'!F38</f>
        <v>NO</v>
      </c>
      <c r="D37" s="332" t="str">
        <f>'01-Mapa de riesgo-UO'!J38</f>
        <v>Derechos_Humanos</v>
      </c>
      <c r="E37" s="332" t="str">
        <f>'01-Mapa de riesgo-UO'!K38</f>
        <v>Publico,psicosial, y fisico</v>
      </c>
      <c r="F37" s="332"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32" t="str">
        <f>'01-Mapa de riesgo-UO'!M38</f>
        <v xml:space="preserve">Enfermedades de origen psicosocial
Enfermedades y posibles intoxicaciones
Desersión
Afectación laboral, por dificultad en la concentración
</v>
      </c>
      <c r="I37" s="431" t="str">
        <f>'01-Mapa de riesgo-UO'!AT38</f>
        <v>GRAVE</v>
      </c>
      <c r="J37" s="332">
        <f>'01-Mapa de riesgo-UO'!AU38</f>
        <v>0</v>
      </c>
      <c r="K37" s="401">
        <v>0</v>
      </c>
      <c r="L37" s="399" t="s">
        <v>2704</v>
      </c>
      <c r="M37" s="278">
        <f>IF('01-Mapa de riesgo-UO'!S38="No existen", "No existe control para el riesgo",'01-Mapa de riesgo-UO'!W38)</f>
        <v>0</v>
      </c>
      <c r="N37" s="278">
        <f>'01-Mapa de riesgo-UO'!AB38</f>
        <v>0</v>
      </c>
      <c r="O37" s="278">
        <f>'01-Mapa de riesgo-UO'!AG38</f>
        <v>0</v>
      </c>
      <c r="P37" s="280">
        <f>'01-Mapa de riesgo-UO'!AL38</f>
        <v>0</v>
      </c>
      <c r="Q37" s="280">
        <f>'01-Mapa de riesgo-UO'!AP38</f>
        <v>0</v>
      </c>
      <c r="R37" s="431" t="str">
        <f>'01-Mapa de riesgo-UO'!AR38</f>
        <v>INEXISTENTE</v>
      </c>
      <c r="S37" s="399" t="s">
        <v>2705</v>
      </c>
      <c r="T37" s="399"/>
      <c r="U37" s="283">
        <f>'01-Mapa de riesgo-UO'!AW38</f>
        <v>0</v>
      </c>
      <c r="V37" s="283">
        <f>'01-Mapa de riesgo-UO'!AX38</f>
        <v>0</v>
      </c>
      <c r="W37" s="180">
        <f>IF(U37="COMPARTIR",'01-Mapa de riesgo-UO'!BA38, IF(U37=0, 0,$I$6))</f>
        <v>0</v>
      </c>
      <c r="X37" s="281"/>
      <c r="Y37" s="281" t="s">
        <v>2705</v>
      </c>
      <c r="Z37" s="281"/>
      <c r="AA37" s="281"/>
      <c r="AB37" s="453" t="s">
        <v>2149</v>
      </c>
    </row>
    <row r="38" spans="1:28" ht="65.25" hidden="1" customHeight="1" x14ac:dyDescent="0.2">
      <c r="A38" s="324"/>
      <c r="B38" s="332"/>
      <c r="C38" s="402"/>
      <c r="D38" s="332"/>
      <c r="E38" s="332"/>
      <c r="F38" s="332"/>
      <c r="G38" s="52" t="str">
        <f>'01-Mapa de riesgo-UO'!I39</f>
        <v>Consumo de sustancias alucinógenas al interior de la facultad por parte de los estudiantes</v>
      </c>
      <c r="H38" s="332"/>
      <c r="I38" s="431"/>
      <c r="J38" s="332"/>
      <c r="K38" s="401"/>
      <c r="L38" s="399"/>
      <c r="M38" s="278">
        <f>IF('01-Mapa de riesgo-UO'!S39="No existen", "No existe control para el riesgo",'01-Mapa de riesgo-UO'!W39)</f>
        <v>0</v>
      </c>
      <c r="N38" s="278">
        <f>'01-Mapa de riesgo-UO'!AB39</f>
        <v>0</v>
      </c>
      <c r="O38" s="278">
        <f>'01-Mapa de riesgo-UO'!AG39</f>
        <v>0</v>
      </c>
      <c r="P38" s="280">
        <f>'01-Mapa de riesgo-UO'!AL39</f>
        <v>0</v>
      </c>
      <c r="Q38" s="280">
        <f>'01-Mapa de riesgo-UO'!AP39</f>
        <v>0</v>
      </c>
      <c r="R38" s="431"/>
      <c r="S38" s="399"/>
      <c r="T38" s="399"/>
      <c r="U38" s="283">
        <f>'01-Mapa de riesgo-UO'!AW39</f>
        <v>0</v>
      </c>
      <c r="V38" s="283">
        <f>'01-Mapa de riesgo-UO'!AX39</f>
        <v>0</v>
      </c>
      <c r="W38" s="180">
        <f>IF(U38="COMPARTIR",'01-Mapa de riesgo-UO'!BA39, IF(U38=0, 0,$I$6))</f>
        <v>0</v>
      </c>
      <c r="X38" s="281"/>
      <c r="Y38" s="281"/>
      <c r="Z38" s="281"/>
      <c r="AA38" s="281"/>
      <c r="AB38" s="453"/>
    </row>
    <row r="39" spans="1:28" ht="65.25" hidden="1" customHeight="1" x14ac:dyDescent="0.2">
      <c r="A39" s="324"/>
      <c r="B39" s="332"/>
      <c r="C39" s="402"/>
      <c r="D39" s="332"/>
      <c r="E39" s="332"/>
      <c r="F39" s="332"/>
      <c r="G39" s="52" t="str">
        <f>'01-Mapa de riesgo-UO'!I40</f>
        <v>Proliferación de olores de sustancias psicoactivas en la edificación de Besllas Artes</v>
      </c>
      <c r="H39" s="332"/>
      <c r="I39" s="431"/>
      <c r="J39" s="332"/>
      <c r="K39" s="401"/>
      <c r="L39" s="399"/>
      <c r="M39" s="278">
        <f>IF('01-Mapa de riesgo-UO'!S40="No existen", "No existe control para el riesgo",'01-Mapa de riesgo-UO'!W40)</f>
        <v>0</v>
      </c>
      <c r="N39" s="278">
        <f>'01-Mapa de riesgo-UO'!AB40</f>
        <v>0</v>
      </c>
      <c r="O39" s="278">
        <f>'01-Mapa de riesgo-UO'!AG40</f>
        <v>0</v>
      </c>
      <c r="P39" s="280">
        <f>'01-Mapa de riesgo-UO'!AL40</f>
        <v>0</v>
      </c>
      <c r="Q39" s="280">
        <f>'01-Mapa de riesgo-UO'!AP40</f>
        <v>0</v>
      </c>
      <c r="R39" s="431"/>
      <c r="S39" s="399"/>
      <c r="T39" s="399"/>
      <c r="U39" s="283">
        <f>'01-Mapa de riesgo-UO'!AW40</f>
        <v>0</v>
      </c>
      <c r="V39" s="283">
        <f>'01-Mapa de riesgo-UO'!AX40</f>
        <v>0</v>
      </c>
      <c r="W39" s="180">
        <f>IF(U39="COMPARTIR",'01-Mapa de riesgo-UO'!BA40, IF(U39=0, 0,$I$6))</f>
        <v>0</v>
      </c>
      <c r="X39" s="281"/>
      <c r="Y39" s="281"/>
      <c r="Z39" s="281"/>
      <c r="AA39" s="281"/>
      <c r="AB39" s="453"/>
    </row>
    <row r="40" spans="1:28" ht="65.25" customHeight="1" x14ac:dyDescent="0.2">
      <c r="A40" s="324">
        <v>11</v>
      </c>
      <c r="B40" s="332" t="str">
        <f>'01-Mapa de riesgo-UO'!D41</f>
        <v>DOCENCIA</v>
      </c>
      <c r="C40" s="402" t="str">
        <f>+'01-Mapa de riesgo-UO'!F41</f>
        <v>NO</v>
      </c>
      <c r="D40" s="332" t="str">
        <f>'01-Mapa de riesgo-UO'!J41</f>
        <v>Imagen</v>
      </c>
      <c r="E40" s="332" t="str">
        <f>'01-Mapa de riesgo-UO'!K41</f>
        <v>Cambios de la normatividad nacional que rige los procesos de renovación de registro calificado</v>
      </c>
      <c r="F40" s="332" t="str">
        <f>'01-Mapa de riesgo-UO'!L41</f>
        <v>Pérdida del registro calificado de uno de los programas que hacen parte de la Facultad</v>
      </c>
      <c r="G40" s="52" t="str">
        <f>'01-Mapa de riesgo-UO'!I41</f>
        <v>Falta de control y seguimiento a las fechas de vencimiento a los registros calificados</v>
      </c>
      <c r="H40" s="332" t="str">
        <f>'01-Mapa de riesgo-UO'!M41</f>
        <v>No ofrecimiento del programa académico
Pérdida de imagen Institucional</v>
      </c>
      <c r="I40" s="431" t="str">
        <f>'01-Mapa de riesgo-UO'!AT41</f>
        <v>MODERADO</v>
      </c>
      <c r="J40" s="332" t="str">
        <f>'01-Mapa de riesgo-UO'!AU41</f>
        <v>No. De programas que han perdido el registro calificado</v>
      </c>
      <c r="K40" s="433">
        <v>0</v>
      </c>
      <c r="L40" s="434" t="s">
        <v>2174</v>
      </c>
      <c r="M40" s="278" t="str">
        <f>IF('01-Mapa de riesgo-UO'!S41="No existen", "No existe control para el riesgo",'01-Mapa de riesgo-UO'!W41)</f>
        <v>Revisión periódica de vencimiento de registros calificados</v>
      </c>
      <c r="N40" s="278">
        <f>'01-Mapa de riesgo-UO'!AB41</f>
        <v>0</v>
      </c>
      <c r="O40" s="278" t="str">
        <f>'01-Mapa de riesgo-UO'!AG41</f>
        <v>Directores de Programa</v>
      </c>
      <c r="P40" s="280" t="str">
        <f>'01-Mapa de riesgo-UO'!AL41</f>
        <v>Semestral</v>
      </c>
      <c r="Q40" s="280" t="str">
        <f>'01-Mapa de riesgo-UO'!AP41</f>
        <v>Preventivo</v>
      </c>
      <c r="R40" s="431" t="str">
        <f>'01-Mapa de riesgo-UO'!AR41</f>
        <v>ACEPTABLE</v>
      </c>
      <c r="S40" s="434" t="s">
        <v>2165</v>
      </c>
      <c r="T40" s="434"/>
      <c r="U40" s="283" t="str">
        <f>'01-Mapa de riesgo-UO'!AW41</f>
        <v>REDUCIR</v>
      </c>
      <c r="V40" s="283" t="str">
        <f>'01-Mapa de riesgo-UO'!AX41</f>
        <v>Implementar un cronograma de seguimiento a nivel de facultad y de programas con la vigencia de los registros</v>
      </c>
      <c r="W40" s="180">
        <f>IF(U40="COMPARTIR",'01-Mapa de riesgo-UO'!BA41, IF(U40=0, 0,$I$6))</f>
        <v>0</v>
      </c>
      <c r="X40" s="286" t="s">
        <v>558</v>
      </c>
      <c r="Y40" s="286" t="s">
        <v>2180</v>
      </c>
      <c r="Z40" s="286" t="s">
        <v>561</v>
      </c>
      <c r="AA40" s="281" t="s">
        <v>3001</v>
      </c>
      <c r="AB40" s="430" t="s">
        <v>2144</v>
      </c>
    </row>
    <row r="41" spans="1:28" ht="65.25" hidden="1" customHeight="1" x14ac:dyDescent="0.2">
      <c r="A41" s="324"/>
      <c r="B41" s="332"/>
      <c r="C41" s="402"/>
      <c r="D41" s="332"/>
      <c r="E41" s="332"/>
      <c r="F41" s="332"/>
      <c r="G41" s="52" t="str">
        <f>'01-Mapa de riesgo-UO'!I42</f>
        <v>No renovación del registro calificado de un programa académico</v>
      </c>
      <c r="H41" s="332"/>
      <c r="I41" s="431"/>
      <c r="J41" s="332"/>
      <c r="K41" s="401"/>
      <c r="L41" s="399"/>
      <c r="M41" s="278" t="str">
        <f>IF('01-Mapa de riesgo-UO'!S42="No existen", "No existe control para el riesgo",'01-Mapa de riesgo-UO'!W42)</f>
        <v>Seguimiento en la reglamentación</v>
      </c>
      <c r="N41" s="278">
        <f>'01-Mapa de riesgo-UO'!AB42</f>
        <v>0</v>
      </c>
      <c r="O41" s="278" t="str">
        <f>'01-Mapa de riesgo-UO'!AG42</f>
        <v>Directores de Programa</v>
      </c>
      <c r="P41" s="280" t="str">
        <f>'01-Mapa de riesgo-UO'!AL42</f>
        <v>Bimestral</v>
      </c>
      <c r="Q41" s="280" t="str">
        <f>'01-Mapa de riesgo-UO'!AP42</f>
        <v>Preventivo</v>
      </c>
      <c r="R41" s="431"/>
      <c r="S41" s="434" t="s">
        <v>2166</v>
      </c>
      <c r="T41" s="434"/>
      <c r="U41" s="283" t="str">
        <f>'01-Mapa de riesgo-UO'!AW42</f>
        <v>REDUCIR</v>
      </c>
      <c r="V41" s="283" t="str">
        <f>'01-Mapa de riesgo-UO'!AX42</f>
        <v>Revisión periodica de la normatividad expedida por el Ministerio de Educación</v>
      </c>
      <c r="W41" s="180">
        <f>IF(U41="COMPARTIR",'01-Mapa de riesgo-UO'!BA42, IF(U41=0, 0,$I$6))</f>
        <v>0</v>
      </c>
      <c r="X41" s="286" t="s">
        <v>558</v>
      </c>
      <c r="Y41" s="286" t="s">
        <v>2181</v>
      </c>
      <c r="Z41" s="286" t="s">
        <v>561</v>
      </c>
      <c r="AA41" s="281" t="s">
        <v>3001</v>
      </c>
      <c r="AB41" s="430"/>
    </row>
    <row r="42" spans="1:28" ht="65.25" hidden="1" customHeight="1" x14ac:dyDescent="0.2">
      <c r="A42" s="324"/>
      <c r="B42" s="332"/>
      <c r="C42" s="402"/>
      <c r="D42" s="332"/>
      <c r="E42" s="332"/>
      <c r="F42" s="332"/>
      <c r="G42" s="52">
        <f>'01-Mapa de riesgo-UO'!I43</f>
        <v>0</v>
      </c>
      <c r="H42" s="332"/>
      <c r="I42" s="431"/>
      <c r="J42" s="332"/>
      <c r="K42" s="401"/>
      <c r="L42" s="399"/>
      <c r="M42" s="278">
        <f>IF('01-Mapa de riesgo-UO'!S43="No existen", "No existe control para el riesgo",'01-Mapa de riesgo-UO'!W43)</f>
        <v>0</v>
      </c>
      <c r="N42" s="278">
        <f>'01-Mapa de riesgo-UO'!AB43</f>
        <v>0</v>
      </c>
      <c r="O42" s="278">
        <f>'01-Mapa de riesgo-UO'!AG43</f>
        <v>0</v>
      </c>
      <c r="P42" s="280">
        <f>'01-Mapa de riesgo-UO'!AL43</f>
        <v>0</v>
      </c>
      <c r="Q42" s="280">
        <f>'01-Mapa de riesgo-UO'!AP43</f>
        <v>0</v>
      </c>
      <c r="R42" s="431"/>
      <c r="S42" s="434"/>
      <c r="T42" s="434"/>
      <c r="U42" s="283">
        <f>'01-Mapa de riesgo-UO'!AW43</f>
        <v>0</v>
      </c>
      <c r="V42" s="283">
        <f>'01-Mapa de riesgo-UO'!AX43</f>
        <v>0</v>
      </c>
      <c r="W42" s="180">
        <f>IF(U42="COMPARTIR",'01-Mapa de riesgo-UO'!BA43, IF(U42=0, 0,$I$6))</f>
        <v>0</v>
      </c>
      <c r="X42" s="286"/>
      <c r="Y42" s="286"/>
      <c r="Z42" s="286"/>
      <c r="AA42" s="286"/>
      <c r="AB42" s="430"/>
    </row>
    <row r="43" spans="1:28" ht="65.25" customHeight="1" x14ac:dyDescent="0.2">
      <c r="A43" s="324">
        <v>12</v>
      </c>
      <c r="B43" s="332" t="str">
        <f>'01-Mapa de riesgo-UO'!D44</f>
        <v>DOCENCIA</v>
      </c>
      <c r="C43" s="402" t="str">
        <f>+'01-Mapa de riesgo-UO'!F44</f>
        <v>NO</v>
      </c>
      <c r="D43" s="332" t="str">
        <f>'01-Mapa de riesgo-UO'!J44</f>
        <v>Estratégico</v>
      </c>
      <c r="E43" s="332" t="str">
        <f>'01-Mapa de riesgo-UO'!K44</f>
        <v>Deserción estudiantil</v>
      </c>
      <c r="F43" s="332"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32" t="str">
        <f>'01-Mapa de riesgo-UO'!M44</f>
        <v>Indicadores de la Universidad afectados
Disminución de los recursos de la Universidad</v>
      </c>
      <c r="I43" s="431" t="str">
        <f>'01-Mapa de riesgo-UO'!AT44</f>
        <v>MODERADO</v>
      </c>
      <c r="J43" s="332" t="str">
        <f>'01-Mapa de riesgo-UO'!AU44</f>
        <v>Porcentaje de estudiantes que se retiran por semestre</v>
      </c>
      <c r="K43" s="436">
        <v>6.5000000000000002E-2</v>
      </c>
      <c r="L43" s="399" t="s">
        <v>2706</v>
      </c>
      <c r="M43" s="278" t="str">
        <f>IF('01-Mapa de riesgo-UO'!S44="No existen", "No existe control para el riesgo",'01-Mapa de riesgo-UO'!W44)</f>
        <v>Seguimiento a los datos del Sistema de información para la toma de decisiones</v>
      </c>
      <c r="N43" s="278" t="str">
        <f>'01-Mapa de riesgo-UO'!AB44</f>
        <v>Sistema de Información para toma de decisiones</v>
      </c>
      <c r="O43" s="278" t="str">
        <f>'01-Mapa de riesgo-UO'!AG44</f>
        <v>Directores de Programa</v>
      </c>
      <c r="P43" s="280" t="str">
        <f>'01-Mapa de riesgo-UO'!AL44</f>
        <v>Semestral</v>
      </c>
      <c r="Q43" s="280" t="str">
        <f>'01-Mapa de riesgo-UO'!AP44</f>
        <v>Detectivo</v>
      </c>
      <c r="R43" s="431" t="str">
        <f>'01-Mapa de riesgo-UO'!AR44</f>
        <v>ACEPTABLE</v>
      </c>
      <c r="S43" s="434" t="s">
        <v>2167</v>
      </c>
      <c r="T43" s="434"/>
      <c r="U43" s="283" t="str">
        <f>'01-Mapa de riesgo-UO'!AW44</f>
        <v>REDUCIR</v>
      </c>
      <c r="V43" s="283" t="str">
        <f>'01-Mapa de riesgo-UO'!AX44</f>
        <v>Implementación de estrategias de retención de estudiantes por parte de los directores de programa  y comites curriculares, que aportes a la disminución de los indices de deserción.</v>
      </c>
      <c r="W43" s="180">
        <f>IF(U43="COMPARTIR",'01-Mapa de riesgo-UO'!BA44, IF(U43=0, 0,$I$6))</f>
        <v>0</v>
      </c>
      <c r="X43" s="286" t="s">
        <v>558</v>
      </c>
      <c r="Y43" s="286" t="s">
        <v>2184</v>
      </c>
      <c r="Z43" s="286" t="s">
        <v>562</v>
      </c>
      <c r="AA43" s="286"/>
      <c r="AB43" s="430" t="s">
        <v>2143</v>
      </c>
    </row>
    <row r="44" spans="1:28" ht="65.25" hidden="1" customHeight="1" x14ac:dyDescent="0.2">
      <c r="A44" s="324"/>
      <c r="B44" s="332"/>
      <c r="C44" s="402"/>
      <c r="D44" s="332"/>
      <c r="E44" s="332"/>
      <c r="F44" s="332"/>
      <c r="G44" s="52" t="str">
        <f>'01-Mapa de riesgo-UO'!I45</f>
        <v>Los currículos de las asignaturas no permiten el buen desempeño del estudiante</v>
      </c>
      <c r="H44" s="332"/>
      <c r="I44" s="431"/>
      <c r="J44" s="332"/>
      <c r="K44" s="401"/>
      <c r="L44" s="399"/>
      <c r="M44" s="278">
        <f>IF('01-Mapa de riesgo-UO'!S45="No existen", "No existe control para el riesgo",'01-Mapa de riesgo-UO'!W45)</f>
        <v>0</v>
      </c>
      <c r="N44" s="278">
        <f>'01-Mapa de riesgo-UO'!AB45</f>
        <v>0</v>
      </c>
      <c r="O44" s="278">
        <f>'01-Mapa de riesgo-UO'!AG45</f>
        <v>0</v>
      </c>
      <c r="P44" s="280">
        <f>'01-Mapa de riesgo-UO'!AL45</f>
        <v>0</v>
      </c>
      <c r="Q44" s="280">
        <f>'01-Mapa de riesgo-UO'!AP45</f>
        <v>0</v>
      </c>
      <c r="R44" s="431"/>
      <c r="S44" s="434"/>
      <c r="T44" s="434"/>
      <c r="U44" s="283">
        <f>'01-Mapa de riesgo-UO'!AW45</f>
        <v>0</v>
      </c>
      <c r="V44" s="283">
        <f>'01-Mapa de riesgo-UO'!AX45</f>
        <v>0</v>
      </c>
      <c r="W44" s="180">
        <f>IF(U44="COMPARTIR",'01-Mapa de riesgo-UO'!BA45, IF(U44=0, 0,$I$6))</f>
        <v>0</v>
      </c>
      <c r="X44" s="286"/>
      <c r="Y44" s="286"/>
      <c r="Z44" s="286"/>
      <c r="AA44" s="286"/>
      <c r="AB44" s="430"/>
    </row>
    <row r="45" spans="1:28" ht="65.25" hidden="1" customHeight="1" x14ac:dyDescent="0.2">
      <c r="A45" s="324"/>
      <c r="B45" s="332"/>
      <c r="C45" s="402"/>
      <c r="D45" s="332"/>
      <c r="E45" s="332"/>
      <c r="F45" s="332"/>
      <c r="G45" s="52">
        <f>'01-Mapa de riesgo-UO'!I46</f>
        <v>0</v>
      </c>
      <c r="H45" s="332"/>
      <c r="I45" s="431"/>
      <c r="J45" s="332"/>
      <c r="K45" s="401"/>
      <c r="L45" s="399"/>
      <c r="M45" s="278">
        <f>IF('01-Mapa de riesgo-UO'!S46="No existen", "No existe control para el riesgo",'01-Mapa de riesgo-UO'!W46)</f>
        <v>0</v>
      </c>
      <c r="N45" s="278">
        <f>'01-Mapa de riesgo-UO'!AB46</f>
        <v>0</v>
      </c>
      <c r="O45" s="278">
        <f>'01-Mapa de riesgo-UO'!AG46</f>
        <v>0</v>
      </c>
      <c r="P45" s="280">
        <f>'01-Mapa de riesgo-UO'!AL46</f>
        <v>0</v>
      </c>
      <c r="Q45" s="280">
        <f>'01-Mapa de riesgo-UO'!AP46</f>
        <v>0</v>
      </c>
      <c r="R45" s="431"/>
      <c r="S45" s="434"/>
      <c r="T45" s="434"/>
      <c r="U45" s="283">
        <f>'01-Mapa de riesgo-UO'!AW46</f>
        <v>0</v>
      </c>
      <c r="V45" s="283">
        <f>'01-Mapa de riesgo-UO'!AX46</f>
        <v>0</v>
      </c>
      <c r="W45" s="180">
        <f>IF(U45="COMPARTIR",'01-Mapa de riesgo-UO'!BA46, IF(U45=0, 0,$I$6))</f>
        <v>0</v>
      </c>
      <c r="X45" s="286"/>
      <c r="Y45" s="286"/>
      <c r="Z45" s="286"/>
      <c r="AA45" s="286"/>
      <c r="AB45" s="430"/>
    </row>
    <row r="46" spans="1:28" ht="65.25" customHeight="1" x14ac:dyDescent="0.2">
      <c r="A46" s="324">
        <v>13</v>
      </c>
      <c r="B46" s="332" t="str">
        <f>'01-Mapa de riesgo-UO'!D47</f>
        <v>DOCENCIA</v>
      </c>
      <c r="C46" s="402" t="str">
        <f>+'01-Mapa de riesgo-UO'!F47</f>
        <v>NO</v>
      </c>
      <c r="D46" s="332" t="str">
        <f>'01-Mapa de riesgo-UO'!J47</f>
        <v>Cumplimiento</v>
      </c>
      <c r="E46" s="332" t="str">
        <f>'01-Mapa de riesgo-UO'!K47</f>
        <v>Normatividad vigente asociada al diligenciamiento, control y  seguimiento al plan de trabajo docente.</v>
      </c>
      <c r="F46" s="332"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32" t="str">
        <f>'01-Mapa de riesgo-UO'!M47</f>
        <v>Procesos disciplinarios y penales
Demandas a la Universidad
Aumento de peticiones, quejas y reclamos
Resultados de las asignaturas no acorde con la programación establecida</v>
      </c>
      <c r="I46" s="431" t="str">
        <f>'01-Mapa de riesgo-UO'!AT47</f>
        <v>LEVE</v>
      </c>
      <c r="J46" s="332" t="str">
        <f>'01-Mapa de riesgo-UO'!AU47</f>
        <v>Porcentaje de directores que no cumplen con el seguimientos al plan de trabajo docente</v>
      </c>
      <c r="K46" s="433">
        <v>0</v>
      </c>
      <c r="L46" s="399" t="s">
        <v>2707</v>
      </c>
      <c r="M46" s="278" t="str">
        <f>IF('01-Mapa de riesgo-UO'!S47="No existen", "No existe control para el riesgo",'01-Mapa de riesgo-UO'!W47)</f>
        <v>Seguimiento al  Plan de trabajo docente</v>
      </c>
      <c r="N46" s="278" t="str">
        <f>'01-Mapa de riesgo-UO'!AB47</f>
        <v>aplicativo / docente</v>
      </c>
      <c r="O46" s="278" t="str">
        <f>'01-Mapa de riesgo-UO'!AG47</f>
        <v>Coordinadores - Directores de departamento</v>
      </c>
      <c r="P46" s="280" t="str">
        <f>'01-Mapa de riesgo-UO'!AL47</f>
        <v>Semestral</v>
      </c>
      <c r="Q46" s="280" t="str">
        <f>'01-Mapa de riesgo-UO'!AP47</f>
        <v>Preventivo</v>
      </c>
      <c r="R46" s="431" t="str">
        <f>'01-Mapa de riesgo-UO'!AR47</f>
        <v>FUERTE</v>
      </c>
      <c r="S46" s="434" t="s">
        <v>2168</v>
      </c>
      <c r="T46" s="434"/>
      <c r="U46" s="283" t="str">
        <f>'01-Mapa de riesgo-UO'!AW47</f>
        <v>ASUMIR</v>
      </c>
      <c r="V46" s="283">
        <f>'01-Mapa de riesgo-UO'!AX47</f>
        <v>0</v>
      </c>
      <c r="W46" s="180">
        <f>IF(U46="COMPARTIR",'01-Mapa de riesgo-UO'!BA47, IF(U46=0, 0,$I$6))</f>
        <v>0</v>
      </c>
      <c r="X46" s="286"/>
      <c r="Y46" s="286"/>
      <c r="Z46" s="286"/>
      <c r="AA46" s="286"/>
      <c r="AB46" s="430" t="s">
        <v>2143</v>
      </c>
    </row>
    <row r="47" spans="1:28" ht="65.25" hidden="1" customHeight="1" x14ac:dyDescent="0.2">
      <c r="A47" s="324"/>
      <c r="B47" s="332"/>
      <c r="C47" s="402"/>
      <c r="D47" s="332"/>
      <c r="E47" s="332"/>
      <c r="F47" s="332"/>
      <c r="G47" s="52">
        <f>'01-Mapa de riesgo-UO'!I48</f>
        <v>0</v>
      </c>
      <c r="H47" s="332"/>
      <c r="I47" s="431"/>
      <c r="J47" s="332"/>
      <c r="K47" s="401"/>
      <c r="L47" s="399"/>
      <c r="M47" s="278" t="str">
        <f>IF('01-Mapa de riesgo-UO'!S48="No existen", "No existe control para el riesgo",'01-Mapa de riesgo-UO'!W48)</f>
        <v>Revisión y aprobación del plan de trabajo docente, teniendo como insumo Heteroevaluación, Autoevaluación e Informe del docente</v>
      </c>
      <c r="N47" s="278">
        <f>'01-Mapa de riesgo-UO'!AB48</f>
        <v>0</v>
      </c>
      <c r="O47" s="278" t="str">
        <f>'01-Mapa de riesgo-UO'!AG48</f>
        <v>Directores de Departamento</v>
      </c>
      <c r="P47" s="280" t="str">
        <f>'01-Mapa de riesgo-UO'!AL48</f>
        <v>Anual</v>
      </c>
      <c r="Q47" s="280" t="str">
        <f>'01-Mapa de riesgo-UO'!AP48</f>
        <v>Preventivo</v>
      </c>
      <c r="R47" s="431"/>
      <c r="S47" s="434" t="s">
        <v>2169</v>
      </c>
      <c r="T47" s="434"/>
      <c r="U47" s="283" t="str">
        <f>'01-Mapa de riesgo-UO'!AW48</f>
        <v>ASUMIR</v>
      </c>
      <c r="V47" s="283">
        <f>'01-Mapa de riesgo-UO'!AX48</f>
        <v>0</v>
      </c>
      <c r="W47" s="180">
        <f>IF(U47="COMPARTIR",'01-Mapa de riesgo-UO'!BA48, IF(U47=0, 0,$I$6))</f>
        <v>0</v>
      </c>
      <c r="X47" s="286"/>
      <c r="Y47" s="286"/>
      <c r="Z47" s="286"/>
      <c r="AA47" s="286"/>
      <c r="AB47" s="430"/>
    </row>
    <row r="48" spans="1:28" ht="65.25" hidden="1" customHeight="1" x14ac:dyDescent="0.2">
      <c r="A48" s="324"/>
      <c r="B48" s="332"/>
      <c r="C48" s="402"/>
      <c r="D48" s="332"/>
      <c r="E48" s="332"/>
      <c r="F48" s="332"/>
      <c r="G48" s="52">
        <f>'01-Mapa de riesgo-UO'!I49</f>
        <v>0</v>
      </c>
      <c r="H48" s="332"/>
      <c r="I48" s="431"/>
      <c r="J48" s="332"/>
      <c r="K48" s="401"/>
      <c r="L48" s="399"/>
      <c r="M48" s="278" t="str">
        <f>IF('01-Mapa de riesgo-UO'!S49="No existen", "No existe control para el riesgo",'01-Mapa de riesgo-UO'!W49)</f>
        <v>Presentación del informe de la coevaluación</v>
      </c>
      <c r="N48" s="278">
        <f>'01-Mapa de riesgo-UO'!AB49</f>
        <v>0</v>
      </c>
      <c r="O48" s="278" t="str">
        <f>'01-Mapa de riesgo-UO'!AG49</f>
        <v>Directores de Departamento</v>
      </c>
      <c r="P48" s="280" t="str">
        <f>'01-Mapa de riesgo-UO'!AL49</f>
        <v>Anual</v>
      </c>
      <c r="Q48" s="280" t="str">
        <f>'01-Mapa de riesgo-UO'!AP49</f>
        <v>Preventivo</v>
      </c>
      <c r="R48" s="431"/>
      <c r="S48" s="434" t="s">
        <v>2170</v>
      </c>
      <c r="T48" s="434"/>
      <c r="U48" s="283" t="str">
        <f>'01-Mapa de riesgo-UO'!AW49</f>
        <v>ASUMIR</v>
      </c>
      <c r="V48" s="283">
        <f>'01-Mapa de riesgo-UO'!AX49</f>
        <v>0</v>
      </c>
      <c r="W48" s="180">
        <f>IF(U48="COMPARTIR",'01-Mapa de riesgo-UO'!BA49, IF(U48=0, 0,$I$6))</f>
        <v>0</v>
      </c>
      <c r="X48" s="286"/>
      <c r="Y48" s="286"/>
      <c r="Z48" s="286"/>
      <c r="AA48" s="286"/>
      <c r="AB48" s="430"/>
    </row>
    <row r="49" spans="1:28" ht="65.25" hidden="1" customHeight="1" x14ac:dyDescent="0.2">
      <c r="A49" s="324">
        <v>14</v>
      </c>
      <c r="B49" s="332" t="str">
        <f>'01-Mapa de riesgo-UO'!D50</f>
        <v>INVESTIGACIÓN_E_INNOVACIÓN</v>
      </c>
      <c r="C49" s="402" t="str">
        <f>+'01-Mapa de riesgo-UO'!F50</f>
        <v>NO</v>
      </c>
      <c r="D49" s="332" t="str">
        <f>'01-Mapa de riesgo-UO'!J50</f>
        <v>Estratégico</v>
      </c>
      <c r="E49" s="332" t="str">
        <f>'01-Mapa de riesgo-UO'!K50</f>
        <v>Descenso en la categoria asignada por Colciencias de los Grupos de investigación vinculados a la Facultad.</v>
      </c>
      <c r="F49" s="332"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32" t="str">
        <f>'01-Mapa de riesgo-UO'!M50</f>
        <v>Incumplimiento con las metas trazadas en el PDI
Pérdida de imagen institucional
Disminución en la investigación
Afectación de los procesos de acreditación de los programas académicos y del Institucional</v>
      </c>
      <c r="I49" s="431" t="str">
        <f>'01-Mapa de riesgo-UO'!AT50</f>
        <v>LEVE</v>
      </c>
      <c r="J49" s="332" t="str">
        <f>'01-Mapa de riesgo-UO'!AU50</f>
        <v>Porcentaje de grupos reconocidos y  categorizados de Colciencias</v>
      </c>
      <c r="K49" s="435">
        <v>0.9</v>
      </c>
      <c r="L49" s="399" t="s">
        <v>2177</v>
      </c>
      <c r="M49" s="278" t="str">
        <f>IF('01-Mapa de riesgo-UO'!S50="No existen", "No existe control para el riesgo",'01-Mapa de riesgo-UO'!W50)</f>
        <v>Seguimiento  Sistema de información para la toma de decisiones</v>
      </c>
      <c r="N49" s="278" t="str">
        <f>'01-Mapa de riesgo-UO'!AB50</f>
        <v>Sistema de Información para toma de decisiones</v>
      </c>
      <c r="O49" s="278" t="str">
        <f>'01-Mapa de riesgo-UO'!AG50</f>
        <v>Decanos</v>
      </c>
      <c r="P49" s="280" t="str">
        <f>'01-Mapa de riesgo-UO'!AL50</f>
        <v>Anual</v>
      </c>
      <c r="Q49" s="280" t="str">
        <f>'01-Mapa de riesgo-UO'!AP50</f>
        <v>Preventivo</v>
      </c>
      <c r="R49" s="431" t="str">
        <f>'01-Mapa de riesgo-UO'!AR50</f>
        <v>FUERTE</v>
      </c>
      <c r="S49" s="434" t="s">
        <v>2171</v>
      </c>
      <c r="T49" s="434"/>
      <c r="U49" s="283" t="str">
        <f>'01-Mapa de riesgo-UO'!AW50</f>
        <v>ASUMIR</v>
      </c>
      <c r="V49" s="283">
        <f>'01-Mapa de riesgo-UO'!AX50</f>
        <v>0</v>
      </c>
      <c r="W49" s="180">
        <f>IF(U49="COMPARTIR",'01-Mapa de riesgo-UO'!BA50, IF(U49=0, 0,$I$6))</f>
        <v>0</v>
      </c>
      <c r="X49" s="286"/>
      <c r="Y49" s="286"/>
      <c r="Z49" s="286"/>
      <c r="AA49" s="286"/>
      <c r="AB49" s="430" t="s">
        <v>2143</v>
      </c>
    </row>
    <row r="50" spans="1:28" ht="65.25" hidden="1" customHeight="1" x14ac:dyDescent="0.2">
      <c r="A50" s="324"/>
      <c r="B50" s="332"/>
      <c r="C50" s="402"/>
      <c r="D50" s="332"/>
      <c r="E50" s="332"/>
      <c r="F50" s="332"/>
      <c r="G50" s="52" t="str">
        <f>'01-Mapa de riesgo-UO'!I51</f>
        <v>Desactualización de la información del Grupo de Investigación en la plataforma de Colciencias  y poca vinculación de estudiantes de pregrado y posgrado</v>
      </c>
      <c r="H50" s="332"/>
      <c r="I50" s="431"/>
      <c r="J50" s="332"/>
      <c r="K50" s="401"/>
      <c r="L50" s="399"/>
      <c r="M50" s="278">
        <f>IF('01-Mapa de riesgo-UO'!S51="No existen", "No existe control para el riesgo",'01-Mapa de riesgo-UO'!W51)</f>
        <v>0</v>
      </c>
      <c r="N50" s="278">
        <f>'01-Mapa de riesgo-UO'!AB51</f>
        <v>0</v>
      </c>
      <c r="O50" s="278">
        <f>'01-Mapa de riesgo-UO'!AG51</f>
        <v>0</v>
      </c>
      <c r="P50" s="280">
        <f>'01-Mapa de riesgo-UO'!AL51</f>
        <v>0</v>
      </c>
      <c r="Q50" s="280">
        <f>'01-Mapa de riesgo-UO'!AP51</f>
        <v>0</v>
      </c>
      <c r="R50" s="431"/>
      <c r="S50" s="434"/>
      <c r="T50" s="434"/>
      <c r="U50" s="283" t="str">
        <f>'01-Mapa de riesgo-UO'!AW51</f>
        <v>ASUMIR</v>
      </c>
      <c r="V50" s="283">
        <f>'01-Mapa de riesgo-UO'!AX51</f>
        <v>0</v>
      </c>
      <c r="W50" s="180">
        <f>IF(U50="COMPARTIR",'01-Mapa de riesgo-UO'!BA51, IF(U50=0, 0,$I$6))</f>
        <v>0</v>
      </c>
      <c r="X50" s="286"/>
      <c r="Y50" s="286"/>
      <c r="Z50" s="286"/>
      <c r="AA50" s="286"/>
      <c r="AB50" s="430"/>
    </row>
    <row r="51" spans="1:28" ht="65.25" hidden="1" customHeight="1" x14ac:dyDescent="0.2">
      <c r="A51" s="324"/>
      <c r="B51" s="332"/>
      <c r="C51" s="402"/>
      <c r="D51" s="332"/>
      <c r="E51" s="332"/>
      <c r="F51" s="332"/>
      <c r="G51" s="52" t="str">
        <f>'01-Mapa de riesgo-UO'!I52</f>
        <v>Poca disponibilidad de presupuesto para el desarrollo de proyectos</v>
      </c>
      <c r="H51" s="332"/>
      <c r="I51" s="431"/>
      <c r="J51" s="332"/>
      <c r="K51" s="401"/>
      <c r="L51" s="399"/>
      <c r="M51" s="278">
        <f>IF('01-Mapa de riesgo-UO'!S52="No existen", "No existe control para el riesgo",'01-Mapa de riesgo-UO'!W52)</f>
        <v>0</v>
      </c>
      <c r="N51" s="278">
        <f>'01-Mapa de riesgo-UO'!AB52</f>
        <v>0</v>
      </c>
      <c r="O51" s="278">
        <f>'01-Mapa de riesgo-UO'!AG52</f>
        <v>0</v>
      </c>
      <c r="P51" s="280">
        <f>'01-Mapa de riesgo-UO'!AL52</f>
        <v>0</v>
      </c>
      <c r="Q51" s="280">
        <f>'01-Mapa de riesgo-UO'!AP52</f>
        <v>0</v>
      </c>
      <c r="R51" s="431"/>
      <c r="S51" s="434"/>
      <c r="T51" s="434"/>
      <c r="U51" s="283" t="str">
        <f>'01-Mapa de riesgo-UO'!AW52</f>
        <v>ASUMIR</v>
      </c>
      <c r="V51" s="283">
        <f>'01-Mapa de riesgo-UO'!AX52</f>
        <v>0</v>
      </c>
      <c r="W51" s="180">
        <f>IF(U51="COMPARTIR",'01-Mapa de riesgo-UO'!BA52, IF(U51=0, 0,$I$6))</f>
        <v>0</v>
      </c>
      <c r="X51" s="286"/>
      <c r="Y51" s="286"/>
      <c r="Z51" s="286"/>
      <c r="AA51" s="286"/>
      <c r="AB51" s="430"/>
    </row>
    <row r="52" spans="1:28" ht="65.25" hidden="1" customHeight="1" x14ac:dyDescent="0.2">
      <c r="A52" s="324">
        <v>15</v>
      </c>
      <c r="B52" s="332" t="str">
        <f>'01-Mapa de riesgo-UO'!D53</f>
        <v>INVESTIGACIÓN_E_INNOVACIÓN</v>
      </c>
      <c r="C52" s="402" t="str">
        <f>+'01-Mapa de riesgo-UO'!F53</f>
        <v>NO</v>
      </c>
      <c r="D52" s="332" t="str">
        <f>'01-Mapa de riesgo-UO'!J53</f>
        <v>Operacional</v>
      </c>
      <c r="E52" s="332" t="str">
        <f>'01-Mapa de riesgo-UO'!K53</f>
        <v>Impedimento en la prestación del servicio de laboratorios académicos y de investigación.</v>
      </c>
      <c r="F52" s="332" t="str">
        <f>'01-Mapa de riesgo-UO'!L53</f>
        <v>Daño parcial o total, en equipamientos de los laboratorios</v>
      </c>
      <c r="G52" s="52" t="str">
        <f>'01-Mapa de riesgo-UO'!I53</f>
        <v>Falta de mantenimiento de los equipos</v>
      </c>
      <c r="H52" s="332"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431" t="str">
        <f>'01-Mapa de riesgo-UO'!AT53</f>
        <v>LEVE</v>
      </c>
      <c r="J52" s="332" t="str">
        <f>'01-Mapa de riesgo-UO'!AU53</f>
        <v>Porcentaje de equipos de Laboratorios de la facultad con daños parciales o total en la vigencia</v>
      </c>
      <c r="K52" s="433">
        <v>0</v>
      </c>
      <c r="L52" s="399" t="s">
        <v>2178</v>
      </c>
      <c r="M52" s="278" t="str">
        <f>IF('01-Mapa de riesgo-UO'!S53="No existen", "No existe control para el riesgo",'01-Mapa de riesgo-UO'!W53)</f>
        <v>Fichas de control técnico de equipos para Mantenimiento preventivo</v>
      </c>
      <c r="N52" s="278">
        <f>'01-Mapa de riesgo-UO'!AB53</f>
        <v>0</v>
      </c>
      <c r="O52" s="278" t="str">
        <f>'01-Mapa de riesgo-UO'!AG53</f>
        <v>Labotatorista</v>
      </c>
      <c r="P52" s="280" t="str">
        <f>'01-Mapa de riesgo-UO'!AL53</f>
        <v>Anual</v>
      </c>
      <c r="Q52" s="280" t="str">
        <f>'01-Mapa de riesgo-UO'!AP53</f>
        <v>Preventivo</v>
      </c>
      <c r="R52" s="431" t="str">
        <f>'01-Mapa de riesgo-UO'!AR53</f>
        <v>FUERTE</v>
      </c>
      <c r="S52" s="434" t="s">
        <v>2172</v>
      </c>
      <c r="T52" s="434"/>
      <c r="U52" s="283" t="str">
        <f>'01-Mapa de riesgo-UO'!AW53</f>
        <v>ASUMIR</v>
      </c>
      <c r="V52" s="283">
        <f>'01-Mapa de riesgo-UO'!AX53</f>
        <v>0</v>
      </c>
      <c r="W52" s="180">
        <f>IF(U52="COMPARTIR",'01-Mapa de riesgo-UO'!BA53, IF(U52=0, 0,$I$6))</f>
        <v>0</v>
      </c>
      <c r="X52" s="286"/>
      <c r="Y52" s="286"/>
      <c r="Z52" s="286"/>
      <c r="AA52" s="286"/>
      <c r="AB52" s="430" t="s">
        <v>2144</v>
      </c>
    </row>
    <row r="53" spans="1:28" ht="65.25" hidden="1" customHeight="1" x14ac:dyDescent="0.2">
      <c r="A53" s="324"/>
      <c r="B53" s="332"/>
      <c r="C53" s="402"/>
      <c r="D53" s="332"/>
      <c r="E53" s="332"/>
      <c r="F53" s="332"/>
      <c r="G53" s="52" t="str">
        <f>'01-Mapa de riesgo-UO'!I54</f>
        <v>Manejo inadecuado de los equipos o falta de uso</v>
      </c>
      <c r="H53" s="332"/>
      <c r="I53" s="431"/>
      <c r="J53" s="332"/>
      <c r="K53" s="401"/>
      <c r="L53" s="399"/>
      <c r="M53" s="278">
        <f>IF('01-Mapa de riesgo-UO'!S54="No existen", "No existe control para el riesgo",'01-Mapa de riesgo-UO'!W54)</f>
        <v>0</v>
      </c>
      <c r="N53" s="278">
        <f>'01-Mapa de riesgo-UO'!AB54</f>
        <v>0</v>
      </c>
      <c r="O53" s="278">
        <f>'01-Mapa de riesgo-UO'!AG54</f>
        <v>0</v>
      </c>
      <c r="P53" s="280">
        <f>'01-Mapa de riesgo-UO'!AL54</f>
        <v>0</v>
      </c>
      <c r="Q53" s="280">
        <f>'01-Mapa de riesgo-UO'!AP54</f>
        <v>0</v>
      </c>
      <c r="R53" s="431"/>
      <c r="S53" s="434"/>
      <c r="T53" s="434"/>
      <c r="U53" s="283" t="str">
        <f>'01-Mapa de riesgo-UO'!AW54</f>
        <v>ASUMIR</v>
      </c>
      <c r="V53" s="283">
        <f>'01-Mapa de riesgo-UO'!AX54</f>
        <v>0</v>
      </c>
      <c r="W53" s="180">
        <f>IF(U53="COMPARTIR",'01-Mapa de riesgo-UO'!BA54, IF(U53=0, 0,$I$6))</f>
        <v>0</v>
      </c>
      <c r="X53" s="286"/>
      <c r="Y53" s="286"/>
      <c r="Z53" s="286"/>
      <c r="AA53" s="286"/>
      <c r="AB53" s="430"/>
    </row>
    <row r="54" spans="1:28" ht="65.25" hidden="1" customHeight="1" x14ac:dyDescent="0.2">
      <c r="A54" s="324"/>
      <c r="B54" s="332"/>
      <c r="C54" s="402"/>
      <c r="D54" s="332"/>
      <c r="E54" s="332"/>
      <c r="F54" s="332"/>
      <c r="G54" s="52" t="str">
        <f>'01-Mapa de riesgo-UO'!I55</f>
        <v>Falta de insumos o complementos necesarios para los equipos</v>
      </c>
      <c r="H54" s="332"/>
      <c r="I54" s="431"/>
      <c r="J54" s="332"/>
      <c r="K54" s="401"/>
      <c r="L54" s="399"/>
      <c r="M54" s="278">
        <f>IF('01-Mapa de riesgo-UO'!S55="No existen", "No existe control para el riesgo",'01-Mapa de riesgo-UO'!W55)</f>
        <v>0</v>
      </c>
      <c r="N54" s="278">
        <f>'01-Mapa de riesgo-UO'!AB55</f>
        <v>0</v>
      </c>
      <c r="O54" s="278">
        <f>'01-Mapa de riesgo-UO'!AG55</f>
        <v>0</v>
      </c>
      <c r="P54" s="280">
        <f>'01-Mapa de riesgo-UO'!AL55</f>
        <v>0</v>
      </c>
      <c r="Q54" s="280">
        <f>'01-Mapa de riesgo-UO'!AP55</f>
        <v>0</v>
      </c>
      <c r="R54" s="431"/>
      <c r="S54" s="434"/>
      <c r="T54" s="434"/>
      <c r="U54" s="283" t="str">
        <f>'01-Mapa de riesgo-UO'!AW55</f>
        <v>ASUMIR</v>
      </c>
      <c r="V54" s="283">
        <f>'01-Mapa de riesgo-UO'!AX55</f>
        <v>0</v>
      </c>
      <c r="W54" s="180">
        <f>IF(U54="COMPARTIR",'01-Mapa de riesgo-UO'!BA55, IF(U54=0, 0,$I$6))</f>
        <v>0</v>
      </c>
      <c r="X54" s="286"/>
      <c r="Y54" s="286"/>
      <c r="Z54" s="286"/>
      <c r="AA54" s="286"/>
      <c r="AB54" s="430"/>
    </row>
    <row r="55" spans="1:28" ht="65.25" hidden="1" customHeight="1" x14ac:dyDescent="0.2">
      <c r="A55" s="324">
        <v>16</v>
      </c>
      <c r="B55" s="332" t="str">
        <f>'01-Mapa de riesgo-UO'!D56</f>
        <v>ADMINISTRACIÓN_INSTITUCIONAL</v>
      </c>
      <c r="C55" s="402" t="str">
        <f>+'01-Mapa de riesgo-UO'!F56</f>
        <v>NO</v>
      </c>
      <c r="D55" s="332" t="str">
        <f>'01-Mapa de riesgo-UO'!J56</f>
        <v>Financiero</v>
      </c>
      <c r="E55" s="332" t="str">
        <f>'01-Mapa de riesgo-UO'!K56</f>
        <v>Infraestructura física dispersa para los diferentes departamentos y programas de la Facultad</v>
      </c>
      <c r="F55" s="332" t="str">
        <f>'01-Mapa de riesgo-UO'!L56</f>
        <v>No se cuenta con una infraestructura física unificada que integre al personal perteneciente a la Facultad</v>
      </c>
      <c r="G55" s="52" t="str">
        <f>'01-Mapa de riesgo-UO'!I56</f>
        <v>Recursos limitados de la Institución</v>
      </c>
      <c r="H55" s="332" t="str">
        <f>'01-Mapa de riesgo-UO'!M56</f>
        <v>Pérdida de la noción de integrabilidad en lo académico y las relaciones interpersonales de la comunidad académica. 
No se da una adecuada prestación de asesoría académica y de formación integral a los estudiantes</v>
      </c>
      <c r="I55" s="431" t="str">
        <f>'01-Mapa de riesgo-UO'!AT56</f>
        <v>MODERADO</v>
      </c>
      <c r="J55" s="332" t="str">
        <f>'01-Mapa de riesgo-UO'!AU56</f>
        <v>Edicio ó planta física propia para la Facultad de Ciencias Básicas</v>
      </c>
      <c r="K55" s="433">
        <v>0</v>
      </c>
      <c r="L55" s="399" t="s">
        <v>2179</v>
      </c>
      <c r="M55" s="278" t="str">
        <f>IF('01-Mapa de riesgo-UO'!S56="No existen", "No existe control para el riesgo",'01-Mapa de riesgo-UO'!W56)</f>
        <v>Reuniones y gestión con la alta dirección  y oficina planeación</v>
      </c>
      <c r="N55" s="278">
        <f>'01-Mapa de riesgo-UO'!AB56</f>
        <v>0</v>
      </c>
      <c r="O55" s="278" t="str">
        <f>'01-Mapa de riesgo-UO'!AG56</f>
        <v>Decanos</v>
      </c>
      <c r="P55" s="280" t="str">
        <f>'01-Mapa de riesgo-UO'!AL56</f>
        <v>Semestral</v>
      </c>
      <c r="Q55" s="280" t="str">
        <f>'01-Mapa de riesgo-UO'!AP56</f>
        <v>Detectivo</v>
      </c>
      <c r="R55" s="431" t="str">
        <f>'01-Mapa de riesgo-UO'!AR56</f>
        <v>ACEPTABLE</v>
      </c>
      <c r="S55" s="434" t="s">
        <v>2173</v>
      </c>
      <c r="T55" s="434"/>
      <c r="U55" s="283" t="str">
        <f>'01-Mapa de riesgo-UO'!AW56</f>
        <v>COMPARTIR</v>
      </c>
      <c r="V55" s="283" t="str">
        <f>'01-Mapa de riesgo-UO'!AX56</f>
        <v>Realizar reuniones con las instancias pertinentes para diseñar un edificio que reuna a toda la Facultad y tenga en cuenta las necesidades de infraestructura de los programas y grupos de investigación</v>
      </c>
      <c r="W55" s="180" t="str">
        <f>IF(U55="COMPARTIR",'01-Mapa de riesgo-UO'!BA56, IF(U55=0, 0,$I$6))</f>
        <v>Oficina de Planeación</v>
      </c>
      <c r="X55" s="286" t="s">
        <v>271</v>
      </c>
      <c r="Y55" s="286" t="s">
        <v>2186</v>
      </c>
      <c r="Z55" s="286" t="s">
        <v>2185</v>
      </c>
      <c r="AA55" s="286"/>
      <c r="AB55" s="430" t="s">
        <v>2143</v>
      </c>
    </row>
    <row r="56" spans="1:28" ht="65.25" hidden="1" customHeight="1" x14ac:dyDescent="0.2">
      <c r="A56" s="324"/>
      <c r="B56" s="332"/>
      <c r="C56" s="402"/>
      <c r="D56" s="332"/>
      <c r="E56" s="332"/>
      <c r="F56" s="332"/>
      <c r="G56" s="52">
        <f>'01-Mapa de riesgo-UO'!I57</f>
        <v>0</v>
      </c>
      <c r="H56" s="332"/>
      <c r="I56" s="431"/>
      <c r="J56" s="332"/>
      <c r="K56" s="401"/>
      <c r="L56" s="399"/>
      <c r="M56" s="278">
        <f>IF('01-Mapa de riesgo-UO'!S57="No existen", "No existe control para el riesgo",'01-Mapa de riesgo-UO'!W57)</f>
        <v>0</v>
      </c>
      <c r="N56" s="278">
        <f>'01-Mapa de riesgo-UO'!AB57</f>
        <v>0</v>
      </c>
      <c r="O56" s="278">
        <f>'01-Mapa de riesgo-UO'!AG57</f>
        <v>0</v>
      </c>
      <c r="P56" s="280">
        <f>'01-Mapa de riesgo-UO'!AL57</f>
        <v>0</v>
      </c>
      <c r="Q56" s="280">
        <f>'01-Mapa de riesgo-UO'!AP57</f>
        <v>0</v>
      </c>
      <c r="R56" s="431"/>
      <c r="S56" s="434"/>
      <c r="T56" s="434"/>
      <c r="U56" s="283">
        <f>'01-Mapa de riesgo-UO'!AW57</f>
        <v>0</v>
      </c>
      <c r="V56" s="283">
        <f>'01-Mapa de riesgo-UO'!AX57</f>
        <v>0</v>
      </c>
      <c r="W56" s="180">
        <f>IF(U56="COMPARTIR",'01-Mapa de riesgo-UO'!BA57, IF(U56=0, 0,$I$6))</f>
        <v>0</v>
      </c>
      <c r="X56" s="281"/>
      <c r="Y56" s="281"/>
      <c r="Z56" s="281"/>
      <c r="AA56" s="281"/>
      <c r="AB56" s="430"/>
    </row>
    <row r="57" spans="1:28" ht="65.25" hidden="1" customHeight="1" x14ac:dyDescent="0.2">
      <c r="A57" s="324"/>
      <c r="B57" s="332"/>
      <c r="C57" s="402"/>
      <c r="D57" s="332"/>
      <c r="E57" s="332"/>
      <c r="F57" s="332"/>
      <c r="G57" s="52">
        <f>'01-Mapa de riesgo-UO'!I58</f>
        <v>0</v>
      </c>
      <c r="H57" s="332"/>
      <c r="I57" s="431"/>
      <c r="J57" s="332"/>
      <c r="K57" s="401"/>
      <c r="L57" s="399"/>
      <c r="M57" s="278">
        <f>IF('01-Mapa de riesgo-UO'!S58="No existen", "No existe control para el riesgo",'01-Mapa de riesgo-UO'!W58)</f>
        <v>0</v>
      </c>
      <c r="N57" s="278">
        <f>'01-Mapa de riesgo-UO'!AB58</f>
        <v>0</v>
      </c>
      <c r="O57" s="278">
        <f>'01-Mapa de riesgo-UO'!AG58</f>
        <v>0</v>
      </c>
      <c r="P57" s="280">
        <f>'01-Mapa de riesgo-UO'!AL58</f>
        <v>0</v>
      </c>
      <c r="Q57" s="280">
        <f>'01-Mapa de riesgo-UO'!AP58</f>
        <v>0</v>
      </c>
      <c r="R57" s="431"/>
      <c r="S57" s="434"/>
      <c r="T57" s="434"/>
      <c r="U57" s="283">
        <f>'01-Mapa de riesgo-UO'!AW58</f>
        <v>0</v>
      </c>
      <c r="V57" s="283">
        <f>'01-Mapa de riesgo-UO'!AX58</f>
        <v>0</v>
      </c>
      <c r="W57" s="180">
        <f>IF(U57="COMPARTIR",'01-Mapa de riesgo-UO'!BA58, IF(U57=0, 0,$I$6))</f>
        <v>0</v>
      </c>
      <c r="X57" s="281"/>
      <c r="Y57" s="281"/>
      <c r="Z57" s="281"/>
      <c r="AA57" s="281"/>
      <c r="AB57" s="430"/>
    </row>
    <row r="58" spans="1:28" ht="65.25" customHeight="1" x14ac:dyDescent="0.2">
      <c r="A58" s="324">
        <v>17</v>
      </c>
      <c r="B58" s="332" t="str">
        <f>'01-Mapa de riesgo-UO'!D59</f>
        <v>DOCENCIA</v>
      </c>
      <c r="C58" s="402" t="str">
        <f>+'01-Mapa de riesgo-UO'!F59</f>
        <v>NO</v>
      </c>
      <c r="D58" s="332" t="str">
        <f>'01-Mapa de riesgo-UO'!J59</f>
        <v>Cumplimiento</v>
      </c>
      <c r="E58" s="332" t="str">
        <f>'01-Mapa de riesgo-UO'!K59</f>
        <v>EJECUCIÓN INADECUADA DE LA CONTRATACIÓN</v>
      </c>
      <c r="F58" s="332"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32"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431" t="str">
        <f>'01-Mapa de riesgo-UO'!AT59</f>
        <v>MODERADO</v>
      </c>
      <c r="J58" s="332" t="str">
        <f>'01-Mapa de riesgo-UO'!AU59</f>
        <v xml:space="preserve">(# de docentes en centro de costos diferentes / # total de docentes legalizados) * 100
(# de contratos realizados oportunamente / # total de personal administrativo contratado) * 100
</v>
      </c>
      <c r="K58" s="433">
        <v>0</v>
      </c>
      <c r="L58" s="434" t="s">
        <v>2708</v>
      </c>
      <c r="M58" s="278" t="str">
        <f>IF('01-Mapa de riesgo-UO'!S59="No existen", "No existe control para el riesgo",'01-Mapa de riesgo-UO'!W59)</f>
        <v>Revisión y seguimiento a la contratación docente por semestre y reporte de datos inconsistentes</v>
      </c>
      <c r="N58" s="278">
        <f>'01-Mapa de riesgo-UO'!AB59</f>
        <v>0</v>
      </c>
      <c r="O58" s="278" t="str">
        <f>'01-Mapa de riesgo-UO'!AG59</f>
        <v>Decano / 
Directores / Auxiliares</v>
      </c>
      <c r="P58" s="280" t="str">
        <f>'01-Mapa de riesgo-UO'!AL59</f>
        <v>Semestral</v>
      </c>
      <c r="Q58" s="280" t="str">
        <f>'01-Mapa de riesgo-UO'!AP59</f>
        <v>Detectivo</v>
      </c>
      <c r="R58" s="431" t="str">
        <f>'01-Mapa de riesgo-UO'!AR59</f>
        <v>ACEPTABLE</v>
      </c>
      <c r="S58" s="434" t="s">
        <v>2716</v>
      </c>
      <c r="T58" s="434"/>
      <c r="U58" s="283" t="str">
        <f>'01-Mapa de riesgo-UO'!AW59</f>
        <v>COMPARTIR</v>
      </c>
      <c r="V58" s="283" t="str">
        <f>'01-Mapa de riesgo-UO'!AX59</f>
        <v>Continuar reportando la situación a los involucrados en caso de que el problema persista.</v>
      </c>
      <c r="W58" s="180" t="str">
        <f>IF(U58="COMPARTIR",'01-Mapa de riesgo-UO'!BA59, IF(U58=0, 0,$I$6))</f>
        <v>División de sistemas UTP - Vicerrectoria Administrativa y Financiera - Gestión del talento huano</v>
      </c>
      <c r="X58" s="281" t="s">
        <v>271</v>
      </c>
      <c r="Y58" s="286" t="s">
        <v>2736</v>
      </c>
      <c r="Z58" s="281" t="s">
        <v>561</v>
      </c>
      <c r="AA58" s="281" t="s">
        <v>3001</v>
      </c>
      <c r="AB58" s="430" t="s">
        <v>2143</v>
      </c>
    </row>
    <row r="59" spans="1:28" ht="65.25" hidden="1" customHeight="1" x14ac:dyDescent="0.2">
      <c r="A59" s="324"/>
      <c r="B59" s="332"/>
      <c r="C59" s="402"/>
      <c r="D59" s="332"/>
      <c r="E59" s="332"/>
      <c r="F59" s="332"/>
      <c r="G59" s="52" t="str">
        <f>'01-Mapa de riesgo-UO'!I60</f>
        <v>Afiliación ARL de docentes con riesgo mayor a 1</v>
      </c>
      <c r="H59" s="332"/>
      <c r="I59" s="431"/>
      <c r="J59" s="332"/>
      <c r="K59" s="401"/>
      <c r="L59" s="399"/>
      <c r="M59" s="278" t="str">
        <f>IF('01-Mapa de riesgo-UO'!S60="No existen", "No existe control para el riesgo",'01-Mapa de riesgo-UO'!W60)</f>
        <v>Terminar la evaluación de los docentes por parte de sst sobre el riesgo laboral</v>
      </c>
      <c r="N59" s="278">
        <f>'01-Mapa de riesgo-UO'!AB60</f>
        <v>0</v>
      </c>
      <c r="O59" s="278" t="str">
        <f>'01-Mapa de riesgo-UO'!AG60</f>
        <v>SST</v>
      </c>
      <c r="P59" s="280" t="str">
        <f>'01-Mapa de riesgo-UO'!AL60</f>
        <v>Semestral</v>
      </c>
      <c r="Q59" s="280" t="str">
        <f>'01-Mapa de riesgo-UO'!AP60</f>
        <v>Detectivo</v>
      </c>
      <c r="R59" s="431"/>
      <c r="S59" s="434" t="s">
        <v>2717</v>
      </c>
      <c r="T59" s="434"/>
      <c r="U59" s="283" t="str">
        <f>'01-Mapa de riesgo-UO'!AW60</f>
        <v>COMPARTIR</v>
      </c>
      <c r="V59" s="283" t="str">
        <f>'01-Mapa de riesgo-UO'!AX60</f>
        <v>Terminar la evaluación docentes de riesgo laboral</v>
      </c>
      <c r="W59" s="180" t="str">
        <f>IF(U59="COMPARTIR",'01-Mapa de riesgo-UO'!BA60, IF(U59=0, 0,$I$6))</f>
        <v>Seguridad y Salud en el trabajo</v>
      </c>
      <c r="X59" s="281" t="s">
        <v>271</v>
      </c>
      <c r="Y59" s="286" t="s">
        <v>2737</v>
      </c>
      <c r="Z59" s="281" t="s">
        <v>559</v>
      </c>
      <c r="AA59" s="281"/>
      <c r="AB59" s="430"/>
    </row>
    <row r="60" spans="1:28" ht="65.25" hidden="1" customHeight="1" x14ac:dyDescent="0.2">
      <c r="A60" s="324"/>
      <c r="B60" s="332"/>
      <c r="C60" s="402"/>
      <c r="D60" s="332"/>
      <c r="E60" s="332"/>
      <c r="F60" s="332"/>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32"/>
      <c r="I60" s="431"/>
      <c r="J60" s="332"/>
      <c r="K60" s="401"/>
      <c r="L60" s="399"/>
      <c r="M60" s="278" t="str">
        <f>IF('01-Mapa de riesgo-UO'!S61="No existen", "No existe control para el riesgo",'01-Mapa de riesgo-UO'!W61)</f>
        <v>Veificación de la carga docentes
Priorizar las contrataciones en la Universidad del personal administrativo 
Agilizar los estudios de modernización para el cambio de tipo de vinculación del personal</v>
      </c>
      <c r="N60" s="278">
        <f>'01-Mapa de riesgo-UO'!AB61</f>
        <v>0</v>
      </c>
      <c r="O60" s="278" t="str">
        <f>'01-Mapa de riesgo-UO'!AG61</f>
        <v>Directores de programa y Auxiliares</v>
      </c>
      <c r="P60" s="280" t="str">
        <f>'01-Mapa de riesgo-UO'!AL61</f>
        <v>Semestral</v>
      </c>
      <c r="Q60" s="280" t="str">
        <f>'01-Mapa de riesgo-UO'!AP61</f>
        <v>Detectivo</v>
      </c>
      <c r="R60" s="431"/>
      <c r="S60" s="434" t="s">
        <v>2718</v>
      </c>
      <c r="T60" s="434"/>
      <c r="U60" s="283" t="str">
        <f>'01-Mapa de riesgo-UO'!AW61</f>
        <v>COMPARTIR</v>
      </c>
      <c r="V60" s="283" t="str">
        <f>'01-Mapa de riesgo-UO'!AX61</f>
        <v xml:space="preserve">Reportar las irregularidades presentadas </v>
      </c>
      <c r="W60" s="180" t="str">
        <f>IF(U60="COMPARTIR",'01-Mapa de riesgo-UO'!BA61, IF(U60=0, 0,$I$6))</f>
        <v>Sistemas
Gestión de la contratación - Financiera</v>
      </c>
      <c r="X60" s="281" t="s">
        <v>271</v>
      </c>
      <c r="Y60" s="281" t="s">
        <v>2738</v>
      </c>
      <c r="Z60" s="281" t="s">
        <v>561</v>
      </c>
      <c r="AA60" s="281" t="s">
        <v>3001</v>
      </c>
      <c r="AB60" s="430"/>
    </row>
    <row r="61" spans="1:28" ht="65.25" hidden="1" customHeight="1" x14ac:dyDescent="0.2">
      <c r="A61" s="324">
        <v>18</v>
      </c>
      <c r="B61" s="332" t="str">
        <f>'01-Mapa de riesgo-UO'!D62</f>
        <v>ADMINISTRACIÓN_INSTITUCIONAL</v>
      </c>
      <c r="C61" s="402" t="str">
        <f>+'01-Mapa de riesgo-UO'!F62</f>
        <v>NO</v>
      </c>
      <c r="D61" s="332" t="str">
        <f>'01-Mapa de riesgo-UO'!J62</f>
        <v>Operacional</v>
      </c>
      <c r="E61" s="332" t="str">
        <f>'01-Mapa de riesgo-UO'!K62</f>
        <v>INSUFICIENCIA DE EQUIPOS E INFRAESTRUCTURA PARA SUPLIR LA DEMANDA DE ESTUDIANTES EN LA PRESTACIÓN DEL SERVICIO</v>
      </c>
      <c r="F61" s="332"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32"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431" t="str">
        <f>'01-Mapa de riesgo-UO'!AT62</f>
        <v>MODERADO</v>
      </c>
      <c r="J61" s="332" t="str">
        <f>'01-Mapa de riesgo-UO'!AU62</f>
        <v xml:space="preserve">(# de espacios y equipos entregados / # de espacios y equipos proyectados para la vigencia) * 100 </v>
      </c>
      <c r="K61" s="435">
        <v>0.6</v>
      </c>
      <c r="L61" s="399" t="s">
        <v>2709</v>
      </c>
      <c r="M61" s="278" t="str">
        <f>IF('01-Mapa de riesgo-UO'!S62="No existen", "No existe control para el riesgo",'01-Mapa de riesgo-UO'!W62)</f>
        <v>Verificar y encontrar alquiler de espacios para lograr los objetivos de aprendizaje y practicas, especialmente de las tecnologías</v>
      </c>
      <c r="N61" s="278">
        <f>'01-Mapa de riesgo-UO'!AB62</f>
        <v>0</v>
      </c>
      <c r="O61" s="278" t="str">
        <f>'01-Mapa de riesgo-UO'!AG62</f>
        <v>Decano y Directores de Programa</v>
      </c>
      <c r="P61" s="280" t="str">
        <f>'01-Mapa de riesgo-UO'!AL62</f>
        <v>Semestral</v>
      </c>
      <c r="Q61" s="280" t="str">
        <f>'01-Mapa de riesgo-UO'!AP62</f>
        <v>Preventivo</v>
      </c>
      <c r="R61" s="431" t="str">
        <f>'01-Mapa de riesgo-UO'!AR62</f>
        <v>ACEPTABLE</v>
      </c>
      <c r="S61" s="434" t="s">
        <v>2719</v>
      </c>
      <c r="T61" s="434"/>
      <c r="U61" s="283" t="str">
        <f>'01-Mapa de riesgo-UO'!AW62</f>
        <v>TRANSFERIR</v>
      </c>
      <c r="V61" s="283" t="str">
        <f>'01-Mapa de riesgo-UO'!AX62</f>
        <v>Informar a VAF cuando se presenten difucultades con respecto a disponibilidad de espacios</v>
      </c>
      <c r="W61" s="180">
        <f>IF(U61="COMPARTIR",'01-Mapa de riesgo-UO'!BA62, IF(U61=0, 0,$I$6))</f>
        <v>0</v>
      </c>
      <c r="X61" s="281" t="s">
        <v>271</v>
      </c>
      <c r="Y61" s="286" t="s">
        <v>2739</v>
      </c>
      <c r="Z61" s="281" t="s">
        <v>559</v>
      </c>
      <c r="AA61" s="281"/>
      <c r="AB61" s="430" t="s">
        <v>2144</v>
      </c>
    </row>
    <row r="62" spans="1:28" ht="65.25" hidden="1" customHeight="1" x14ac:dyDescent="0.2">
      <c r="A62" s="324"/>
      <c r="B62" s="332"/>
      <c r="C62" s="402"/>
      <c r="D62" s="332"/>
      <c r="E62" s="332"/>
      <c r="F62" s="332"/>
      <c r="G62" s="52" t="str">
        <f>'01-Mapa de riesgo-UO'!I63</f>
        <v xml:space="preserve"> No se ha alcanzado el punto de equilibrio en la población estudiantil para la financiación de la prestación de servicios</v>
      </c>
      <c r="H62" s="332"/>
      <c r="I62" s="431"/>
      <c r="J62" s="332"/>
      <c r="K62" s="401"/>
      <c r="L62" s="399"/>
      <c r="M62" s="278" t="str">
        <f>IF('01-Mapa de riesgo-UO'!S63="No existen", "No existe control para el riesgo",'01-Mapa de riesgo-UO'!W63)</f>
        <v>Seguimiento a las entregas de los equipos aprobados</v>
      </c>
      <c r="N62" s="278">
        <f>'01-Mapa de riesgo-UO'!AB63</f>
        <v>0</v>
      </c>
      <c r="O62" s="278" t="str">
        <f>'01-Mapa de riesgo-UO'!AG63</f>
        <v>Directores de programa y Auxiliares</v>
      </c>
      <c r="P62" s="280" t="str">
        <f>'01-Mapa de riesgo-UO'!AL63</f>
        <v>Semestral</v>
      </c>
      <c r="Q62" s="280" t="str">
        <f>'01-Mapa de riesgo-UO'!AP63</f>
        <v>Detectivo</v>
      </c>
      <c r="R62" s="431"/>
      <c r="S62" s="434" t="s">
        <v>2720</v>
      </c>
      <c r="T62" s="434"/>
      <c r="U62" s="283" t="str">
        <f>'01-Mapa de riesgo-UO'!AW63</f>
        <v>COMPARTIR</v>
      </c>
      <c r="V62" s="283" t="str">
        <f>'01-Mapa de riesgo-UO'!AX63</f>
        <v>Apoyar a las diferentes dependencias de la UTP en la consecución de recursos para dotación de equipos</v>
      </c>
      <c r="W62" s="180" t="str">
        <f>IF(U62="COMPARTIR",'01-Mapa de riesgo-UO'!BA63, IF(U62=0, 0,$I$6))</f>
        <v>Planeación - Rectoria - VAF</v>
      </c>
      <c r="X62" s="281" t="s">
        <v>271</v>
      </c>
      <c r="Y62" s="286" t="s">
        <v>2740</v>
      </c>
      <c r="Z62" s="281" t="s">
        <v>559</v>
      </c>
      <c r="AA62" s="281"/>
      <c r="AB62" s="430"/>
    </row>
    <row r="63" spans="1:28" ht="65.25" hidden="1" customHeight="1" x14ac:dyDescent="0.2">
      <c r="A63" s="324"/>
      <c r="B63" s="332"/>
      <c r="C63" s="402"/>
      <c r="D63" s="332"/>
      <c r="E63" s="332"/>
      <c r="F63" s="332"/>
      <c r="G63" s="52">
        <f>'01-Mapa de riesgo-UO'!I64</f>
        <v>0</v>
      </c>
      <c r="H63" s="332"/>
      <c r="I63" s="431"/>
      <c r="J63" s="332"/>
      <c r="K63" s="401"/>
      <c r="L63" s="399"/>
      <c r="M63" s="278" t="str">
        <f>IF('01-Mapa de riesgo-UO'!S64="No existen", "No existe control para el riesgo",'01-Mapa de riesgo-UO'!W64)</f>
        <v xml:space="preserve">Seguimiento a el mantenimiento de los equipos antiguos </v>
      </c>
      <c r="N63" s="278">
        <f>'01-Mapa de riesgo-UO'!AB64</f>
        <v>0</v>
      </c>
      <c r="O63" s="278" t="str">
        <f>'01-Mapa de riesgo-UO'!AG64</f>
        <v>Directores de programa y Auxiliares</v>
      </c>
      <c r="P63" s="280" t="str">
        <f>'01-Mapa de riesgo-UO'!AL64</f>
        <v>No definida</v>
      </c>
      <c r="Q63" s="280" t="str">
        <f>'01-Mapa de riesgo-UO'!AP64</f>
        <v>Preventivo</v>
      </c>
      <c r="R63" s="431"/>
      <c r="S63" s="434" t="s">
        <v>2721</v>
      </c>
      <c r="T63" s="434"/>
      <c r="U63" s="283" t="str">
        <f>'01-Mapa de riesgo-UO'!AW64</f>
        <v>COMPARTIR</v>
      </c>
      <c r="V63" s="283" t="str">
        <f>'01-Mapa de riesgo-UO'!AX64</f>
        <v>Hacer seguimiento al mantenimiento y la compra de los equipos solicitados por el aplicativo</v>
      </c>
      <c r="W63" s="180" t="str">
        <f>IF(U63="COMPARTIR",'01-Mapa de riesgo-UO'!BA64, IF(U63=0, 0,$I$6))</f>
        <v>CRIE</v>
      </c>
      <c r="X63" s="281" t="s">
        <v>271</v>
      </c>
      <c r="Y63" s="286" t="s">
        <v>2741</v>
      </c>
      <c r="Z63" s="281" t="s">
        <v>561</v>
      </c>
      <c r="AA63" s="281" t="s">
        <v>3001</v>
      </c>
      <c r="AB63" s="430"/>
    </row>
    <row r="64" spans="1:28" ht="65.25" hidden="1" customHeight="1" x14ac:dyDescent="0.2">
      <c r="A64" s="324">
        <v>19</v>
      </c>
      <c r="B64" s="332" t="str">
        <f>'01-Mapa de riesgo-UO'!D65</f>
        <v>ADMINISTRACIÓN_INSTITUCIONAL</v>
      </c>
      <c r="C64" s="402" t="str">
        <f>+'01-Mapa de riesgo-UO'!F65</f>
        <v>NO</v>
      </c>
      <c r="D64" s="332" t="str">
        <f>'01-Mapa de riesgo-UO'!J65</f>
        <v>Estratégico</v>
      </c>
      <c r="E64" s="332" t="str">
        <f>'01-Mapa de riesgo-UO'!K65</f>
        <v>DESERCIÓN ACADEMICA</v>
      </c>
      <c r="F64" s="332" t="str">
        <f>'01-Mapa de riesgo-UO'!L65</f>
        <v>Deserción academica en los programas de la FCAA</v>
      </c>
      <c r="G64" s="52" t="str">
        <f>'01-Mapa de riesgo-UO'!I65</f>
        <v>Problemas socio-economicos</v>
      </c>
      <c r="H64" s="332" t="str">
        <f>'01-Mapa de riesgo-UO'!M65</f>
        <v>Mala imagen de los programas
Desmotivación de parte de otros estudiantes
Afectación de los ingresos en los presupuestos proyectados</v>
      </c>
      <c r="I64" s="431" t="str">
        <f>'01-Mapa de riesgo-UO'!AT65</f>
        <v>LEVE</v>
      </c>
      <c r="J64" s="332" t="str">
        <f>'01-Mapa de riesgo-UO'!AU65</f>
        <v>Indicador de deserción de la Vicerectoria de Bienestar Universitario</v>
      </c>
      <c r="K64" s="439">
        <v>0.111</v>
      </c>
      <c r="L64" s="399" t="s">
        <v>2710</v>
      </c>
      <c r="M64" s="278" t="str">
        <f>IF('01-Mapa de riesgo-UO'!S65="No existen", "No existe control para el riesgo",'01-Mapa de riesgo-UO'!W65)</f>
        <v>Sensibilizar a los estudiantes desde que ingresan a la UTP con respecto a los beneficios o apoyos a los que pueden acceder a través del PAI</v>
      </c>
      <c r="N64" s="278">
        <f>'01-Mapa de riesgo-UO'!AB65</f>
        <v>0</v>
      </c>
      <c r="O64" s="278" t="str">
        <f>'01-Mapa de riesgo-UO'!AG65</f>
        <v>Cargo planta / 
Contratista / Docentes Transitorios</v>
      </c>
      <c r="P64" s="280" t="str">
        <f>'01-Mapa de riesgo-UO'!AL65</f>
        <v>Semestral</v>
      </c>
      <c r="Q64" s="280" t="str">
        <f>'01-Mapa de riesgo-UO'!AP65</f>
        <v>Detectivo</v>
      </c>
      <c r="R64" s="431" t="str">
        <f>'01-Mapa de riesgo-UO'!AR65</f>
        <v>ACEPTABLE</v>
      </c>
      <c r="S64" s="434" t="s">
        <v>2722</v>
      </c>
      <c r="T64" s="434"/>
      <c r="U64" s="283" t="str">
        <f>'01-Mapa de riesgo-UO'!AW65</f>
        <v>ASUMIR</v>
      </c>
      <c r="V64" s="283">
        <f>'01-Mapa de riesgo-UO'!AX65</f>
        <v>0</v>
      </c>
      <c r="W64" s="180">
        <f>IF(U64="COMPARTIR",'01-Mapa de riesgo-UO'!BA65, IF(U64=0, 0,$I$6))</f>
        <v>0</v>
      </c>
      <c r="X64" s="281"/>
      <c r="Y64" s="281"/>
      <c r="Z64" s="281"/>
      <c r="AA64" s="281"/>
      <c r="AB64" s="430" t="s">
        <v>2143</v>
      </c>
    </row>
    <row r="65" spans="1:28" ht="65.25" hidden="1" customHeight="1" x14ac:dyDescent="0.2">
      <c r="A65" s="324"/>
      <c r="B65" s="332"/>
      <c r="C65" s="402"/>
      <c r="D65" s="332"/>
      <c r="E65" s="332"/>
      <c r="F65" s="332"/>
      <c r="G65" s="52" t="str">
        <f>'01-Mapa de riesgo-UO'!I66</f>
        <v>El estudiante no se sintió interesado por el programa en el cual se matriculó y vienen mal preparados de conocimientos básicos para afrontar la vida universitaria</v>
      </c>
      <c r="H65" s="332"/>
      <c r="I65" s="431"/>
      <c r="J65" s="332"/>
      <c r="K65" s="401"/>
      <c r="L65" s="399"/>
      <c r="M65" s="278" t="str">
        <f>IF('01-Mapa de riesgo-UO'!S66="No existen", "No existe control para el riesgo",'01-Mapa de riesgo-UO'!W66)</f>
        <v xml:space="preserve">Fortalecer la promoción de los programas y hacer una nivelación a los estudiantes antes de iniciar las clases </v>
      </c>
      <c r="N65" s="278">
        <f>'01-Mapa de riesgo-UO'!AB66</f>
        <v>0</v>
      </c>
      <c r="O65" s="278" t="str">
        <f>'01-Mapa de riesgo-UO'!AG66</f>
        <v>Cargo planta / 
Contratista / Docentes Transitorios/profesional de apoyo</v>
      </c>
      <c r="P65" s="280" t="str">
        <f>'01-Mapa de riesgo-UO'!AL66</f>
        <v>Semestral</v>
      </c>
      <c r="Q65" s="280" t="str">
        <f>'01-Mapa de riesgo-UO'!AP66</f>
        <v>Detectivo</v>
      </c>
      <c r="R65" s="431"/>
      <c r="S65" s="434" t="s">
        <v>2723</v>
      </c>
      <c r="T65" s="434"/>
      <c r="U65" s="283" t="str">
        <f>'01-Mapa de riesgo-UO'!AW66</f>
        <v>ASUMIR</v>
      </c>
      <c r="V65" s="283">
        <f>'01-Mapa de riesgo-UO'!AX66</f>
        <v>0</v>
      </c>
      <c r="W65" s="180">
        <f>IF(U65="COMPARTIR",'01-Mapa de riesgo-UO'!BA66, IF(U65=0, 0,$I$6))</f>
        <v>0</v>
      </c>
      <c r="X65" s="281"/>
      <c r="Y65" s="281"/>
      <c r="Z65" s="281"/>
      <c r="AA65" s="281"/>
      <c r="AB65" s="430"/>
    </row>
    <row r="66" spans="1:28" ht="65.25" hidden="1" customHeight="1" x14ac:dyDescent="0.2">
      <c r="A66" s="324"/>
      <c r="B66" s="332"/>
      <c r="C66" s="402"/>
      <c r="D66" s="332"/>
      <c r="E66" s="332"/>
      <c r="F66" s="332"/>
      <c r="G66" s="52" t="str">
        <f>'01-Mapa de riesgo-UO'!I67</f>
        <v>El estudiante perdió interés por el enfoque que se le dio al programa</v>
      </c>
      <c r="H66" s="332"/>
      <c r="I66" s="431"/>
      <c r="J66" s="332"/>
      <c r="K66" s="401"/>
      <c r="L66" s="399"/>
      <c r="M66" s="278" t="str">
        <f>IF('01-Mapa de riesgo-UO'!S67="No existen", "No existe control para el riesgo",'01-Mapa de riesgo-UO'!W67)</f>
        <v xml:space="preserve">Realizar seguimiento a la repitencia en cancelación de asignaturas y que haya un proceso de diagnostico de las causas de cancelación </v>
      </c>
      <c r="N66" s="278">
        <f>'01-Mapa de riesgo-UO'!AB67</f>
        <v>0</v>
      </c>
      <c r="O66" s="278" t="str">
        <f>'01-Mapa de riesgo-UO'!AG67</f>
        <v>Director del programa/asistente administrativo</v>
      </c>
      <c r="P66" s="280" t="str">
        <f>'01-Mapa de riesgo-UO'!AL67</f>
        <v>Semestral</v>
      </c>
      <c r="Q66" s="280" t="str">
        <f>'01-Mapa de riesgo-UO'!AP67</f>
        <v>Detectivo</v>
      </c>
      <c r="R66" s="431"/>
      <c r="S66" s="434" t="s">
        <v>2724</v>
      </c>
      <c r="T66" s="434"/>
      <c r="U66" s="283" t="str">
        <f>'01-Mapa de riesgo-UO'!AW67</f>
        <v>ASUMIR</v>
      </c>
      <c r="V66" s="283">
        <f>'01-Mapa de riesgo-UO'!AX67</f>
        <v>0</v>
      </c>
      <c r="W66" s="180">
        <f>IF(U66="COMPARTIR",'01-Mapa de riesgo-UO'!BA67, IF(U66=0, 0,$I$6))</f>
        <v>0</v>
      </c>
      <c r="X66" s="281"/>
      <c r="Y66" s="281"/>
      <c r="Z66" s="281"/>
      <c r="AA66" s="281"/>
      <c r="AB66" s="430"/>
    </row>
    <row r="67" spans="1:28" ht="65.25" hidden="1" customHeight="1" x14ac:dyDescent="0.2">
      <c r="A67" s="324">
        <v>20</v>
      </c>
      <c r="B67" s="332" t="str">
        <f>'01-Mapa de riesgo-UO'!D68</f>
        <v>EXTENSIÓN_PROYECCIÓN_SOCIAL</v>
      </c>
      <c r="C67" s="402" t="str">
        <f>+'01-Mapa de riesgo-UO'!F68</f>
        <v>NO</v>
      </c>
      <c r="D67" s="332" t="str">
        <f>'01-Mapa de riesgo-UO'!J68</f>
        <v>Financiero</v>
      </c>
      <c r="E67" s="332" t="str">
        <f>'01-Mapa de riesgo-UO'!K68</f>
        <v>FALTA DE RECURSOS EN FONDO DE FACULTAD</v>
      </c>
      <c r="F67" s="332"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32" t="str">
        <f>'01-Mapa de riesgo-UO'!M68</f>
        <v xml:space="preserve">No se pueden realizar algunos proyectos
No se pueden apalancar algunas iniciativas en la FCAA 
No dejan excedentes los proyectos de extensión realizados </v>
      </c>
      <c r="I67" s="431" t="str">
        <f>'01-Mapa de riesgo-UO'!AT68</f>
        <v>MODERADO</v>
      </c>
      <c r="J67" s="332" t="str">
        <f>'01-Mapa de riesgo-UO'!AU68</f>
        <v>Cantidad de actividades de extensión realizadas que generan ingresos</v>
      </c>
      <c r="K67" s="433">
        <v>6</v>
      </c>
      <c r="L67" s="399" t="s">
        <v>2711</v>
      </c>
      <c r="M67" s="278" t="str">
        <f>IF('01-Mapa de riesgo-UO'!S68="No existen", "No existe control para el riesgo",'01-Mapa de riesgo-UO'!W68)</f>
        <v xml:space="preserve">Portafolio y promoción de servicios de extensión de parte de la FCAA </v>
      </c>
      <c r="N67" s="278">
        <f>'01-Mapa de riesgo-UO'!AB68</f>
        <v>0</v>
      </c>
      <c r="O67" s="278" t="str">
        <f>'01-Mapa de riesgo-UO'!AG68</f>
        <v>Cargo planta / Docentes transitorios / profesional de apoyo</v>
      </c>
      <c r="P67" s="280" t="str">
        <f>'01-Mapa de riesgo-UO'!AL68</f>
        <v>Semestral</v>
      </c>
      <c r="Q67" s="280" t="str">
        <f>'01-Mapa de riesgo-UO'!AP68</f>
        <v>Detectivo</v>
      </c>
      <c r="R67" s="431" t="str">
        <f>'01-Mapa de riesgo-UO'!AR68</f>
        <v>ACEPTABLE</v>
      </c>
      <c r="S67" s="434" t="s">
        <v>2725</v>
      </c>
      <c r="T67" s="434"/>
      <c r="U67" s="283" t="str">
        <f>'01-Mapa de riesgo-UO'!AW68</f>
        <v>COMPARTIR</v>
      </c>
      <c r="V67" s="283" t="str">
        <f>'01-Mapa de riesgo-UO'!AX68</f>
        <v>Estar en contacto permanente con la VIIE para que nos puedan apoyar con la difusión de actividades de extensión de la FCAA</v>
      </c>
      <c r="W67" s="180" t="str">
        <f>IF(U67="COMPARTIR",'01-Mapa de riesgo-UO'!BA68, IF(U67=0, 0,$I$6))</f>
        <v>Vicerrectoria de investigaciones, innovación y extensión</v>
      </c>
      <c r="X67" s="281" t="s">
        <v>271</v>
      </c>
      <c r="Y67" s="286" t="s">
        <v>2742</v>
      </c>
      <c r="Z67" s="281" t="s">
        <v>559</v>
      </c>
      <c r="AA67" s="281"/>
      <c r="AB67" s="430" t="s">
        <v>2144</v>
      </c>
    </row>
    <row r="68" spans="1:28" ht="65.25" hidden="1" customHeight="1" x14ac:dyDescent="0.2">
      <c r="A68" s="324"/>
      <c r="B68" s="332"/>
      <c r="C68" s="402"/>
      <c r="D68" s="332"/>
      <c r="E68" s="332"/>
      <c r="F68" s="332"/>
      <c r="G68" s="52" t="str">
        <f>'01-Mapa de riesgo-UO'!I69</f>
        <v>Falta de divulgación de la FCAA y los servicios de extensión que ofrece al medio</v>
      </c>
      <c r="H68" s="332"/>
      <c r="I68" s="431"/>
      <c r="J68" s="332"/>
      <c r="K68" s="401"/>
      <c r="L68" s="399"/>
      <c r="M68" s="278" t="str">
        <f>IF('01-Mapa de riesgo-UO'!S69="No existen", "No existe control para el riesgo",'01-Mapa de riesgo-UO'!W69)</f>
        <v>Busqueda de activadades de extensión y  de convenios con otras entidades</v>
      </c>
      <c r="N68" s="278">
        <f>'01-Mapa de riesgo-UO'!AB69</f>
        <v>0</v>
      </c>
      <c r="O68" s="278" t="str">
        <f>'01-Mapa de riesgo-UO'!AG69</f>
        <v>Cargo planta / Docentes transitorios / profesional de apoyo</v>
      </c>
      <c r="P68" s="280" t="str">
        <f>'01-Mapa de riesgo-UO'!AL69</f>
        <v>Semestral</v>
      </c>
      <c r="Q68" s="280" t="str">
        <f>'01-Mapa de riesgo-UO'!AP69</f>
        <v>Detectivo</v>
      </c>
      <c r="R68" s="431"/>
      <c r="S68" s="434" t="s">
        <v>2726</v>
      </c>
      <c r="T68" s="434"/>
      <c r="U68" s="283" t="str">
        <f>'01-Mapa de riesgo-UO'!AW69</f>
        <v>COMPARTIR</v>
      </c>
      <c r="V68" s="283" t="str">
        <f>'01-Mapa de riesgo-UO'!AX69</f>
        <v>Estar en contacto permanente con la  Oficina de Internacionalización para que nos puedan apoyar con la difusión de la trayectoria de la facultad, para hacer convenios con otras entidades</v>
      </c>
      <c r="W68" s="180" t="str">
        <f>IF(U68="COMPARTIR",'01-Mapa de riesgo-UO'!BA69, IF(U68=0, 0,$I$6))</f>
        <v xml:space="preserve"> Oficina de Internacionalización</v>
      </c>
      <c r="X68" s="281" t="s">
        <v>271</v>
      </c>
      <c r="Y68" s="286" t="s">
        <v>2743</v>
      </c>
      <c r="Z68" s="281" t="s">
        <v>561</v>
      </c>
      <c r="AA68" s="281" t="s">
        <v>3001</v>
      </c>
      <c r="AB68" s="430"/>
    </row>
    <row r="69" spans="1:28" ht="65.25" hidden="1" customHeight="1" x14ac:dyDescent="0.2">
      <c r="A69" s="324"/>
      <c r="B69" s="332"/>
      <c r="C69" s="402"/>
      <c r="D69" s="332"/>
      <c r="E69" s="332"/>
      <c r="F69" s="332"/>
      <c r="G69" s="52" t="str">
        <f>'01-Mapa de riesgo-UO'!I70</f>
        <v xml:space="preserve">No contamos con laboratorios acreditados para prestar servicios de laboratorios
</v>
      </c>
      <c r="H69" s="332"/>
      <c r="I69" s="431"/>
      <c r="J69" s="332"/>
      <c r="K69" s="401"/>
      <c r="L69" s="399"/>
      <c r="M69" s="278" t="str">
        <f>IF('01-Mapa de riesgo-UO'!S70="No existen", "No existe control para el riesgo",'01-Mapa de riesgo-UO'!W70)</f>
        <v>Seguimiento financiero a la ejecución del presupuesto de los proyectos de extensión 
Hacer un estudio de oportunidad para conocer que servicios podría prestar los laboratorios de la facultad</v>
      </c>
      <c r="N69" s="278">
        <f>'01-Mapa de riesgo-UO'!AB70</f>
        <v>0</v>
      </c>
      <c r="O69" s="278" t="str">
        <f>'01-Mapa de riesgo-UO'!AG70</f>
        <v>Decano / Consejo de Facultad</v>
      </c>
      <c r="P69" s="280" t="str">
        <f>'01-Mapa de riesgo-UO'!AL70</f>
        <v>Semestral</v>
      </c>
      <c r="Q69" s="280" t="str">
        <f>'01-Mapa de riesgo-UO'!AP70</f>
        <v>Detectivo</v>
      </c>
      <c r="R69" s="431"/>
      <c r="S69" s="434" t="s">
        <v>2727</v>
      </c>
      <c r="T69" s="434"/>
      <c r="U69" s="283" t="str">
        <f>'01-Mapa de riesgo-UO'!AW70</f>
        <v>COMPARTIR</v>
      </c>
      <c r="V69" s="283" t="str">
        <f>'01-Mapa de riesgo-UO'!AX70</f>
        <v>Seguimiento a la ejecución del presupuesto de los proyectos de extensión</v>
      </c>
      <c r="W69" s="180" t="str">
        <f>IF(U69="COMPARTIR",'01-Mapa de riesgo-UO'!BA70, IF(U69=0, 0,$I$6))</f>
        <v xml:space="preserve">Financiera / Planeación /VIIE /VAF </v>
      </c>
      <c r="X69" s="281" t="s">
        <v>271</v>
      </c>
      <c r="Y69" s="286" t="s">
        <v>2744</v>
      </c>
      <c r="Z69" s="281" t="s">
        <v>561</v>
      </c>
      <c r="AA69" s="281" t="s">
        <v>3001</v>
      </c>
      <c r="AB69" s="430"/>
    </row>
    <row r="70" spans="1:28" ht="65.25" hidden="1" customHeight="1" x14ac:dyDescent="0.2">
      <c r="A70" s="324">
        <v>21</v>
      </c>
      <c r="B70" s="332" t="str">
        <f>'01-Mapa de riesgo-UO'!D71</f>
        <v>ADMINISTRACIÓN_INSTITUCIONAL</v>
      </c>
      <c r="C70" s="402" t="str">
        <f>+'01-Mapa de riesgo-UO'!F71</f>
        <v>NO</v>
      </c>
      <c r="D70" s="332" t="str">
        <f>'01-Mapa de riesgo-UO'!J71</f>
        <v>Operacional</v>
      </c>
      <c r="E70" s="332" t="str">
        <f>'01-Mapa de riesgo-UO'!K71</f>
        <v>INSEGURIDAD JURIDICA EN CIERTOS PROCEDIMIENTOS Y DEMORAS EN REVISIÓN DE CONVENIOS</v>
      </c>
      <c r="F70" s="332"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32" t="str">
        <f>'01-Mapa de riesgo-UO'!M71</f>
        <v>Reprocesos
Toma de decisiones que pueden acarrear riesgos juridicos para el personal, la facultad o la institución
Perdida de firma de convenios por el ertraso en el proceso de revisión</v>
      </c>
      <c r="I70" s="431" t="str">
        <f>'01-Mapa de riesgo-UO'!AT71</f>
        <v>GRAVE</v>
      </c>
      <c r="J70" s="332" t="str">
        <f>'01-Mapa de riesgo-UO'!AU71</f>
        <v>Número de casos en los cuales se realizó un procedimiento inadecuado por desconocimiento juridico</v>
      </c>
      <c r="K70" s="433">
        <v>0</v>
      </c>
      <c r="L70" s="399" t="s">
        <v>2712</v>
      </c>
      <c r="M70" s="278" t="str">
        <f>IF('01-Mapa de riesgo-UO'!S71="No existen", "No existe control para el riesgo",'01-Mapa de riesgo-UO'!W71)</f>
        <v>Mantener comunicación directa con la oficina juridica y secretaría general, y dejar trazabilidad del acompañamiento</v>
      </c>
      <c r="N70" s="278">
        <f>'01-Mapa de riesgo-UO'!AB71</f>
        <v>0</v>
      </c>
      <c r="O70" s="278" t="str">
        <f>'01-Mapa de riesgo-UO'!AG71</f>
        <v>Cargo planta / Docentes transitorios/profesional de apoyo</v>
      </c>
      <c r="P70" s="280" t="str">
        <f>'01-Mapa de riesgo-UO'!AL71</f>
        <v>Trimestral</v>
      </c>
      <c r="Q70" s="280" t="str">
        <f>'01-Mapa de riesgo-UO'!AP71</f>
        <v>Preventivo</v>
      </c>
      <c r="R70" s="431" t="str">
        <f>'01-Mapa de riesgo-UO'!AR71</f>
        <v>ACEPTABLE</v>
      </c>
      <c r="S70" s="434" t="s">
        <v>2728</v>
      </c>
      <c r="T70" s="434"/>
      <c r="U70" s="283" t="str">
        <f>'01-Mapa de riesgo-UO'!AW71</f>
        <v>COMPARTIR</v>
      </c>
      <c r="V70" s="283" t="str">
        <f>'01-Mapa de riesgo-UO'!AX71</f>
        <v>Informar a los asesores juridicos para una solución viable</v>
      </c>
      <c r="W70" s="180" t="str">
        <f>IF(U70="COMPARTIR",'01-Mapa de riesgo-UO'!BA71, IF(U70=0, 0,$I$6))</f>
        <v>secretaria general o juridica</v>
      </c>
      <c r="X70" s="281" t="s">
        <v>271</v>
      </c>
      <c r="Y70" s="286" t="s">
        <v>2745</v>
      </c>
      <c r="Z70" s="281" t="s">
        <v>561</v>
      </c>
      <c r="AA70" s="281" t="s">
        <v>3001</v>
      </c>
      <c r="AB70" s="430" t="s">
        <v>2144</v>
      </c>
    </row>
    <row r="71" spans="1:28" ht="65.25" hidden="1" customHeight="1" x14ac:dyDescent="0.2">
      <c r="A71" s="324"/>
      <c r="B71" s="332"/>
      <c r="C71" s="402"/>
      <c r="D71" s="332"/>
      <c r="E71" s="332"/>
      <c r="F71" s="332"/>
      <c r="G71" s="52" t="str">
        <f>'01-Mapa de riesgo-UO'!I72</f>
        <v xml:space="preserve">CONTRATACIÓN </v>
      </c>
      <c r="H71" s="332"/>
      <c r="I71" s="431"/>
      <c r="J71" s="332"/>
      <c r="K71" s="401"/>
      <c r="L71" s="399"/>
      <c r="M71" s="278" t="str">
        <f>IF('01-Mapa de riesgo-UO'!S72="No existen", "No existe control para el riesgo",'01-Mapa de riesgo-UO'!W72)</f>
        <v>Mantener comunicación directa con la oficina juridica y secretaría general, y dejar trazabilidad del acompañamiento</v>
      </c>
      <c r="N71" s="278">
        <f>'01-Mapa de riesgo-UO'!AB72</f>
        <v>0</v>
      </c>
      <c r="O71" s="278" t="str">
        <f>'01-Mapa de riesgo-UO'!AG72</f>
        <v>Cargo planta / Docentes transitorios/profesional de apoyo</v>
      </c>
      <c r="P71" s="280" t="str">
        <f>'01-Mapa de riesgo-UO'!AL72</f>
        <v>Trimestral</v>
      </c>
      <c r="Q71" s="280" t="str">
        <f>'01-Mapa de riesgo-UO'!AP72</f>
        <v>Preventivo</v>
      </c>
      <c r="R71" s="431"/>
      <c r="S71" s="434" t="s">
        <v>2728</v>
      </c>
      <c r="T71" s="434"/>
      <c r="U71" s="283" t="str">
        <f>'01-Mapa de riesgo-UO'!AW72</f>
        <v>COMPARTIR</v>
      </c>
      <c r="V71" s="283" t="str">
        <f>'01-Mapa de riesgo-UO'!AX72</f>
        <v>Informar a los asesores juridicos para una solución viable</v>
      </c>
      <c r="W71" s="180" t="str">
        <f>IF(U71="COMPARTIR",'01-Mapa de riesgo-UO'!BA72, IF(U71=0, 0,$I$6))</f>
        <v>secretaria general o juridica</v>
      </c>
      <c r="X71" s="281" t="s">
        <v>271</v>
      </c>
      <c r="Y71" s="286" t="s">
        <v>2200</v>
      </c>
      <c r="Z71" s="281" t="s">
        <v>561</v>
      </c>
      <c r="AA71" s="281" t="s">
        <v>3001</v>
      </c>
      <c r="AB71" s="430"/>
    </row>
    <row r="72" spans="1:28" ht="65.25" hidden="1" customHeight="1" x14ac:dyDescent="0.2">
      <c r="A72" s="324"/>
      <c r="B72" s="332"/>
      <c r="C72" s="402"/>
      <c r="D72" s="332"/>
      <c r="E72" s="332"/>
      <c r="F72" s="332"/>
      <c r="G72" s="52">
        <f>'01-Mapa de riesgo-UO'!I73</f>
        <v>0</v>
      </c>
      <c r="H72" s="332"/>
      <c r="I72" s="431"/>
      <c r="J72" s="332"/>
      <c r="K72" s="401"/>
      <c r="L72" s="399"/>
      <c r="M72" s="278">
        <f>IF('01-Mapa de riesgo-UO'!S73="No existen", "No existe control para el riesgo",'01-Mapa de riesgo-UO'!W73)</f>
        <v>0</v>
      </c>
      <c r="N72" s="278">
        <f>'01-Mapa de riesgo-UO'!AB73</f>
        <v>0</v>
      </c>
      <c r="O72" s="278">
        <f>'01-Mapa de riesgo-UO'!AG73</f>
        <v>0</v>
      </c>
      <c r="P72" s="280">
        <f>'01-Mapa de riesgo-UO'!AL73</f>
        <v>0</v>
      </c>
      <c r="Q72" s="280">
        <f>'01-Mapa de riesgo-UO'!AP73</f>
        <v>0</v>
      </c>
      <c r="R72" s="431"/>
      <c r="S72" s="434">
        <v>0</v>
      </c>
      <c r="T72" s="434"/>
      <c r="U72" s="283">
        <f>'01-Mapa de riesgo-UO'!AW73</f>
        <v>0</v>
      </c>
      <c r="V72" s="283">
        <f>'01-Mapa de riesgo-UO'!AX73</f>
        <v>0</v>
      </c>
      <c r="W72" s="180">
        <f>IF(U72="COMPARTIR",'01-Mapa de riesgo-UO'!BA73, IF(U72=0, 0,$I$6))</f>
        <v>0</v>
      </c>
      <c r="X72" s="281"/>
      <c r="Y72" s="281"/>
      <c r="Z72" s="281"/>
      <c r="AA72" s="281"/>
      <c r="AB72" s="430"/>
    </row>
    <row r="73" spans="1:28" ht="65.25" hidden="1" customHeight="1" x14ac:dyDescent="0.2">
      <c r="A73" s="324">
        <v>22</v>
      </c>
      <c r="B73" s="332" t="str">
        <f>'01-Mapa de riesgo-UO'!D74</f>
        <v>ADMINISTRACIÓN_INSTITUCIONAL</v>
      </c>
      <c r="C73" s="402" t="str">
        <f>+'01-Mapa de riesgo-UO'!F74</f>
        <v>NO</v>
      </c>
      <c r="D73" s="332" t="str">
        <f>'01-Mapa de riesgo-UO'!J74</f>
        <v>Estratégico</v>
      </c>
      <c r="E73" s="332" t="str">
        <f>'01-Mapa de riesgo-UO'!K74</f>
        <v>PÉRDIDA DE LOS ACTIVOS DE INFORMACIÓN</v>
      </c>
      <c r="F73" s="332"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32" t="str">
        <f>'01-Mapa de riesgo-UO'!M74</f>
        <v>Reprocesos
Pérdida de registros y seguimientos realizados
Incumplimientos por falta de información
Falta de información para la toma de desiciones</v>
      </c>
      <c r="I73" s="431" t="str">
        <f>'01-Mapa de riesgo-UO'!AT74</f>
        <v>MODERADO</v>
      </c>
      <c r="J73" s="332" t="str">
        <f>'01-Mapa de riesgo-UO'!AU74</f>
        <v xml:space="preserve"># de veces en que se presentaron problemas por pérdida de información en equipo de cómputo </v>
      </c>
      <c r="K73" s="433">
        <v>0</v>
      </c>
      <c r="L73" s="399" t="s">
        <v>2713</v>
      </c>
      <c r="M73" s="278" t="str">
        <f>IF('01-Mapa de riesgo-UO'!S74="No existen", "No existe control para el riesgo",'01-Mapa de riesgo-UO'!W74)</f>
        <v>Grabación de información de la FCAA en Disco Duro Externo y en drive. Tambien se guardan las copias fisicas de algunos archivos</v>
      </c>
      <c r="N73" s="278">
        <f>'01-Mapa de riesgo-UO'!AB74</f>
        <v>0</v>
      </c>
      <c r="O73" s="278" t="str">
        <f>'01-Mapa de riesgo-UO'!AG74</f>
        <v>Cargo planta / Docentes transitorios/
Contratista</v>
      </c>
      <c r="P73" s="280" t="str">
        <f>'01-Mapa de riesgo-UO'!AL74</f>
        <v>Trimestral</v>
      </c>
      <c r="Q73" s="280" t="str">
        <f>'01-Mapa de riesgo-UO'!AP74</f>
        <v>Preventivo</v>
      </c>
      <c r="R73" s="431" t="str">
        <f>'01-Mapa de riesgo-UO'!AR74</f>
        <v>ACEPTABLE</v>
      </c>
      <c r="S73" s="434" t="s">
        <v>2729</v>
      </c>
      <c r="T73" s="434"/>
      <c r="U73" s="283" t="str">
        <f>'01-Mapa de riesgo-UO'!AW74</f>
        <v>REDUCIR</v>
      </c>
      <c r="V73" s="283" t="str">
        <f>'01-Mapa de riesgo-UO'!AX74</f>
        <v>Hacer oportunamente copias de seguridad</v>
      </c>
      <c r="W73" s="180">
        <f>IF(U73="COMPARTIR",'01-Mapa de riesgo-UO'!BA74, IF(U73=0, 0,$I$6))</f>
        <v>0</v>
      </c>
      <c r="X73" s="281" t="s">
        <v>271</v>
      </c>
      <c r="Y73" s="286" t="s">
        <v>2201</v>
      </c>
      <c r="Z73" s="281" t="s">
        <v>561</v>
      </c>
      <c r="AA73" s="281" t="s">
        <v>3001</v>
      </c>
      <c r="AB73" s="430" t="s">
        <v>2144</v>
      </c>
    </row>
    <row r="74" spans="1:28" ht="65.25" hidden="1" customHeight="1" x14ac:dyDescent="0.2">
      <c r="A74" s="324"/>
      <c r="B74" s="332"/>
      <c r="C74" s="402"/>
      <c r="D74" s="332"/>
      <c r="E74" s="332"/>
      <c r="F74" s="332"/>
      <c r="G74" s="52" t="str">
        <f>'01-Mapa de riesgo-UO'!I75</f>
        <v>Daños en equipos de cómputo de la UTP</v>
      </c>
      <c r="H74" s="332"/>
      <c r="I74" s="431"/>
      <c r="J74" s="332"/>
      <c r="K74" s="401"/>
      <c r="L74" s="399"/>
      <c r="M74" s="278" t="str">
        <f>IF('01-Mapa de riesgo-UO'!S75="No existen", "No existe control para el riesgo",'01-Mapa de riesgo-UO'!W75)</f>
        <v>Actualización de hardware, software y mantenimientos-Realizar reposición de equipos cada dos años</v>
      </c>
      <c r="N74" s="278">
        <f>'01-Mapa de riesgo-UO'!AB75</f>
        <v>0</v>
      </c>
      <c r="O74" s="278" t="str">
        <f>'01-Mapa de riesgo-UO'!AG75</f>
        <v>Cargo planta / Docentes transitorios/
Contratista</v>
      </c>
      <c r="P74" s="280" t="str">
        <f>'01-Mapa de riesgo-UO'!AL75</f>
        <v>No definida</v>
      </c>
      <c r="Q74" s="280" t="str">
        <f>'01-Mapa de riesgo-UO'!AP75</f>
        <v>Preventivo</v>
      </c>
      <c r="R74" s="431"/>
      <c r="S74" s="434" t="s">
        <v>2730</v>
      </c>
      <c r="T74" s="434"/>
      <c r="U74" s="283" t="str">
        <f>'01-Mapa de riesgo-UO'!AW75</f>
        <v>COMPARTIR</v>
      </c>
      <c r="V74" s="283" t="str">
        <f>'01-Mapa de riesgo-UO'!AX75</f>
        <v>Solicitar a sistemas actualización y revisión de los equipos de computo a nivel de sistema</v>
      </c>
      <c r="W74" s="180" t="str">
        <f>IF(U74="COMPARTIR",'01-Mapa de riesgo-UO'!BA75, IF(U74=0, 0,$I$6))</f>
        <v>Sistemas</v>
      </c>
      <c r="X74" s="281" t="s">
        <v>271</v>
      </c>
      <c r="Y74" s="286" t="s">
        <v>2202</v>
      </c>
      <c r="Z74" s="281" t="s">
        <v>559</v>
      </c>
      <c r="AA74" s="281"/>
      <c r="AB74" s="430"/>
    </row>
    <row r="75" spans="1:28" ht="65.25" hidden="1" customHeight="1" x14ac:dyDescent="0.2">
      <c r="A75" s="324"/>
      <c r="B75" s="332"/>
      <c r="C75" s="402"/>
      <c r="D75" s="332"/>
      <c r="E75" s="332"/>
      <c r="F75" s="332"/>
      <c r="G75" s="52" t="str">
        <f>'01-Mapa de riesgo-UO'!I76</f>
        <v>Falta de acceso a la información por el no funcionamiento de los aplicativos de la UTP</v>
      </c>
      <c r="H75" s="332"/>
      <c r="I75" s="431"/>
      <c r="J75" s="332"/>
      <c r="K75" s="401"/>
      <c r="L75" s="399"/>
      <c r="M75" s="278" t="str">
        <f>IF('01-Mapa de riesgo-UO'!S76="No existen", "No existe control para el riesgo",'01-Mapa de riesgo-UO'!W76)</f>
        <v>Reportar oportunamente la caida de los aplicativos</v>
      </c>
      <c r="N75" s="278">
        <f>'01-Mapa de riesgo-UO'!AB76</f>
        <v>0</v>
      </c>
      <c r="O75" s="278" t="str">
        <f>'01-Mapa de riesgo-UO'!AG76</f>
        <v>Decano / Directores de Programa/auxiliares/profesional de apoyo</v>
      </c>
      <c r="P75" s="280" t="str">
        <f>'01-Mapa de riesgo-UO'!AL76</f>
        <v>No definida</v>
      </c>
      <c r="Q75" s="280" t="str">
        <f>'01-Mapa de riesgo-UO'!AP76</f>
        <v>Preventivo</v>
      </c>
      <c r="R75" s="431"/>
      <c r="S75" s="434" t="s">
        <v>2731</v>
      </c>
      <c r="T75" s="434"/>
      <c r="U75" s="283" t="str">
        <f>'01-Mapa de riesgo-UO'!AW76</f>
        <v>COMPARTIR</v>
      </c>
      <c r="V75" s="283" t="str">
        <f>'01-Mapa de riesgo-UO'!AX76</f>
        <v>Reportar la caída de los aplicativos</v>
      </c>
      <c r="W75" s="180" t="str">
        <f>IF(U75="COMPARTIR",'01-Mapa de riesgo-UO'!BA76, IF(U75=0, 0,$I$6))</f>
        <v>Sistemas</v>
      </c>
      <c r="X75" s="281" t="s">
        <v>271</v>
      </c>
      <c r="Y75" s="286" t="s">
        <v>2203</v>
      </c>
      <c r="Z75" s="281" t="s">
        <v>559</v>
      </c>
      <c r="AA75" s="281"/>
      <c r="AB75" s="430"/>
    </row>
    <row r="76" spans="1:28" ht="65.25" hidden="1" customHeight="1" x14ac:dyDescent="0.2">
      <c r="A76" s="324">
        <v>23</v>
      </c>
      <c r="B76" s="332" t="str">
        <f>'01-Mapa de riesgo-UO'!D77</f>
        <v>ADMINISTRACIÓN_INSTITUCIONAL</v>
      </c>
      <c r="C76" s="402" t="str">
        <f>+'01-Mapa de riesgo-UO'!F77</f>
        <v>NO</v>
      </c>
      <c r="D76" s="332" t="str">
        <f>'01-Mapa de riesgo-UO'!J77</f>
        <v>Estratégico</v>
      </c>
      <c r="E76" s="332" t="str">
        <f>'01-Mapa de riesgo-UO'!K77</f>
        <v>FALTA DE CAPACITACIÓN A NUEVOS FUNCIONAROS</v>
      </c>
      <c r="F76" s="332" t="str">
        <f>'01-Mapa de riesgo-UO'!L77</f>
        <v>Los funcionarios que se vinculan a la UTP, no reciben una capacitación basada en el manual de funciones</v>
      </c>
      <c r="G76" s="52" t="str">
        <f>'01-Mapa de riesgo-UO'!I77</f>
        <v>Falta de divulgación del nuevo personal que ingresa a cada dependencia</v>
      </c>
      <c r="H76" s="332" t="str">
        <f>'01-Mapa de riesgo-UO'!M77</f>
        <v>Reprocesos
Demoras en la realización de las funciones por desconocimiento</v>
      </c>
      <c r="I76" s="431" t="str">
        <f>'01-Mapa de riesgo-UO'!AT77</f>
        <v>MODERADO</v>
      </c>
      <c r="J76" s="332" t="str">
        <f>'01-Mapa de riesgo-UO'!AU77</f>
        <v>Personal nuevo sin capacitación</v>
      </c>
      <c r="K76" s="433">
        <v>0</v>
      </c>
      <c r="L76" s="399" t="s">
        <v>2714</v>
      </c>
      <c r="M76" s="278" t="str">
        <f>IF('01-Mapa de riesgo-UO'!S77="No existen", "No existe control para el riesgo",'01-Mapa de riesgo-UO'!W77)</f>
        <v>Presentación de parte del jefe inmediato ante los miembros del equipo de trabajo y las dependencias asociadas a su actividad laboral</v>
      </c>
      <c r="N76" s="278">
        <f>'01-Mapa de riesgo-UO'!AB77</f>
        <v>0</v>
      </c>
      <c r="O76" s="278" t="str">
        <f>'01-Mapa de riesgo-UO'!AG77</f>
        <v>Cargo planta / Docentes transitorios</v>
      </c>
      <c r="P76" s="280" t="str">
        <f>'01-Mapa de riesgo-UO'!AL77</f>
        <v>No definida</v>
      </c>
      <c r="Q76" s="280" t="str">
        <f>'01-Mapa de riesgo-UO'!AP77</f>
        <v>Preventivo</v>
      </c>
      <c r="R76" s="431" t="str">
        <f>'01-Mapa de riesgo-UO'!AR77</f>
        <v>ACEPTABLE</v>
      </c>
      <c r="S76" s="434" t="s">
        <v>2732</v>
      </c>
      <c r="T76" s="434"/>
      <c r="U76" s="283" t="str">
        <f>'01-Mapa de riesgo-UO'!AW77</f>
        <v>COMPARTIR</v>
      </c>
      <c r="V76" s="283" t="str">
        <f>'01-Mapa de riesgo-UO'!AX77</f>
        <v>Informar a Gestión del Talento Humano cuando ingrese un nuevo funcionario, para que nos puedan apoyar con la presentación de la persona en otras dependencias</v>
      </c>
      <c r="W76" s="180" t="str">
        <f>IF(U76="COMPARTIR",'01-Mapa de riesgo-UO'!BA77, IF(U76=0, 0,$I$6))</f>
        <v>Gestión del Talento Humano</v>
      </c>
      <c r="X76" s="281" t="s">
        <v>271</v>
      </c>
      <c r="Y76" s="286" t="s">
        <v>2746</v>
      </c>
      <c r="Z76" s="281" t="s">
        <v>561</v>
      </c>
      <c r="AA76" s="281" t="s">
        <v>3001</v>
      </c>
      <c r="AB76" s="430" t="s">
        <v>2144</v>
      </c>
    </row>
    <row r="77" spans="1:28" ht="65.25" hidden="1" customHeight="1" x14ac:dyDescent="0.2">
      <c r="A77" s="324"/>
      <c r="B77" s="332"/>
      <c r="C77" s="402"/>
      <c r="D77" s="332"/>
      <c r="E77" s="332"/>
      <c r="F77" s="332"/>
      <c r="G77" s="52" t="str">
        <f>'01-Mapa de riesgo-UO'!I78</f>
        <v>No hay un procedimiento definido para inducción del personal administrativo y docente</v>
      </c>
      <c r="H77" s="332"/>
      <c r="I77" s="431"/>
      <c r="J77" s="332"/>
      <c r="K77" s="401"/>
      <c r="L77" s="399"/>
      <c r="M77" s="278" t="str">
        <f>IF('01-Mapa de riesgo-UO'!S78="No existen", "No existe control para el riesgo",'01-Mapa de riesgo-UO'!W78)</f>
        <v>Se solicita capacitación para el cargo</v>
      </c>
      <c r="N77" s="278">
        <f>'01-Mapa de riesgo-UO'!AB78</f>
        <v>0</v>
      </c>
      <c r="O77" s="278" t="str">
        <f>'01-Mapa de riesgo-UO'!AG78</f>
        <v>Cargo planta / Docentes transitorios</v>
      </c>
      <c r="P77" s="280" t="str">
        <f>'01-Mapa de riesgo-UO'!AL78</f>
        <v>No definida</v>
      </c>
      <c r="Q77" s="280" t="str">
        <f>'01-Mapa de riesgo-UO'!AP78</f>
        <v>Preventivo</v>
      </c>
      <c r="R77" s="431"/>
      <c r="S77" s="434" t="s">
        <v>2733</v>
      </c>
      <c r="T77" s="434"/>
      <c r="U77" s="283" t="str">
        <f>'01-Mapa de riesgo-UO'!AW78</f>
        <v>COMPARTIR</v>
      </c>
      <c r="V77" s="283" t="str">
        <f>'01-Mapa de riesgo-UO'!AX78</f>
        <v>Informar a Gestión del Talento Humano cuando ingrese un nuevo funcionario, para que nos puedan recomendar personas para capacitarlo</v>
      </c>
      <c r="W77" s="180" t="str">
        <f>IF(U77="COMPARTIR",'01-Mapa de riesgo-UO'!BA78, IF(U77=0, 0,$I$6))</f>
        <v>Gestión del Talento Humano</v>
      </c>
      <c r="X77" s="281" t="s">
        <v>271</v>
      </c>
      <c r="Y77" s="286" t="s">
        <v>2205</v>
      </c>
      <c r="Z77" s="281" t="s">
        <v>561</v>
      </c>
      <c r="AA77" s="281" t="s">
        <v>3001</v>
      </c>
      <c r="AB77" s="430"/>
    </row>
    <row r="78" spans="1:28" ht="65.25" hidden="1" customHeight="1" x14ac:dyDescent="0.2">
      <c r="A78" s="324"/>
      <c r="B78" s="332"/>
      <c r="C78" s="402"/>
      <c r="D78" s="332"/>
      <c r="E78" s="332"/>
      <c r="F78" s="332"/>
      <c r="G78" s="52">
        <f>'01-Mapa de riesgo-UO'!I79</f>
        <v>0</v>
      </c>
      <c r="H78" s="332"/>
      <c r="I78" s="431"/>
      <c r="J78" s="332"/>
      <c r="K78" s="401"/>
      <c r="L78" s="399"/>
      <c r="M78" s="278" t="str">
        <f>IF('01-Mapa de riesgo-UO'!S79="No existen", "No existe control para el riesgo",'01-Mapa de riesgo-UO'!W79)</f>
        <v>Entrega oficial del manual de funciones y firma de recibido</v>
      </c>
      <c r="N78" s="278">
        <f>'01-Mapa de riesgo-UO'!AB79</f>
        <v>0</v>
      </c>
      <c r="O78" s="278" t="str">
        <f>'01-Mapa de riesgo-UO'!AG79</f>
        <v>Decano y Directores de Programa</v>
      </c>
      <c r="P78" s="280" t="str">
        <f>'01-Mapa de riesgo-UO'!AL79</f>
        <v>No definida</v>
      </c>
      <c r="Q78" s="280" t="str">
        <f>'01-Mapa de riesgo-UO'!AP79</f>
        <v>Preventivo</v>
      </c>
      <c r="R78" s="431"/>
      <c r="S78" s="434" t="s">
        <v>2734</v>
      </c>
      <c r="T78" s="434"/>
      <c r="U78" s="283" t="str">
        <f>'01-Mapa de riesgo-UO'!AW79</f>
        <v>COMPARTIR</v>
      </c>
      <c r="V78" s="283" t="str">
        <f>'01-Mapa de riesgo-UO'!AX79</f>
        <v>Informar a Gestión del Talento Humano cuando ingrese un nuevo funcionario, para que nos puedan compartir el manual de funciones</v>
      </c>
      <c r="W78" s="180" t="str">
        <f>IF(U78="COMPARTIR",'01-Mapa de riesgo-UO'!BA79, IF(U78=0, 0,$I$6))</f>
        <v>Gestión del Talento Humano</v>
      </c>
      <c r="X78" s="281" t="s">
        <v>271</v>
      </c>
      <c r="Y78" s="286" t="s">
        <v>2206</v>
      </c>
      <c r="Z78" s="281" t="s">
        <v>561</v>
      </c>
      <c r="AA78" s="281" t="s">
        <v>3001</v>
      </c>
      <c r="AB78" s="430"/>
    </row>
    <row r="79" spans="1:28" ht="65.25" hidden="1" customHeight="1" x14ac:dyDescent="0.2">
      <c r="A79" s="324">
        <v>24</v>
      </c>
      <c r="B79" s="332" t="str">
        <f>'01-Mapa de riesgo-UO'!D80</f>
        <v>ADMINISTRACIÓN_INSTITUCIONAL</v>
      </c>
      <c r="C79" s="402" t="str">
        <f>+'01-Mapa de riesgo-UO'!F80</f>
        <v>NO</v>
      </c>
      <c r="D79" s="332" t="str">
        <f>'01-Mapa de riesgo-UO'!J80</f>
        <v>Tecnología</v>
      </c>
      <c r="E79" s="332" t="str">
        <f>'01-Mapa de riesgo-UO'!K80</f>
        <v>FALTA DE RED PARA EL FUNCIONAMIENTO ADECUADO DE LOS PROCESOS ADMINISTRATIVOS Y EDUCATIVOS DE LA FCAA</v>
      </c>
      <c r="F79" s="332"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32" t="str">
        <f>'01-Mapa de riesgo-UO'!M80</f>
        <v>Reprocesos , desplazamientos a lugares que si cuenten con Red</v>
      </c>
      <c r="I79" s="431" t="str">
        <f>'01-Mapa de riesgo-UO'!AT80</f>
        <v>MODERADO</v>
      </c>
      <c r="J79" s="332" t="str">
        <f>'01-Mapa de riesgo-UO'!AU80</f>
        <v># de veces en que se presentaron problemas caida o mal recepción de la red de la Universidad</v>
      </c>
      <c r="K79" s="435">
        <v>0.3</v>
      </c>
      <c r="L79" s="399" t="s">
        <v>2715</v>
      </c>
      <c r="M79" s="278" t="str">
        <f>IF('01-Mapa de riesgo-UO'!S80="No existen", "No existe control para el riesgo",'01-Mapa de riesgo-UO'!W80)</f>
        <v>Realizar solicitud para incrementar los puntos de Red de la Universidad, dado que cada día hay mas estudiantes accediendo a la red</v>
      </c>
      <c r="N79" s="278">
        <f>'01-Mapa de riesgo-UO'!AB80</f>
        <v>0</v>
      </c>
      <c r="O79" s="278" t="str">
        <f>'01-Mapa de riesgo-UO'!AG80</f>
        <v>Decano y Directores de Programa</v>
      </c>
      <c r="P79" s="280" t="str">
        <f>'01-Mapa de riesgo-UO'!AL80</f>
        <v>Trimestral</v>
      </c>
      <c r="Q79" s="280" t="str">
        <f>'01-Mapa de riesgo-UO'!AP80</f>
        <v>Preventivo</v>
      </c>
      <c r="R79" s="431" t="str">
        <f>'01-Mapa de riesgo-UO'!AR80</f>
        <v>ACEPTABLE</v>
      </c>
      <c r="S79" s="434" t="s">
        <v>2735</v>
      </c>
      <c r="T79" s="434"/>
      <c r="U79" s="283" t="str">
        <f>'01-Mapa de riesgo-UO'!AW80</f>
        <v>COMPARTIR</v>
      </c>
      <c r="V79" s="283" t="str">
        <f>'01-Mapa de riesgo-UO'!AX80</f>
        <v xml:space="preserve">Informar en que puntos no hay buen acceso a la Red de la Universidad </v>
      </c>
      <c r="W79" s="180" t="str">
        <f>IF(U79="COMPARTIR",'01-Mapa de riesgo-UO'!BA80, IF(U79=0, 0,$I$6))</f>
        <v>División de sistemas UTP - Vicerrectoria Administrativa y Financiera - Mnatenimiento</v>
      </c>
      <c r="X79" s="281" t="s">
        <v>271</v>
      </c>
      <c r="Y79" s="286" t="s">
        <v>2747</v>
      </c>
      <c r="Z79" s="281" t="s">
        <v>559</v>
      </c>
      <c r="AA79" s="281"/>
      <c r="AB79" s="430" t="s">
        <v>2143</v>
      </c>
    </row>
    <row r="80" spans="1:28" ht="65.25" hidden="1" customHeight="1" x14ac:dyDescent="0.2">
      <c r="A80" s="324"/>
      <c r="B80" s="332"/>
      <c r="C80" s="402"/>
      <c r="D80" s="332"/>
      <c r="E80" s="332"/>
      <c r="F80" s="332"/>
      <c r="G80" s="52">
        <f>'01-Mapa de riesgo-UO'!I81</f>
        <v>0</v>
      </c>
      <c r="H80" s="332"/>
      <c r="I80" s="431"/>
      <c r="J80" s="332"/>
      <c r="K80" s="401"/>
      <c r="L80" s="399"/>
      <c r="M80" s="278">
        <f>IF('01-Mapa de riesgo-UO'!S81="No existen", "No existe control para el riesgo",'01-Mapa de riesgo-UO'!W81)</f>
        <v>0</v>
      </c>
      <c r="N80" s="278">
        <f>'01-Mapa de riesgo-UO'!AB81</f>
        <v>0</v>
      </c>
      <c r="O80" s="278">
        <f>'01-Mapa de riesgo-UO'!AG81</f>
        <v>0</v>
      </c>
      <c r="P80" s="280">
        <f>'01-Mapa de riesgo-UO'!AL81</f>
        <v>0</v>
      </c>
      <c r="Q80" s="280">
        <f>'01-Mapa de riesgo-UO'!AP81</f>
        <v>0</v>
      </c>
      <c r="R80" s="431"/>
      <c r="S80" s="399"/>
      <c r="T80" s="399"/>
      <c r="U80" s="283">
        <f>'01-Mapa de riesgo-UO'!AW81</f>
        <v>0</v>
      </c>
      <c r="V80" s="283">
        <f>'01-Mapa de riesgo-UO'!AX81</f>
        <v>0</v>
      </c>
      <c r="W80" s="180">
        <f>IF(U80="COMPARTIR",'01-Mapa de riesgo-UO'!BA81, IF(U80=0, 0,$I$6))</f>
        <v>0</v>
      </c>
      <c r="X80" s="281"/>
      <c r="Y80" s="281"/>
      <c r="Z80" s="281"/>
      <c r="AA80" s="281"/>
      <c r="AB80" s="430"/>
    </row>
    <row r="81" spans="1:28" ht="65.25" hidden="1" customHeight="1" x14ac:dyDescent="0.2">
      <c r="A81" s="324"/>
      <c r="B81" s="332"/>
      <c r="C81" s="402"/>
      <c r="D81" s="332"/>
      <c r="E81" s="332"/>
      <c r="F81" s="332"/>
      <c r="G81" s="52">
        <f>'01-Mapa de riesgo-UO'!I82</f>
        <v>0</v>
      </c>
      <c r="H81" s="332"/>
      <c r="I81" s="431"/>
      <c r="J81" s="332"/>
      <c r="K81" s="401"/>
      <c r="L81" s="399"/>
      <c r="M81" s="278">
        <f>IF('01-Mapa de riesgo-UO'!S82="No existen", "No existe control para el riesgo",'01-Mapa de riesgo-UO'!W82)</f>
        <v>0</v>
      </c>
      <c r="N81" s="278">
        <f>'01-Mapa de riesgo-UO'!AB82</f>
        <v>0</v>
      </c>
      <c r="O81" s="278">
        <f>'01-Mapa de riesgo-UO'!AG82</f>
        <v>0</v>
      </c>
      <c r="P81" s="280">
        <f>'01-Mapa de riesgo-UO'!AL82</f>
        <v>0</v>
      </c>
      <c r="Q81" s="280">
        <f>'01-Mapa de riesgo-UO'!AP82</f>
        <v>0</v>
      </c>
      <c r="R81" s="431"/>
      <c r="S81" s="399"/>
      <c r="T81" s="399"/>
      <c r="U81" s="283">
        <f>'01-Mapa de riesgo-UO'!AW82</f>
        <v>0</v>
      </c>
      <c r="V81" s="283">
        <f>'01-Mapa de riesgo-UO'!AX82</f>
        <v>0</v>
      </c>
      <c r="W81" s="180">
        <f>IF(U81="COMPARTIR",'01-Mapa de riesgo-UO'!BA82, IF(U81=0, 0,$I$6))</f>
        <v>0</v>
      </c>
      <c r="X81" s="281"/>
      <c r="Y81" s="281"/>
      <c r="Z81" s="281"/>
      <c r="AA81" s="281"/>
      <c r="AB81" s="430"/>
    </row>
    <row r="82" spans="1:28" ht="65.25" customHeight="1" x14ac:dyDescent="0.2">
      <c r="A82" s="324">
        <v>25</v>
      </c>
      <c r="B82" s="332" t="str">
        <f>'01-Mapa de riesgo-UO'!D83</f>
        <v>DOCENCIA</v>
      </c>
      <c r="C82" s="402" t="str">
        <f>+'01-Mapa de riesgo-UO'!F83</f>
        <v>NO</v>
      </c>
      <c r="D82" s="332" t="str">
        <f>'01-Mapa de riesgo-UO'!J83</f>
        <v>Estratégico</v>
      </c>
      <c r="E82" s="332" t="str">
        <f>'01-Mapa de riesgo-UO'!K83</f>
        <v>Perdida del Registro Calificado de los programas académicos de la Facultad.</v>
      </c>
      <c r="F82" s="332"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32" t="str">
        <f>'01-Mapa de riesgo-UO'!M83</f>
        <v xml:space="preserve">1. El programa académico entra en un estado de inhabilidades. 
2. El programa no puede inscribir nuevos estudiantes. 
3. Disminución en los indicadores de Gestión Curricular de la Facultad. </v>
      </c>
      <c r="I82" s="431" t="str">
        <f>'01-Mapa de riesgo-UO'!AT83</f>
        <v>LEVE</v>
      </c>
      <c r="J82" s="332" t="str">
        <f>'01-Mapa de riesgo-UO'!AU83</f>
        <v>(# de programas académicos con renovación de registro calificado/total de programas académicos con registro calificado)*100</v>
      </c>
      <c r="K82" s="404">
        <v>1</v>
      </c>
      <c r="L82" s="399" t="s">
        <v>2748</v>
      </c>
      <c r="M82" s="278" t="str">
        <f>IF('01-Mapa de riesgo-UO'!S83="No existen", "No existe control para el riesgo",'01-Mapa de riesgo-UO'!W83)</f>
        <v xml:space="preserve">Revisar permanentemente las normativas nacionales sobre los Registros Calificados, que permitan la identificación de cualquier cambio realizado. </v>
      </c>
      <c r="N82" s="278">
        <f>'01-Mapa de riesgo-UO'!AB83</f>
        <v>0</v>
      </c>
      <c r="O82" s="278" t="str">
        <f>'01-Mapa de riesgo-UO'!AG83</f>
        <v xml:space="preserve">Contratista: Profesional de la Gestión Curricular FCE </v>
      </c>
      <c r="P82" s="280" t="str">
        <f>'01-Mapa de riesgo-UO'!AL83</f>
        <v>Bimestral</v>
      </c>
      <c r="Q82" s="280" t="str">
        <f>'01-Mapa de riesgo-UO'!AP83</f>
        <v>Preventivo</v>
      </c>
      <c r="R82" s="431" t="str">
        <f>'01-Mapa de riesgo-UO'!AR83</f>
        <v>FUERTE</v>
      </c>
      <c r="S82" s="399" t="s">
        <v>2751</v>
      </c>
      <c r="T82" s="399"/>
      <c r="U82" s="283" t="str">
        <f>'01-Mapa de riesgo-UO'!AW83</f>
        <v>ASUMIR</v>
      </c>
      <c r="V82" s="283">
        <f>'01-Mapa de riesgo-UO'!AX83</f>
        <v>0</v>
      </c>
      <c r="W82" s="180">
        <f>IF(U82="COMPARTIR",'01-Mapa de riesgo-UO'!BA83, IF(U82=0, 0,$I$6))</f>
        <v>0</v>
      </c>
      <c r="X82" s="281"/>
      <c r="Y82" s="281"/>
      <c r="Z82" s="281"/>
      <c r="AA82" s="281"/>
      <c r="AB82" s="430" t="s">
        <v>2143</v>
      </c>
    </row>
    <row r="83" spans="1:28" ht="65.25" hidden="1" customHeight="1" x14ac:dyDescent="0.2">
      <c r="A83" s="324"/>
      <c r="B83" s="332"/>
      <c r="C83" s="402"/>
      <c r="D83" s="332"/>
      <c r="E83" s="332"/>
      <c r="F83" s="332"/>
      <c r="G83" s="52" t="str">
        <f>'01-Mapa de riesgo-UO'!I84</f>
        <v xml:space="preserve">Demora en el proceso del informe de Registro Calificado y la solicitud ante el MEN por parte de los programas académicos. </v>
      </c>
      <c r="H83" s="332"/>
      <c r="I83" s="431"/>
      <c r="J83" s="332"/>
      <c r="K83" s="401"/>
      <c r="L83" s="399"/>
      <c r="M83" s="278" t="str">
        <f>IF('01-Mapa de riesgo-UO'!S84="No existen", "No existe control para el riesgo",'01-Mapa de riesgo-UO'!W84)</f>
        <v>Acompañar a los programas académicos en el proceso de solicitud de Registro Calificado.
Realizar seguimiento al estado del proceso de solicitud de Registro Calificado de los programas académicos.</v>
      </c>
      <c r="N83" s="278">
        <f>'01-Mapa de riesgo-UO'!AB84</f>
        <v>0</v>
      </c>
      <c r="O83" s="278" t="str">
        <f>'01-Mapa de riesgo-UO'!AG84</f>
        <v xml:space="preserve">Contratista: Profesional de la Gestión Curricular FCE </v>
      </c>
      <c r="P83" s="280" t="str">
        <f>'01-Mapa de riesgo-UO'!AL84</f>
        <v>Mensual</v>
      </c>
      <c r="Q83" s="280" t="str">
        <f>'01-Mapa de riesgo-UO'!AP84</f>
        <v>Preventivo</v>
      </c>
      <c r="R83" s="431"/>
      <c r="S83" s="399" t="s">
        <v>2752</v>
      </c>
      <c r="T83" s="399"/>
      <c r="U83" s="283" t="str">
        <f>'01-Mapa de riesgo-UO'!AW84</f>
        <v>ASUMIR</v>
      </c>
      <c r="V83" s="283">
        <f>'01-Mapa de riesgo-UO'!AX84</f>
        <v>0</v>
      </c>
      <c r="W83" s="180">
        <f>IF(U83="COMPARTIR",'01-Mapa de riesgo-UO'!BA84, IF(U83=0, 0,$I$6))</f>
        <v>0</v>
      </c>
      <c r="X83" s="281"/>
      <c r="Y83" s="281"/>
      <c r="Z83" s="281"/>
      <c r="AA83" s="281"/>
      <c r="AB83" s="430"/>
    </row>
    <row r="84" spans="1:28" ht="65.25" hidden="1" customHeight="1" x14ac:dyDescent="0.2">
      <c r="A84" s="324"/>
      <c r="B84" s="332"/>
      <c r="C84" s="402"/>
      <c r="D84" s="332"/>
      <c r="E84" s="332"/>
      <c r="F84" s="332"/>
      <c r="G84" s="52">
        <f>'01-Mapa de riesgo-UO'!I85</f>
        <v>0</v>
      </c>
      <c r="H84" s="332"/>
      <c r="I84" s="431"/>
      <c r="J84" s="332"/>
      <c r="K84" s="401"/>
      <c r="L84" s="399"/>
      <c r="M84" s="278">
        <f>IF('01-Mapa de riesgo-UO'!S85="No existen", "No existe control para el riesgo",'01-Mapa de riesgo-UO'!W85)</f>
        <v>0</v>
      </c>
      <c r="N84" s="278">
        <f>'01-Mapa de riesgo-UO'!AB85</f>
        <v>0</v>
      </c>
      <c r="O84" s="278">
        <f>'01-Mapa de riesgo-UO'!AG85</f>
        <v>0</v>
      </c>
      <c r="P84" s="280">
        <f>'01-Mapa de riesgo-UO'!AL85</f>
        <v>0</v>
      </c>
      <c r="Q84" s="280">
        <f>'01-Mapa de riesgo-UO'!AP85</f>
        <v>0</v>
      </c>
      <c r="R84" s="431"/>
      <c r="S84" s="399"/>
      <c r="T84" s="399"/>
      <c r="U84" s="283" t="str">
        <f>'01-Mapa de riesgo-UO'!AW85</f>
        <v>ASUMIR</v>
      </c>
      <c r="V84" s="283">
        <f>'01-Mapa de riesgo-UO'!AX85</f>
        <v>0</v>
      </c>
      <c r="W84" s="180">
        <f>IF(U84="COMPARTIR",'01-Mapa de riesgo-UO'!BA85, IF(U84=0, 0,$I$6))</f>
        <v>0</v>
      </c>
      <c r="X84" s="281"/>
      <c r="Y84" s="281"/>
      <c r="Z84" s="281"/>
      <c r="AA84" s="281"/>
      <c r="AB84" s="430"/>
    </row>
    <row r="85" spans="1:28" ht="65.25" customHeight="1" x14ac:dyDescent="0.2">
      <c r="A85" s="324">
        <v>26</v>
      </c>
      <c r="B85" s="332" t="str">
        <f>'01-Mapa de riesgo-UO'!D86</f>
        <v>DOCENCIA</v>
      </c>
      <c r="C85" s="402" t="str">
        <f>+'01-Mapa de riesgo-UO'!F86</f>
        <v>NO</v>
      </c>
      <c r="D85" s="332" t="str">
        <f>'01-Mapa de riesgo-UO'!J86</f>
        <v>Estratégico</v>
      </c>
      <c r="E85" s="332" t="str">
        <f>'01-Mapa de riesgo-UO'!K86</f>
        <v>Perdida de la Acreditación en Alta Calidad de los programas académicos de la Facultad</v>
      </c>
      <c r="F85" s="332"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32"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431" t="str">
        <f>'01-Mapa de riesgo-UO'!AT86</f>
        <v>LEVE</v>
      </c>
      <c r="J85" s="332" t="str">
        <f>'01-Mapa de riesgo-UO'!AU86</f>
        <v>(# de programas académicos con renovación de acreditación de alta calidad/total de programas académicos acreditados)*100</v>
      </c>
      <c r="K85" s="404">
        <v>1</v>
      </c>
      <c r="L85" s="399" t="s">
        <v>2749</v>
      </c>
      <c r="M85" s="278" t="str">
        <f>IF('01-Mapa de riesgo-UO'!S86="No existen", "No existe control para el riesgo",'01-Mapa de riesgo-UO'!W86)</f>
        <v xml:space="preserve">Revisar permanentemente las normativas nacionales sobre la Acreditación de Alta Calidad, que permitan la identificación de cualquier cambio realizado. </v>
      </c>
      <c r="N85" s="278">
        <f>'01-Mapa de riesgo-UO'!AB86</f>
        <v>0</v>
      </c>
      <c r="O85" s="278" t="str">
        <f>'01-Mapa de riesgo-UO'!AG86</f>
        <v xml:space="preserve">Contratista: Profesional de la Gestión Curricular FCE </v>
      </c>
      <c r="P85" s="280" t="str">
        <f>'01-Mapa de riesgo-UO'!AL86</f>
        <v>Bimestral</v>
      </c>
      <c r="Q85" s="280" t="str">
        <f>'01-Mapa de riesgo-UO'!AP86</f>
        <v>Preventivo</v>
      </c>
      <c r="R85" s="431" t="str">
        <f>'01-Mapa de riesgo-UO'!AR86</f>
        <v>FUERTE</v>
      </c>
      <c r="S85" s="399" t="s">
        <v>2213</v>
      </c>
      <c r="T85" s="399"/>
      <c r="U85" s="283" t="str">
        <f>'01-Mapa de riesgo-UO'!AW86</f>
        <v>ASUMIR</v>
      </c>
      <c r="V85" s="283">
        <f>'01-Mapa de riesgo-UO'!AX86</f>
        <v>0</v>
      </c>
      <c r="W85" s="180">
        <f>IF(U85="COMPARTIR",'01-Mapa de riesgo-UO'!BA86, IF(U85=0, 0,$I$6))</f>
        <v>0</v>
      </c>
      <c r="X85" s="281"/>
      <c r="Y85" s="281"/>
      <c r="Z85" s="281"/>
      <c r="AA85" s="281"/>
      <c r="AB85" s="430" t="s">
        <v>2143</v>
      </c>
    </row>
    <row r="86" spans="1:28" ht="65.25" hidden="1" customHeight="1" x14ac:dyDescent="0.2">
      <c r="A86" s="324"/>
      <c r="B86" s="332"/>
      <c r="C86" s="402"/>
      <c r="D86" s="332"/>
      <c r="E86" s="332"/>
      <c r="F86" s="332"/>
      <c r="G86" s="52" t="str">
        <f>'01-Mapa de riesgo-UO'!I87</f>
        <v xml:space="preserve">Demora en el proceso del informe de autoevaluación con fines de acreditación o reacreditación de Alta Calidad  por parte de los programas académicos. </v>
      </c>
      <c r="H86" s="332"/>
      <c r="I86" s="431"/>
      <c r="J86" s="332"/>
      <c r="K86" s="401"/>
      <c r="L86" s="399"/>
      <c r="M86" s="278" t="str">
        <f>IF('01-Mapa de riesgo-UO'!S87="No existen", "No existe control para el riesgo",'01-Mapa de riesgo-UO'!W87)</f>
        <v>Acompañar a los programas académicos en el proceso de solicitud de renovación de la Acreditación de Alta Calidad.
Realizar seguimiento al estado del proceso de solicitud de renovación de la Acreditación de Alta Caluidad de los programas académicos.</v>
      </c>
      <c r="N86" s="278">
        <f>'01-Mapa de riesgo-UO'!AB87</f>
        <v>0</v>
      </c>
      <c r="O86" s="278" t="str">
        <f>'01-Mapa de riesgo-UO'!AG87</f>
        <v xml:space="preserve">Contratista: Profesional de la Gestión Curricular FCE </v>
      </c>
      <c r="P86" s="280" t="str">
        <f>'01-Mapa de riesgo-UO'!AL87</f>
        <v>Mensual</v>
      </c>
      <c r="Q86" s="280" t="str">
        <f>'01-Mapa de riesgo-UO'!AP87</f>
        <v>Preventivo</v>
      </c>
      <c r="R86" s="431"/>
      <c r="S86" s="399" t="s">
        <v>2753</v>
      </c>
      <c r="T86" s="399"/>
      <c r="U86" s="283" t="str">
        <f>'01-Mapa de riesgo-UO'!AW87</f>
        <v>ASUMIR</v>
      </c>
      <c r="V86" s="283">
        <f>'01-Mapa de riesgo-UO'!AX87</f>
        <v>0</v>
      </c>
      <c r="W86" s="180">
        <f>IF(U86="COMPARTIR",'01-Mapa de riesgo-UO'!BA87, IF(U86=0, 0,$I$6))</f>
        <v>0</v>
      </c>
      <c r="X86" s="281"/>
      <c r="Y86" s="281"/>
      <c r="Z86" s="281"/>
      <c r="AA86" s="281"/>
      <c r="AB86" s="430"/>
    </row>
    <row r="87" spans="1:28" ht="65.25" hidden="1" customHeight="1" x14ac:dyDescent="0.2">
      <c r="A87" s="324"/>
      <c r="B87" s="332"/>
      <c r="C87" s="402"/>
      <c r="D87" s="332"/>
      <c r="E87" s="332"/>
      <c r="F87" s="332"/>
      <c r="G87" s="52">
        <f>'01-Mapa de riesgo-UO'!I88</f>
        <v>0</v>
      </c>
      <c r="H87" s="332"/>
      <c r="I87" s="431"/>
      <c r="J87" s="332"/>
      <c r="K87" s="401"/>
      <c r="L87" s="399"/>
      <c r="M87" s="278">
        <f>IF('01-Mapa de riesgo-UO'!S88="No existen", "No existe control para el riesgo",'01-Mapa de riesgo-UO'!W88)</f>
        <v>0</v>
      </c>
      <c r="N87" s="278">
        <f>'01-Mapa de riesgo-UO'!AB88</f>
        <v>0</v>
      </c>
      <c r="O87" s="278">
        <f>'01-Mapa de riesgo-UO'!AG88</f>
        <v>0</v>
      </c>
      <c r="P87" s="280">
        <f>'01-Mapa de riesgo-UO'!AL88</f>
        <v>0</v>
      </c>
      <c r="Q87" s="280">
        <f>'01-Mapa de riesgo-UO'!AP88</f>
        <v>0</v>
      </c>
      <c r="R87" s="431"/>
      <c r="S87" s="399"/>
      <c r="T87" s="399"/>
      <c r="U87" s="283" t="str">
        <f>'01-Mapa de riesgo-UO'!AW88</f>
        <v>ASUMIR</v>
      </c>
      <c r="V87" s="283">
        <f>'01-Mapa de riesgo-UO'!AX88</f>
        <v>0</v>
      </c>
      <c r="W87" s="180">
        <f>IF(U87="COMPARTIR",'01-Mapa de riesgo-UO'!BA88, IF(U87=0, 0,$I$6))</f>
        <v>0</v>
      </c>
      <c r="X87" s="281"/>
      <c r="Y87" s="281"/>
      <c r="Z87" s="281"/>
      <c r="AA87" s="281"/>
      <c r="AB87" s="430"/>
    </row>
    <row r="88" spans="1:28" ht="65.25" hidden="1" customHeight="1" x14ac:dyDescent="0.2">
      <c r="A88" s="324">
        <v>27</v>
      </c>
      <c r="B88" s="332" t="str">
        <f>'01-Mapa de riesgo-UO'!D89</f>
        <v>INVESTIGACIÓN_E_INNOVACIÓN</v>
      </c>
      <c r="C88" s="402" t="str">
        <f>+'01-Mapa de riesgo-UO'!F89</f>
        <v>NO</v>
      </c>
      <c r="D88" s="332" t="str">
        <f>'01-Mapa de riesgo-UO'!J89</f>
        <v>Imagen</v>
      </c>
      <c r="E88" s="332" t="str">
        <f>'01-Mapa de riesgo-UO'!K89</f>
        <v>Disminución del número de Grupos de Investigación reconocidos en el Modelo de medición de MinCiencias.</v>
      </c>
      <c r="F88" s="332"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32"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431" t="str">
        <f>'01-Mapa de riesgo-UO'!AT89</f>
        <v>LEVE</v>
      </c>
      <c r="J88" s="332" t="str">
        <f>'01-Mapa de riesgo-UO'!AU89</f>
        <v>(# de Grupos de Investigaciónde la Facultad reconocidos en MinCiencias/ total de Grupos Investigación de la Facultad)*100</v>
      </c>
      <c r="K88" s="424">
        <v>0.75</v>
      </c>
      <c r="L88" s="399" t="s">
        <v>2750</v>
      </c>
      <c r="M88" s="278" t="str">
        <f>IF('01-Mapa de riesgo-UO'!S89="No existen", "No existe control para el riesgo",'01-Mapa de riesgo-UO'!W89)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88" s="278">
        <f>'01-Mapa de riesgo-UO'!AB89</f>
        <v>0</v>
      </c>
      <c r="O88" s="278" t="str">
        <f>'01-Mapa de riesgo-UO'!AG89</f>
        <v>Contratista: Profesional de la Creación, Gestión y Transferencia del Conocimiento FCE</v>
      </c>
      <c r="P88" s="280" t="str">
        <f>'01-Mapa de riesgo-UO'!AL89</f>
        <v>Trimestral</v>
      </c>
      <c r="Q88" s="280" t="str">
        <f>'01-Mapa de riesgo-UO'!AP89</f>
        <v>Preventivo</v>
      </c>
      <c r="R88" s="431" t="str">
        <f>'01-Mapa de riesgo-UO'!AR89</f>
        <v>FUERTE</v>
      </c>
      <c r="S88" s="399" t="s">
        <v>2754</v>
      </c>
      <c r="T88" s="399"/>
      <c r="U88" s="283" t="str">
        <f>'01-Mapa de riesgo-UO'!AW89</f>
        <v>ASUMIR</v>
      </c>
      <c r="V88" s="283">
        <f>'01-Mapa de riesgo-UO'!AX89</f>
        <v>0</v>
      </c>
      <c r="W88" s="180">
        <f>IF(U88="COMPARTIR",'01-Mapa de riesgo-UO'!BA89, IF(U88=0, 0,$I$6))</f>
        <v>0</v>
      </c>
      <c r="X88" s="281"/>
      <c r="Y88" s="281"/>
      <c r="Z88" s="281"/>
      <c r="AA88" s="281"/>
      <c r="AB88" s="430" t="s">
        <v>2143</v>
      </c>
    </row>
    <row r="89" spans="1:28" ht="65.25" hidden="1" customHeight="1" x14ac:dyDescent="0.2">
      <c r="A89" s="324"/>
      <c r="B89" s="332"/>
      <c r="C89" s="402"/>
      <c r="D89" s="332"/>
      <c r="E89" s="332"/>
      <c r="F89" s="332"/>
      <c r="G89" s="52" t="str">
        <f>'01-Mapa de riesgo-UO'!I90</f>
        <v>Falencias en  la actualización de los  GrupLAC de la Plataforma ScienTI - Colombia, por parte de los Grupos de Investigación de la Facultad.</v>
      </c>
      <c r="H89" s="332"/>
      <c r="I89" s="431"/>
      <c r="J89" s="332"/>
      <c r="K89" s="401"/>
      <c r="L89" s="399"/>
      <c r="M89" s="278" t="str">
        <f>IF('01-Mapa de riesgo-UO'!S90="No existen", "No existe control para el riesgo",'01-Mapa de riesgo-UO'!W90)</f>
        <v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v>
      </c>
      <c r="N89" s="278">
        <f>'01-Mapa de riesgo-UO'!AB90</f>
        <v>0</v>
      </c>
      <c r="O89" s="278" t="str">
        <f>'01-Mapa de riesgo-UO'!AG90</f>
        <v>Contratista: Profesional de la Creación, Gestión y Transferencia del Conocimiento FCE</v>
      </c>
      <c r="P89" s="280" t="str">
        <f>'01-Mapa de riesgo-UO'!AL90</f>
        <v>Bimestral</v>
      </c>
      <c r="Q89" s="280" t="str">
        <f>'01-Mapa de riesgo-UO'!AP90</f>
        <v>Preventivo</v>
      </c>
      <c r="R89" s="431"/>
      <c r="S89" s="399" t="s">
        <v>2755</v>
      </c>
      <c r="T89" s="399"/>
      <c r="U89" s="283" t="str">
        <f>'01-Mapa de riesgo-UO'!AW90</f>
        <v>ASUMIR</v>
      </c>
      <c r="V89" s="283">
        <f>'01-Mapa de riesgo-UO'!AX90</f>
        <v>0</v>
      </c>
      <c r="W89" s="180">
        <f>IF(U89="COMPARTIR",'01-Mapa de riesgo-UO'!BA90, IF(U89=0, 0,$I$6))</f>
        <v>0</v>
      </c>
      <c r="X89" s="281"/>
      <c r="Y89" s="281"/>
      <c r="Z89" s="281"/>
      <c r="AA89" s="281"/>
      <c r="AB89" s="430"/>
    </row>
    <row r="90" spans="1:28" ht="65.25" hidden="1" customHeight="1" x14ac:dyDescent="0.2">
      <c r="A90" s="324"/>
      <c r="B90" s="332"/>
      <c r="C90" s="402"/>
      <c r="D90" s="332"/>
      <c r="E90" s="332"/>
      <c r="F90" s="332"/>
      <c r="G90" s="52">
        <f>'01-Mapa de riesgo-UO'!I91</f>
        <v>0</v>
      </c>
      <c r="H90" s="332"/>
      <c r="I90" s="431"/>
      <c r="J90" s="332"/>
      <c r="K90" s="401"/>
      <c r="L90" s="399"/>
      <c r="M90" s="278">
        <f>IF('01-Mapa de riesgo-UO'!S91="No existen", "No existe control para el riesgo",'01-Mapa de riesgo-UO'!W91)</f>
        <v>0</v>
      </c>
      <c r="N90" s="278">
        <f>'01-Mapa de riesgo-UO'!AB91</f>
        <v>0</v>
      </c>
      <c r="O90" s="278">
        <f>'01-Mapa de riesgo-UO'!AG91</f>
        <v>0</v>
      </c>
      <c r="P90" s="280">
        <f>'01-Mapa de riesgo-UO'!AL91</f>
        <v>0</v>
      </c>
      <c r="Q90" s="280">
        <f>'01-Mapa de riesgo-UO'!AP91</f>
        <v>0</v>
      </c>
      <c r="R90" s="431"/>
      <c r="S90" s="399"/>
      <c r="T90" s="399"/>
      <c r="U90" s="283" t="str">
        <f>'01-Mapa de riesgo-UO'!AW91</f>
        <v>ASUMIR</v>
      </c>
      <c r="V90" s="283">
        <f>'01-Mapa de riesgo-UO'!AX91</f>
        <v>0</v>
      </c>
      <c r="W90" s="180">
        <f>IF(U90="COMPARTIR",'01-Mapa de riesgo-UO'!BA91, IF(U90=0, 0,$I$6))</f>
        <v>0</v>
      </c>
      <c r="X90" s="281"/>
      <c r="Y90" s="281"/>
      <c r="Z90" s="281"/>
      <c r="AA90" s="281"/>
      <c r="AB90" s="430"/>
    </row>
    <row r="91" spans="1:28" ht="65.25" customHeight="1" x14ac:dyDescent="0.2">
      <c r="A91" s="324">
        <v>28</v>
      </c>
      <c r="B91" s="332" t="str">
        <f>'01-Mapa de riesgo-UO'!D92</f>
        <v>DOCENCIA</v>
      </c>
      <c r="C91" s="402" t="str">
        <f>+'01-Mapa de riesgo-UO'!F92</f>
        <v>NO</v>
      </c>
      <c r="D91" s="332" t="str">
        <f>'01-Mapa de riesgo-UO'!J92</f>
        <v>Estratégico</v>
      </c>
      <c r="E91" s="332" t="str">
        <f>'01-Mapa de riesgo-UO'!K92</f>
        <v>Negación de la resolución del ministerio de educación del registro calificado de un programa académico</v>
      </c>
      <c r="F91" s="332" t="str">
        <f>'01-Mapa de riesgo-UO'!L92</f>
        <v>Pérdida o no asignación del registro calificado de prorama de pregrado o posgrado.</v>
      </c>
      <c r="G91" s="52" t="str">
        <f>'01-Mapa de riesgo-UO'!I92</f>
        <v>Falta de claridad de las caracteristicas de calidad en el  documento maestro</v>
      </c>
      <c r="H91" s="332" t="str">
        <f>'01-Mapa de riesgo-UO'!M92</f>
        <v xml:space="preserve">No tener apertura de nuevos programas.
No abrir nuevas cohortes  de los programas académicos
Impacto negativo en la imagen de la facultad y la  Institución.   
      La perdida de la continuidad de los convenios 
</v>
      </c>
      <c r="I91" s="431" t="str">
        <f>'01-Mapa de riesgo-UO'!AT92</f>
        <v>MODERADO</v>
      </c>
      <c r="J91" s="332" t="str">
        <f>'01-Mapa de riesgo-UO'!AU92</f>
        <v>No. De Resoluciones de Renovación de registros Calificados otorgadas/No. De Solicitudes de Renovación de  Registros Calificados de Programas solicitadas con proceso finalizado</v>
      </c>
      <c r="K91" s="439">
        <f>1/2</f>
        <v>0.5</v>
      </c>
      <c r="L91" s="434" t="s">
        <v>2756</v>
      </c>
      <c r="M91" s="278" t="str">
        <f>IF('01-Mapa de riesgo-UO'!S92="No existen", "No existe control para el riesgo",'01-Mapa de riesgo-UO'!W92)</f>
        <v xml:space="preserve">Vicerrectoría Académica y la facultad realizan control y seguimiento a las fechas de vencimiento de los registros calificados.
</v>
      </c>
      <c r="N91" s="278">
        <f>'01-Mapa de riesgo-UO'!AB92</f>
        <v>0</v>
      </c>
      <c r="O91" s="278" t="str">
        <f>'01-Mapa de riesgo-UO'!AG92</f>
        <v>Profesional Vicerrectoria Academica
Director de programa académico
Profesional de decanatura</v>
      </c>
      <c r="P91" s="280" t="str">
        <f>'01-Mapa de riesgo-UO'!AL92</f>
        <v>Semestral</v>
      </c>
      <c r="Q91" s="280" t="str">
        <f>'01-Mapa de riesgo-UO'!AP92</f>
        <v>Preventivo</v>
      </c>
      <c r="R91" s="431" t="str">
        <f>'01-Mapa de riesgo-UO'!AR92</f>
        <v>FUERTE</v>
      </c>
      <c r="S91" s="434" t="s">
        <v>2222</v>
      </c>
      <c r="T91" s="434"/>
      <c r="U91" s="283" t="str">
        <f>'01-Mapa de riesgo-UO'!AW92</f>
        <v>COMPARTIR</v>
      </c>
      <c r="V91" s="283" t="str">
        <f>'01-Mapa de riesgo-UO'!AX92</f>
        <v xml:space="preserve">Realizar  2  autoevaluaciones en la vigencia del registro. </v>
      </c>
      <c r="W91" s="180" t="str">
        <f>IF(U91="COMPARTIR",'01-Mapa de riesgo-UO'!BA92, IF(U91=0, 0,$I$6))</f>
        <v>Vicerrectoria Academica</v>
      </c>
      <c r="X91" s="281" t="s">
        <v>558</v>
      </c>
      <c r="Y91" s="286" t="s">
        <v>2234</v>
      </c>
      <c r="Z91" s="281" t="s">
        <v>561</v>
      </c>
      <c r="AA91" s="281" t="s">
        <v>2246</v>
      </c>
      <c r="AB91" s="430" t="s">
        <v>2143</v>
      </c>
    </row>
    <row r="92" spans="1:28" ht="65.25" hidden="1" customHeight="1" x14ac:dyDescent="0.2">
      <c r="A92" s="324"/>
      <c r="B92" s="332"/>
      <c r="C92" s="402"/>
      <c r="D92" s="332"/>
      <c r="E92" s="332"/>
      <c r="F92" s="332"/>
      <c r="G92" s="52" t="str">
        <f>'01-Mapa de riesgo-UO'!I93</f>
        <v>Documentación insuficiente para dar soporte a las caracteristicas de calidad</v>
      </c>
      <c r="H92" s="332"/>
      <c r="I92" s="431"/>
      <c r="J92" s="332"/>
      <c r="K92" s="401"/>
      <c r="L92" s="399"/>
      <c r="M92" s="278" t="str">
        <f>IF('01-Mapa de riesgo-UO'!S93="No existen", "No existe control para el riesgo",'01-Mapa de riesgo-UO'!W93)</f>
        <v>Acompañamiento en la estructura de la documentación por el Equipo de renovación curricular de la Facultad Ciencias de la Salud</v>
      </c>
      <c r="N92" s="278">
        <f>'01-Mapa de riesgo-UO'!AB93</f>
        <v>0</v>
      </c>
      <c r="O92" s="278" t="str">
        <f>'01-Mapa de riesgo-UO'!AG93</f>
        <v>Decano
Profesional decanatura
Asesores curriculares</v>
      </c>
      <c r="P92" s="280" t="str">
        <f>'01-Mapa de riesgo-UO'!AL93</f>
        <v>Quincenal</v>
      </c>
      <c r="Q92" s="280" t="str">
        <f>'01-Mapa de riesgo-UO'!AP93</f>
        <v>Preventivo</v>
      </c>
      <c r="R92" s="431"/>
      <c r="S92" s="434" t="s">
        <v>2223</v>
      </c>
      <c r="T92" s="434"/>
      <c r="U92" s="283" t="str">
        <f>'01-Mapa de riesgo-UO'!AW93</f>
        <v>REDUCIR</v>
      </c>
      <c r="V92" s="283" t="str">
        <f>'01-Mapa de riesgo-UO'!AX93</f>
        <v>Capacitar grupos de base dentro de la facultad que conozcan los cambios normativos a tiempo.</v>
      </c>
      <c r="W92" s="180">
        <f>IF(U92="COMPARTIR",'01-Mapa de riesgo-UO'!BA93, IF(U92=0, 0,$I$6))</f>
        <v>0</v>
      </c>
      <c r="X92" s="281" t="s">
        <v>558</v>
      </c>
      <c r="Y92" s="286" t="s">
        <v>2235</v>
      </c>
      <c r="Z92" s="281" t="s">
        <v>561</v>
      </c>
      <c r="AA92" s="281" t="s">
        <v>2247</v>
      </c>
      <c r="AB92" s="430"/>
    </row>
    <row r="93" spans="1:28" ht="65.25" hidden="1" customHeight="1" x14ac:dyDescent="0.2">
      <c r="A93" s="324"/>
      <c r="B93" s="332"/>
      <c r="C93" s="402"/>
      <c r="D93" s="332"/>
      <c r="E93" s="332"/>
      <c r="F93" s="332"/>
      <c r="G93" s="52" t="str">
        <f>'01-Mapa de riesgo-UO'!I94</f>
        <v>Falta de soporte en la pertinencia del perfil para la continuidad o apertura de un nuevo programa.</v>
      </c>
      <c r="H93" s="332"/>
      <c r="I93" s="431"/>
      <c r="J93" s="332"/>
      <c r="K93" s="401"/>
      <c r="L93" s="399"/>
      <c r="M93" s="278">
        <f>IF('01-Mapa de riesgo-UO'!S94="No existen", "No existe control para el riesgo",'01-Mapa de riesgo-UO'!W94)</f>
        <v>0</v>
      </c>
      <c r="N93" s="278">
        <f>'01-Mapa de riesgo-UO'!AB94</f>
        <v>0</v>
      </c>
      <c r="O93" s="278">
        <f>'01-Mapa de riesgo-UO'!AG94</f>
        <v>0</v>
      </c>
      <c r="P93" s="280">
        <f>'01-Mapa de riesgo-UO'!AL94</f>
        <v>0</v>
      </c>
      <c r="Q93" s="280">
        <f>'01-Mapa de riesgo-UO'!AP94</f>
        <v>0</v>
      </c>
      <c r="R93" s="431"/>
      <c r="S93" s="434"/>
      <c r="T93" s="434"/>
      <c r="U93" s="283">
        <f>'01-Mapa de riesgo-UO'!AW94</f>
        <v>0</v>
      </c>
      <c r="V93" s="283">
        <f>'01-Mapa de riesgo-UO'!AX94</f>
        <v>0</v>
      </c>
      <c r="W93" s="180">
        <f>IF(U93="COMPARTIR",'01-Mapa de riesgo-UO'!BA94, IF(U93=0, 0,$I$6))</f>
        <v>0</v>
      </c>
      <c r="X93" s="281"/>
      <c r="Y93" s="281"/>
      <c r="Z93" s="281"/>
      <c r="AA93" s="281"/>
      <c r="AB93" s="430"/>
    </row>
    <row r="94" spans="1:28" ht="65.25" customHeight="1" x14ac:dyDescent="0.2">
      <c r="A94" s="324">
        <v>29</v>
      </c>
      <c r="B94" s="332" t="str">
        <f>'01-Mapa de riesgo-UO'!D95</f>
        <v>DOCENCIA</v>
      </c>
      <c r="C94" s="402" t="str">
        <f>+'01-Mapa de riesgo-UO'!F95</f>
        <v>NO</v>
      </c>
      <c r="D94" s="332" t="str">
        <f>'01-Mapa de riesgo-UO'!J95</f>
        <v>Estratégico</v>
      </c>
      <c r="E94" s="332" t="str">
        <f>'01-Mapa de riesgo-UO'!K95</f>
        <v>Incremento de la deserción estudiantil</v>
      </c>
      <c r="F94" s="332"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32" t="str">
        <f>'01-Mapa de riesgo-UO'!M95</f>
        <v>Disminución de la oferta de programas.
Decrecimiento de los recursos de la Universidad    
Disminución de la eficiencia en el uso de los recursos</v>
      </c>
      <c r="I94" s="431" t="str">
        <f>'01-Mapa de riesgo-UO'!AT95</f>
        <v>MODERADO</v>
      </c>
      <c r="J94" s="332" t="str">
        <f>'01-Mapa de riesgo-UO'!AU95</f>
        <v>No. De Estudiantes Matriculados Siguiente Semestre-nuevos matriculados/No. De Estudiantes Matriculados al inicio del semestre anterior por programa académico</v>
      </c>
      <c r="K94" s="439">
        <f>270/281</f>
        <v>0.96085409252669041</v>
      </c>
      <c r="L94" s="399" t="s">
        <v>2218</v>
      </c>
      <c r="M94" s="278" t="str">
        <f>IF('01-Mapa de riesgo-UO'!S95="No existen", "No existe control para el riesgo",'01-Mapa de riesgo-UO'!W95)</f>
        <v>Seguimiento del Programa PAI de la Vicerrectoría de Responsabilidad Social y Bienestar Universitario y la decanatura</v>
      </c>
      <c r="N94" s="278">
        <f>'01-Mapa de riesgo-UO'!AB95</f>
        <v>0</v>
      </c>
      <c r="O94" s="278" t="str">
        <f>'01-Mapa de riesgo-UO'!AG95</f>
        <v>Profesional PAI
Decanatura</v>
      </c>
      <c r="P94" s="280" t="str">
        <f>'01-Mapa de riesgo-UO'!AL95</f>
        <v>Semestral</v>
      </c>
      <c r="Q94" s="280" t="str">
        <f>'01-Mapa de riesgo-UO'!AP95</f>
        <v>Detectivo</v>
      </c>
      <c r="R94" s="431" t="str">
        <f>'01-Mapa de riesgo-UO'!AR95</f>
        <v>ACEPTABLE</v>
      </c>
      <c r="S94" s="434" t="s">
        <v>2224</v>
      </c>
      <c r="T94" s="434"/>
      <c r="U94" s="283" t="str">
        <f>'01-Mapa de riesgo-UO'!AW95</f>
        <v>TRANSFERIR</v>
      </c>
      <c r="V94" s="283" t="str">
        <f>'01-Mapa de riesgo-UO'!AX95</f>
        <v>Evaluar resultados de las actividades realizadas para evitar la deserción</v>
      </c>
      <c r="W94" s="180">
        <f>IF(U94="COMPARTIR",'01-Mapa de riesgo-UO'!BA95, IF(U94=0, 0,$I$6))</f>
        <v>0</v>
      </c>
      <c r="X94" s="281" t="s">
        <v>271</v>
      </c>
      <c r="Y94" s="286" t="s">
        <v>2236</v>
      </c>
      <c r="Z94" s="281" t="s">
        <v>559</v>
      </c>
      <c r="AA94" s="281"/>
      <c r="AB94" s="430" t="s">
        <v>2143</v>
      </c>
    </row>
    <row r="95" spans="1:28" ht="65.25" hidden="1" customHeight="1" x14ac:dyDescent="0.2">
      <c r="A95" s="324"/>
      <c r="B95" s="332"/>
      <c r="C95" s="402"/>
      <c r="D95" s="332"/>
      <c r="E95" s="332"/>
      <c r="F95" s="332"/>
      <c r="G95" s="52" t="str">
        <f>'01-Mapa de riesgo-UO'!I96</f>
        <v>Baja coherencia entre la elección  del programa y las expectativas profesionales</v>
      </c>
      <c r="H95" s="332"/>
      <c r="I95" s="431"/>
      <c r="J95" s="332"/>
      <c r="K95" s="401"/>
      <c r="L95" s="399"/>
      <c r="M95" s="278" t="str">
        <f>IF('01-Mapa de riesgo-UO'!S96="No existen", "No existe control para el riesgo",'01-Mapa de riesgo-UO'!W96)</f>
        <v>Seguimiento a los indicadores de deserción por los comites curriculares para toma de decisiones</v>
      </c>
      <c r="N95" s="278">
        <f>'01-Mapa de riesgo-UO'!AB96</f>
        <v>0</v>
      </c>
      <c r="O95" s="278" t="str">
        <f>'01-Mapa de riesgo-UO'!AG96</f>
        <v>Miembros comité curricular
Decano
Profesional decanatura</v>
      </c>
      <c r="P95" s="280" t="str">
        <f>'01-Mapa de riesgo-UO'!AL96</f>
        <v>Semestral</v>
      </c>
      <c r="Q95" s="280" t="str">
        <f>'01-Mapa de riesgo-UO'!AP96</f>
        <v>Preventivo</v>
      </c>
      <c r="R95" s="431"/>
      <c r="S95" s="434" t="s">
        <v>2225</v>
      </c>
      <c r="T95" s="434"/>
      <c r="U95" s="283" t="str">
        <f>'01-Mapa de riesgo-UO'!AW96</f>
        <v>REDUCIR</v>
      </c>
      <c r="V95" s="283" t="str">
        <f>'01-Mapa de riesgo-UO'!AX96</f>
        <v>Planes de acción para evitar el aumento de la deserción</v>
      </c>
      <c r="W95" s="180">
        <f>IF(U95="COMPARTIR",'01-Mapa de riesgo-UO'!BA96, IF(U95=0, 0,$I$6))</f>
        <v>0</v>
      </c>
      <c r="X95" s="281" t="s">
        <v>271</v>
      </c>
      <c r="Y95" s="286" t="s">
        <v>2762</v>
      </c>
      <c r="Z95" s="281" t="s">
        <v>559</v>
      </c>
      <c r="AA95" s="281"/>
      <c r="AB95" s="430"/>
    </row>
    <row r="96" spans="1:28" ht="65.25" hidden="1" customHeight="1" x14ac:dyDescent="0.2">
      <c r="A96" s="324"/>
      <c r="B96" s="332"/>
      <c r="C96" s="402"/>
      <c r="D96" s="332"/>
      <c r="E96" s="332"/>
      <c r="F96" s="332"/>
      <c r="G96" s="52" t="str">
        <f>'01-Mapa de riesgo-UO'!I97</f>
        <v>Largos periodos de cese de actividades por factores ajenos a la programación academica</v>
      </c>
      <c r="H96" s="332"/>
      <c r="I96" s="431"/>
      <c r="J96" s="332"/>
      <c r="K96" s="401"/>
      <c r="L96" s="399"/>
      <c r="M96" s="278">
        <f>IF('01-Mapa de riesgo-UO'!S97="No existen", "No existe control para el riesgo",'01-Mapa de riesgo-UO'!W97)</f>
        <v>0</v>
      </c>
      <c r="N96" s="278">
        <f>'01-Mapa de riesgo-UO'!AB97</f>
        <v>0</v>
      </c>
      <c r="O96" s="278">
        <f>'01-Mapa de riesgo-UO'!AG97</f>
        <v>0</v>
      </c>
      <c r="P96" s="280">
        <f>'01-Mapa de riesgo-UO'!AL97</f>
        <v>0</v>
      </c>
      <c r="Q96" s="280">
        <f>'01-Mapa de riesgo-UO'!AP97</f>
        <v>0</v>
      </c>
      <c r="R96" s="431"/>
      <c r="S96" s="434"/>
      <c r="T96" s="434"/>
      <c r="U96" s="283">
        <f>'01-Mapa de riesgo-UO'!AW97</f>
        <v>0</v>
      </c>
      <c r="V96" s="283">
        <f>'01-Mapa de riesgo-UO'!AX97</f>
        <v>0</v>
      </c>
      <c r="W96" s="180">
        <f>IF(U96="COMPARTIR",'01-Mapa de riesgo-UO'!BA97, IF(U96=0, 0,$I$6))</f>
        <v>0</v>
      </c>
      <c r="X96" s="281"/>
      <c r="Y96" s="281"/>
      <c r="Z96" s="281"/>
      <c r="AA96" s="281"/>
      <c r="AB96" s="430"/>
    </row>
    <row r="97" spans="1:28" ht="65.25" customHeight="1" x14ac:dyDescent="0.2">
      <c r="A97" s="324">
        <v>30</v>
      </c>
      <c r="B97" s="332" t="str">
        <f>'01-Mapa de riesgo-UO'!D98</f>
        <v>DOCENCIA</v>
      </c>
      <c r="C97" s="402" t="str">
        <f>+'01-Mapa de riesgo-UO'!F98</f>
        <v>NO</v>
      </c>
      <c r="D97" s="332" t="str">
        <f>'01-Mapa de riesgo-UO'!J98</f>
        <v>Imagen</v>
      </c>
      <c r="E97" s="332" t="str">
        <f>'01-Mapa de riesgo-UO'!K98</f>
        <v>Bajo desempeño de los estudiantes en las pruebas Saber PRO y Saber TYT</v>
      </c>
      <c r="F97" s="332"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32" t="str">
        <f>'01-Mapa de riesgo-UO'!M98</f>
        <v>Descenso de los Indicadores de la Universidad
Disminución de la imagen institucional
Afectación en la calidad de los programas</v>
      </c>
      <c r="I97" s="431" t="str">
        <f>'01-Mapa de riesgo-UO'!AT98</f>
        <v>MODERADO</v>
      </c>
      <c r="J97" s="332" t="str">
        <f>'01-Mapa de riesgo-UO'!AU98</f>
        <v>Indicadores de saberpro</v>
      </c>
      <c r="K97" s="439">
        <v>0.75</v>
      </c>
      <c r="L97" s="399" t="s">
        <v>2219</v>
      </c>
      <c r="M97" s="278" t="str">
        <f>IF('01-Mapa de riesgo-UO'!S98="No existen", "No existe control para el riesgo",'01-Mapa de riesgo-UO'!W98)</f>
        <v>Seguimiento a traves del comité curricular de los programas</v>
      </c>
      <c r="N97" s="278">
        <f>'01-Mapa de riesgo-UO'!AB98</f>
        <v>0</v>
      </c>
      <c r="O97" s="278" t="str">
        <f>'01-Mapa de riesgo-UO'!AG98</f>
        <v xml:space="preserve">Director de programa
Docentes miembros del comité
Estudiantes y Egresados </v>
      </c>
      <c r="P97" s="280" t="str">
        <f>'01-Mapa de riesgo-UO'!AL98</f>
        <v>Anual</v>
      </c>
      <c r="Q97" s="280" t="str">
        <f>'01-Mapa de riesgo-UO'!AP98</f>
        <v>Preventivo</v>
      </c>
      <c r="R97" s="431" t="str">
        <f>'01-Mapa de riesgo-UO'!AR98</f>
        <v>DÉBIL</v>
      </c>
      <c r="S97" s="434" t="s">
        <v>2226</v>
      </c>
      <c r="T97" s="434"/>
      <c r="U97" s="283" t="str">
        <f>'01-Mapa de riesgo-UO'!AW98</f>
        <v>REDUCIR</v>
      </c>
      <c r="V97" s="283">
        <f>'01-Mapa de riesgo-UO'!AX98</f>
        <v>0</v>
      </c>
      <c r="W97" s="180">
        <f>IF(U97="COMPARTIR",'01-Mapa de riesgo-UO'!BA98, IF(U97=0, 0,$I$6))</f>
        <v>0</v>
      </c>
      <c r="X97" s="281" t="s">
        <v>271</v>
      </c>
      <c r="Y97" s="281" t="s">
        <v>2238</v>
      </c>
      <c r="Z97" s="281" t="s">
        <v>559</v>
      </c>
      <c r="AA97" s="281"/>
      <c r="AB97" s="430" t="s">
        <v>2143</v>
      </c>
    </row>
    <row r="98" spans="1:28" ht="65.25" hidden="1" customHeight="1" x14ac:dyDescent="0.2">
      <c r="A98" s="324"/>
      <c r="B98" s="332"/>
      <c r="C98" s="402"/>
      <c r="D98" s="332"/>
      <c r="E98" s="332"/>
      <c r="F98" s="332"/>
      <c r="G98" s="52" t="str">
        <f>'01-Mapa de riesgo-UO'!I99</f>
        <v>Desmotivación por parte de los estudiantes que presentan las pruebas.</v>
      </c>
      <c r="H98" s="332"/>
      <c r="I98" s="431"/>
      <c r="J98" s="332"/>
      <c r="K98" s="401"/>
      <c r="L98" s="399"/>
      <c r="M98" s="278" t="str">
        <f>IF('01-Mapa de riesgo-UO'!S99="No existen", "No existe control para el riesgo",'01-Mapa de riesgo-UO'!W99)</f>
        <v>Capacitación de docentes en formulación de preguntas de acuerdo a las pruebas</v>
      </c>
      <c r="N98" s="278">
        <f>'01-Mapa de riesgo-UO'!AB99</f>
        <v>0</v>
      </c>
      <c r="O98" s="278">
        <f>'01-Mapa de riesgo-UO'!AG99</f>
        <v>0</v>
      </c>
      <c r="P98" s="280" t="str">
        <f>'01-Mapa de riesgo-UO'!AL99</f>
        <v>Anual</v>
      </c>
      <c r="Q98" s="280" t="str">
        <f>'01-Mapa de riesgo-UO'!AP99</f>
        <v>Preventivo</v>
      </c>
      <c r="R98" s="431"/>
      <c r="S98" s="434" t="s">
        <v>2759</v>
      </c>
      <c r="T98" s="434"/>
      <c r="U98" s="283" t="str">
        <f>'01-Mapa de riesgo-UO'!AW99</f>
        <v>TRANSFERIR</v>
      </c>
      <c r="V98" s="283">
        <f>'01-Mapa de riesgo-UO'!AX99</f>
        <v>0</v>
      </c>
      <c r="W98" s="180">
        <f>IF(U98="COMPARTIR",'01-Mapa de riesgo-UO'!BA99, IF(U98=0, 0,$I$6))</f>
        <v>0</v>
      </c>
      <c r="X98" s="281" t="s">
        <v>558</v>
      </c>
      <c r="Y98" s="281" t="s">
        <v>2763</v>
      </c>
      <c r="Z98" s="281" t="s">
        <v>561</v>
      </c>
      <c r="AA98" s="281" t="s">
        <v>2764</v>
      </c>
      <c r="AB98" s="430"/>
    </row>
    <row r="99" spans="1:28" ht="65.25" hidden="1" customHeight="1" x14ac:dyDescent="0.2">
      <c r="A99" s="324"/>
      <c r="B99" s="332"/>
      <c r="C99" s="402"/>
      <c r="D99" s="332"/>
      <c r="E99" s="332"/>
      <c r="F99" s="332"/>
      <c r="G99" s="52">
        <f>'01-Mapa de riesgo-UO'!I100</f>
        <v>0</v>
      </c>
      <c r="H99" s="332"/>
      <c r="I99" s="431"/>
      <c r="J99" s="332"/>
      <c r="K99" s="401"/>
      <c r="L99" s="399"/>
      <c r="M99" s="278">
        <f>IF('01-Mapa de riesgo-UO'!S100="No existen", "No existe control para el riesgo",'01-Mapa de riesgo-UO'!W100)</f>
        <v>0</v>
      </c>
      <c r="N99" s="278">
        <f>'01-Mapa de riesgo-UO'!AB100</f>
        <v>0</v>
      </c>
      <c r="O99" s="278">
        <f>'01-Mapa de riesgo-UO'!AG100</f>
        <v>0</v>
      </c>
      <c r="P99" s="280">
        <f>'01-Mapa de riesgo-UO'!AL100</f>
        <v>0</v>
      </c>
      <c r="Q99" s="280">
        <f>'01-Mapa de riesgo-UO'!AP100</f>
        <v>0</v>
      </c>
      <c r="R99" s="431"/>
      <c r="S99" s="434"/>
      <c r="T99" s="434"/>
      <c r="U99" s="283">
        <f>'01-Mapa de riesgo-UO'!AW100</f>
        <v>0</v>
      </c>
      <c r="V99" s="283">
        <f>'01-Mapa de riesgo-UO'!AX100</f>
        <v>0</v>
      </c>
      <c r="W99" s="180">
        <f>IF(U99="COMPARTIR",'01-Mapa de riesgo-UO'!BA100, IF(U99=0, 0,$I$6))</f>
        <v>0</v>
      </c>
      <c r="X99" s="281"/>
      <c r="Y99" s="281"/>
      <c r="Z99" s="281"/>
      <c r="AA99" s="281"/>
      <c r="AB99" s="430"/>
    </row>
    <row r="100" spans="1:28" ht="65.25" customHeight="1" x14ac:dyDescent="0.2">
      <c r="A100" s="324">
        <v>31</v>
      </c>
      <c r="B100" s="332" t="str">
        <f>'01-Mapa de riesgo-UO'!D101</f>
        <v>DOCENCIA</v>
      </c>
      <c r="C100" s="402" t="str">
        <f>+'01-Mapa de riesgo-UO'!F101</f>
        <v>NO</v>
      </c>
      <c r="D100" s="332" t="str">
        <f>'01-Mapa de riesgo-UO'!J101</f>
        <v>Estratégico</v>
      </c>
      <c r="E100" s="332" t="str">
        <f>'01-Mapa de riesgo-UO'!K101</f>
        <v>Curriculos no adaptados a las necesidades y exigencias del contextos</v>
      </c>
      <c r="F100" s="332"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32" t="str">
        <f>'01-Mapa de riesgo-UO'!M101</f>
        <v>Egresados de los programas sin las competencias requeridas por el medio
Pérdida de la competitividad del programa frente a otros que ofrecen otras Universidades</v>
      </c>
      <c r="I100" s="431" t="str">
        <f>'01-Mapa de riesgo-UO'!AT101</f>
        <v>MODERADO</v>
      </c>
      <c r="J100" s="332" t="str">
        <f>'01-Mapa de riesgo-UO'!AU101</f>
        <v>No. de curriculos actualizados/No. de curriculos a actualizar</v>
      </c>
      <c r="K100" s="439">
        <f>4/5</f>
        <v>0.8</v>
      </c>
      <c r="L100" s="399" t="s">
        <v>2757</v>
      </c>
      <c r="M100" s="278" t="str">
        <f>IF('01-Mapa de riesgo-UO'!S101="No existen", "No existe control para el riesgo",'01-Mapa de riesgo-UO'!W101)</f>
        <v>Reuniones  de los comités curriculares para tratar asuntos de actualización del currículo y retroalimentación con el medio externo</v>
      </c>
      <c r="N100" s="278">
        <f>'01-Mapa de riesgo-UO'!AB101</f>
        <v>0</v>
      </c>
      <c r="O100" s="278" t="str">
        <f>'01-Mapa de riesgo-UO'!AG101</f>
        <v>Director de programa
Docentes miembros del comité
Estudiantes y Egresados miembros del comité</v>
      </c>
      <c r="P100" s="280" t="str">
        <f>'01-Mapa de riesgo-UO'!AL101</f>
        <v>Semestral</v>
      </c>
      <c r="Q100" s="280" t="str">
        <f>'01-Mapa de riesgo-UO'!AP101</f>
        <v>Preventivo</v>
      </c>
      <c r="R100" s="431" t="str">
        <f>'01-Mapa de riesgo-UO'!AR101</f>
        <v>ACEPTABLE</v>
      </c>
      <c r="S100" s="434" t="s">
        <v>2228</v>
      </c>
      <c r="T100" s="434"/>
      <c r="U100" s="283" t="str">
        <f>'01-Mapa de riesgo-UO'!AW101</f>
        <v>REDUCIR</v>
      </c>
      <c r="V100" s="283" t="str">
        <f>'01-Mapa de riesgo-UO'!AX101</f>
        <v>Actividades con egresados y empleadores para retroalimentación de expectativas del medio</v>
      </c>
      <c r="W100" s="180">
        <f>IF(U100="COMPARTIR",'01-Mapa de riesgo-UO'!BA101, IF(U100=0, 0,$I$6))</f>
        <v>0</v>
      </c>
      <c r="X100" s="281" t="s">
        <v>558</v>
      </c>
      <c r="Y100" s="286" t="s">
        <v>2240</v>
      </c>
      <c r="Z100" s="281" t="s">
        <v>561</v>
      </c>
      <c r="AA100" s="281" t="s">
        <v>2765</v>
      </c>
      <c r="AB100" s="430" t="s">
        <v>2143</v>
      </c>
    </row>
    <row r="101" spans="1:28" ht="65.25" hidden="1" customHeight="1" x14ac:dyDescent="0.2">
      <c r="A101" s="324"/>
      <c r="B101" s="332"/>
      <c r="C101" s="402"/>
      <c r="D101" s="332"/>
      <c r="E101" s="332"/>
      <c r="F101" s="332"/>
      <c r="G101" s="52" t="str">
        <f>'01-Mapa de riesgo-UO'!I102</f>
        <v>Poca formación de los comites en renovación curricular, así como sobre los tramites y estrategias de apoyos institucionales</v>
      </c>
      <c r="H101" s="332"/>
      <c r="I101" s="431"/>
      <c r="J101" s="332"/>
      <c r="K101" s="401"/>
      <c r="L101" s="399"/>
      <c r="M101" s="278" t="str">
        <f>IF('01-Mapa de riesgo-UO'!S102="No existen", "No existe control para el riesgo",'01-Mapa de riesgo-UO'!W102)</f>
        <v>Participación de los comites curriculares en espacios de formación en renovación curricular</v>
      </c>
      <c r="N101" s="278">
        <f>'01-Mapa de riesgo-UO'!AB102</f>
        <v>0</v>
      </c>
      <c r="O101" s="278" t="str">
        <f>'01-Mapa de riesgo-UO'!AG102</f>
        <v>Profesional Vicerrectoria Academica</v>
      </c>
      <c r="P101" s="280" t="str">
        <f>'01-Mapa de riesgo-UO'!AL102</f>
        <v>Semestral</v>
      </c>
      <c r="Q101" s="280" t="str">
        <f>'01-Mapa de riesgo-UO'!AP102</f>
        <v>Preventivo</v>
      </c>
      <c r="R101" s="431"/>
      <c r="S101" s="434" t="s">
        <v>2760</v>
      </c>
      <c r="T101" s="434"/>
      <c r="U101" s="283" t="str">
        <f>'01-Mapa de riesgo-UO'!AW102</f>
        <v>COMPARTIR</v>
      </c>
      <c r="V101" s="283" t="str">
        <f>'01-Mapa de riesgo-UO'!AX102</f>
        <v>Asisitir a capacitaciones programadas de renovación curricular</v>
      </c>
      <c r="W101" s="180" t="str">
        <f>IF(U101="COMPARTIR",'01-Mapa de riesgo-UO'!BA102, IF(U101=0, 0,$I$6))</f>
        <v>Vicerrectoria Academica
Directores de Programa</v>
      </c>
      <c r="X101" s="281" t="s">
        <v>271</v>
      </c>
      <c r="Y101" s="286" t="s">
        <v>2766</v>
      </c>
      <c r="Z101" s="281" t="s">
        <v>559</v>
      </c>
      <c r="AA101" s="281"/>
      <c r="AB101" s="430"/>
    </row>
    <row r="102" spans="1:28" ht="65.25" hidden="1" customHeight="1" x14ac:dyDescent="0.2">
      <c r="A102" s="324"/>
      <c r="B102" s="332"/>
      <c r="C102" s="402"/>
      <c r="D102" s="332"/>
      <c r="E102" s="332"/>
      <c r="F102" s="332"/>
      <c r="G102" s="52" t="str">
        <f>'01-Mapa de riesgo-UO'!I103</f>
        <v>Debilidad en los procesos de apropiación de los  lineamientos institucionales para la renovación curricular</v>
      </c>
      <c r="H102" s="332"/>
      <c r="I102" s="431"/>
      <c r="J102" s="332"/>
      <c r="K102" s="401"/>
      <c r="L102" s="399"/>
      <c r="M102" s="278" t="str">
        <f>IF('01-Mapa de riesgo-UO'!S103="No existen", "No existe control para el riesgo",'01-Mapa de riesgo-UO'!W103)</f>
        <v xml:space="preserve">Seguimiento del equipo de renovación curricular de la facultad </v>
      </c>
      <c r="N102" s="278">
        <f>'01-Mapa de riesgo-UO'!AB103</f>
        <v>0</v>
      </c>
      <c r="O102" s="278" t="str">
        <f>'01-Mapa de riesgo-UO'!AG103</f>
        <v>Decano
Profesional decanatura
Asesores curriculares</v>
      </c>
      <c r="P102" s="280" t="str">
        <f>'01-Mapa de riesgo-UO'!AL103</f>
        <v>Semestral</v>
      </c>
      <c r="Q102" s="280" t="str">
        <f>'01-Mapa de riesgo-UO'!AP103</f>
        <v>Preventivo</v>
      </c>
      <c r="R102" s="431"/>
      <c r="S102" s="434" t="s">
        <v>2230</v>
      </c>
      <c r="T102" s="434"/>
      <c r="U102" s="283" t="str">
        <f>'01-Mapa de riesgo-UO'!AW103</f>
        <v>REDUCIR</v>
      </c>
      <c r="V102" s="283" t="str">
        <f>'01-Mapa de riesgo-UO'!AX103</f>
        <v>Acompañamiento del equipo asesor curricular de la Facultad en la estructuración del curriculo</v>
      </c>
      <c r="W102" s="180">
        <f>IF(U102="COMPARTIR",'01-Mapa de riesgo-UO'!BA103, IF(U102=0, 0,$I$6))</f>
        <v>0</v>
      </c>
      <c r="X102" s="281" t="s">
        <v>558</v>
      </c>
      <c r="Y102" s="286" t="s">
        <v>2767</v>
      </c>
      <c r="Z102" s="281" t="s">
        <v>561</v>
      </c>
      <c r="AA102" s="281" t="s">
        <v>2768</v>
      </c>
      <c r="AB102" s="430"/>
    </row>
    <row r="103" spans="1:28" ht="65.25" hidden="1" customHeight="1" x14ac:dyDescent="0.2">
      <c r="A103" s="324">
        <v>32</v>
      </c>
      <c r="B103" s="332" t="str">
        <f>'01-Mapa de riesgo-UO'!D104</f>
        <v>INVESTIGACIÓN_E_INNOVACIÓN</v>
      </c>
      <c r="C103" s="402" t="str">
        <f>+'01-Mapa de riesgo-UO'!F104</f>
        <v>NO</v>
      </c>
      <c r="D103" s="332" t="str">
        <f>'01-Mapa de riesgo-UO'!J104</f>
        <v>Estratégico</v>
      </c>
      <c r="E103" s="332" t="str">
        <f>'01-Mapa de riesgo-UO'!K104</f>
        <v xml:space="preserve">No ajustarse a los terminos de referencia de las convocatorias del ministerio de ciencia, tecnologia e  innovación. </v>
      </c>
      <c r="F103" s="332"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32" t="str">
        <f>'01-Mapa de riesgo-UO'!M104</f>
        <v>Incumplimiento con las metas trazadas en el PDI
Decrecimiento de imagen institucional
Disminuir la categoria del grupo de investigación o quedar sin categoria 
Bajar la categoria del docente investigador</v>
      </c>
      <c r="I103" s="431" t="str">
        <f>'01-Mapa de riesgo-UO'!AT104</f>
        <v>MODERADO</v>
      </c>
      <c r="J103" s="332" t="str">
        <f>'01-Mapa de riesgo-UO'!AU104</f>
        <v>No de grupos que descienden en su categoria/No de grupos reconocidos</v>
      </c>
      <c r="K103" s="439">
        <v>1</v>
      </c>
      <c r="L103" s="399" t="s">
        <v>2758</v>
      </c>
      <c r="M103" s="278" t="str">
        <f>IF('01-Mapa de riesgo-UO'!S104="No existen", "No existe control para el riesgo",'01-Mapa de riesgo-UO'!W104)</f>
        <v>Hacer seguimiento a los lineamientos del ministerio para actualizar los terminos de las convocatorias</v>
      </c>
      <c r="N103" s="278">
        <f>'01-Mapa de riesgo-UO'!AB104</f>
        <v>0</v>
      </c>
      <c r="O103" s="278" t="str">
        <f>'01-Mapa de riesgo-UO'!AG104</f>
        <v>Profesional de la Vicerrectoria de Investigación y Extensión 
Lider del grupo de investigación
Decanatura</v>
      </c>
      <c r="P103" s="280" t="str">
        <f>'01-Mapa de riesgo-UO'!AL104</f>
        <v>Semestral</v>
      </c>
      <c r="Q103" s="280" t="str">
        <f>'01-Mapa de riesgo-UO'!AP104</f>
        <v>Preventivo</v>
      </c>
      <c r="R103" s="431" t="str">
        <f>'01-Mapa de riesgo-UO'!AR104</f>
        <v>FUERTE</v>
      </c>
      <c r="S103" s="434" t="s">
        <v>2761</v>
      </c>
      <c r="T103" s="434"/>
      <c r="U103" s="283" t="str">
        <f>'01-Mapa de riesgo-UO'!AW104</f>
        <v>COMPARTIR</v>
      </c>
      <c r="V103" s="283" t="str">
        <f>'01-Mapa de riesgo-UO'!AX104</f>
        <v>Verificar en la pagina del ministerio las actualizaciones de los terminos de las convocatorias</v>
      </c>
      <c r="W103" s="180" t="str">
        <f>IF(U103="COMPARTIR",'01-Mapa de riesgo-UO'!BA104, IF(U103=0, 0,$I$6))</f>
        <v>Vicerrectoria de Investigaciones, Innovación y Extensión
Comité de Investigación y extensión de la Facultad</v>
      </c>
      <c r="X103" s="281" t="s">
        <v>558</v>
      </c>
      <c r="Y103" s="286" t="s">
        <v>2769</v>
      </c>
      <c r="Z103" s="281" t="s">
        <v>561</v>
      </c>
      <c r="AA103" s="281" t="s">
        <v>2770</v>
      </c>
      <c r="AB103" s="430" t="s">
        <v>2143</v>
      </c>
    </row>
    <row r="104" spans="1:28" ht="65.25" hidden="1" customHeight="1" x14ac:dyDescent="0.2">
      <c r="A104" s="324"/>
      <c r="B104" s="332"/>
      <c r="C104" s="402"/>
      <c r="D104" s="332"/>
      <c r="E104" s="332"/>
      <c r="F104" s="332"/>
      <c r="G104" s="52" t="str">
        <f>'01-Mapa de riesgo-UO'!I105</f>
        <v>Desactualización de la información del Grupo de Investigación en la plataforma de Minciencias</v>
      </c>
      <c r="H104" s="332"/>
      <c r="I104" s="431"/>
      <c r="J104" s="332"/>
      <c r="K104" s="401"/>
      <c r="L104" s="399"/>
      <c r="M104" s="278" t="str">
        <f>IF('01-Mapa de riesgo-UO'!S105="No existen", "No existe control para el riesgo",'01-Mapa de riesgo-UO'!W105)</f>
        <v>Seguimiento a la información que se debe subir a CVLAC y GRUPLAC tanto investigadores como grupos</v>
      </c>
      <c r="N104" s="278">
        <f>'01-Mapa de riesgo-UO'!AB105</f>
        <v>0</v>
      </c>
      <c r="O104" s="278" t="str">
        <f>'01-Mapa de riesgo-UO'!AG105</f>
        <v>Profesional de la Vicerrectoria de Investigación y Extensión 
Lider del grupo de investigación
Decanatura</v>
      </c>
      <c r="P104" s="280" t="str">
        <f>'01-Mapa de riesgo-UO'!AL105</f>
        <v>Mensual</v>
      </c>
      <c r="Q104" s="280" t="str">
        <f>'01-Mapa de riesgo-UO'!AP105</f>
        <v>Preventivo</v>
      </c>
      <c r="R104" s="431"/>
      <c r="S104" s="434" t="s">
        <v>2232</v>
      </c>
      <c r="T104" s="434"/>
      <c r="U104" s="283" t="str">
        <f>'01-Mapa de riesgo-UO'!AW105</f>
        <v>COMPARTIR</v>
      </c>
      <c r="V104" s="283" t="str">
        <f>'01-Mapa de riesgo-UO'!AX105</f>
        <v xml:space="preserve">Revisar la información cargada en la plataforma por el Director del grupo de investigaciones. </v>
      </c>
      <c r="W104" s="180" t="str">
        <f>IF(U104="COMPARTIR",'01-Mapa de riesgo-UO'!BA105, IF(U104=0, 0,$I$6))</f>
        <v>Vicerrectoría de Investigaciones, Innovación y Extensión</v>
      </c>
      <c r="X104" s="281" t="s">
        <v>558</v>
      </c>
      <c r="Y104" s="286" t="s">
        <v>2771</v>
      </c>
      <c r="Z104" s="281" t="s">
        <v>561</v>
      </c>
      <c r="AA104" s="281" t="s">
        <v>2772</v>
      </c>
      <c r="AB104" s="430"/>
    </row>
    <row r="105" spans="1:28" ht="65.25" hidden="1" customHeight="1" x14ac:dyDescent="0.2">
      <c r="A105" s="324"/>
      <c r="B105" s="332"/>
      <c r="C105" s="402"/>
      <c r="D105" s="332"/>
      <c r="E105" s="332"/>
      <c r="F105" s="332"/>
      <c r="G105" s="52" t="str">
        <f>'01-Mapa de riesgo-UO'!I106</f>
        <v>No presentar nuevos productos durante los años anteriores a la convocatoria ni actualizar estudios de los participantes del grupo.</v>
      </c>
      <c r="H105" s="332"/>
      <c r="I105" s="431"/>
      <c r="J105" s="332"/>
      <c r="K105" s="401"/>
      <c r="L105" s="399"/>
      <c r="M105" s="278" t="str">
        <f>IF('01-Mapa de riesgo-UO'!S106="No existen", "No existe control para el riesgo",'01-Mapa de riesgo-UO'!W106)</f>
        <v>Seguimiento y acompañamiento a los grupos de investigación sobre la generación de nuevos productos</v>
      </c>
      <c r="N105" s="278">
        <f>'01-Mapa de riesgo-UO'!AB106</f>
        <v>0</v>
      </c>
      <c r="O105" s="278" t="str">
        <f>'01-Mapa de riesgo-UO'!AG106</f>
        <v>Director de programa
Docentes miembros del comité
Estudiantes y Egresados miembros del comité</v>
      </c>
      <c r="P105" s="280" t="str">
        <f>'01-Mapa de riesgo-UO'!AL106</f>
        <v>Semestral</v>
      </c>
      <c r="Q105" s="280" t="str">
        <f>'01-Mapa de riesgo-UO'!AP106</f>
        <v>Preventivo</v>
      </c>
      <c r="R105" s="431"/>
      <c r="S105" s="434" t="s">
        <v>2233</v>
      </c>
      <c r="T105" s="434"/>
      <c r="U105" s="283" t="str">
        <f>'01-Mapa de riesgo-UO'!AW106</f>
        <v>REDUCIR</v>
      </c>
      <c r="V105" s="283" t="str">
        <f>'01-Mapa de riesgo-UO'!AX106</f>
        <v>Realizar reuniones con los directores de los grupos para hacer seguimiento a los productos de investigación y actualizaciones en educación</v>
      </c>
      <c r="W105" s="180">
        <f>IF(U105="COMPARTIR",'01-Mapa de riesgo-UO'!BA106, IF(U105=0, 0,$I$6))</f>
        <v>0</v>
      </c>
      <c r="X105" s="281" t="s">
        <v>558</v>
      </c>
      <c r="Y105" s="286" t="s">
        <v>2245</v>
      </c>
      <c r="Z105" s="281" t="s">
        <v>561</v>
      </c>
      <c r="AA105" s="281" t="s">
        <v>2773</v>
      </c>
      <c r="AB105" s="430"/>
    </row>
    <row r="106" spans="1:28" ht="65.25" customHeight="1" x14ac:dyDescent="0.2">
      <c r="A106" s="324">
        <v>33</v>
      </c>
      <c r="B106" s="332" t="str">
        <f>'01-Mapa de riesgo-UO'!D107</f>
        <v>DOCENCIA</v>
      </c>
      <c r="C106" s="402" t="str">
        <f>+'01-Mapa de riesgo-UO'!F107</f>
        <v>NO</v>
      </c>
      <c r="D106" s="332" t="str">
        <f>'01-Mapa de riesgo-UO'!J107</f>
        <v>Estratégico</v>
      </c>
      <c r="E106" s="332" t="str">
        <f>'01-Mapa de riesgo-UO'!K107</f>
        <v>No renovación del registro calificado o la acreditación de alta calidad de un programa académico</v>
      </c>
      <c r="F106" s="332"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32" t="str">
        <f>'01-Mapa de riesgo-UO'!M107</f>
        <v>No ofrecimiento del programa académico
Pérdida de imagen de la Institución</v>
      </c>
      <c r="I106" s="431" t="str">
        <f>'01-Mapa de riesgo-UO'!AT107</f>
        <v>MODERADO</v>
      </c>
      <c r="J106" s="332" t="str">
        <f>'01-Mapa de riesgo-UO'!AU107</f>
        <v>No. de veces que no se ha renovado el registro calificado o la acreditación de alta calidad de alguno de los programas de la Facultad</v>
      </c>
      <c r="K106" s="433">
        <v>0</v>
      </c>
      <c r="L106" s="434" t="s">
        <v>2774</v>
      </c>
      <c r="M106" s="278" t="str">
        <f>IF('01-Mapa de riesgo-UO'!S107="No existen", "No existe control para el riesgo",'01-Mapa de riesgo-UO'!W107)</f>
        <v xml:space="preserve">Control permanente por parte de la Vicerrectoría Académica de las fechas de vencimiento de los registro calificados y las acreditaciones de alta calidad, publicados en la pagina web y Eevio de memorando 1 año antes  por parte de la Vicerrectoria Académica </v>
      </c>
      <c r="N106" s="278">
        <f>'01-Mapa de riesgo-UO'!AB107</f>
        <v>0</v>
      </c>
      <c r="O106" s="278">
        <f>'01-Mapa de riesgo-UO'!AG107</f>
        <v>0</v>
      </c>
      <c r="P106" s="280" t="str">
        <f>'01-Mapa de riesgo-UO'!AL107</f>
        <v>Semestral</v>
      </c>
      <c r="Q106" s="280" t="str">
        <f>'01-Mapa de riesgo-UO'!AP107</f>
        <v>Preventivo</v>
      </c>
      <c r="R106" s="431" t="str">
        <f>'01-Mapa de riesgo-UO'!AR107</f>
        <v>ACEPTABLE</v>
      </c>
      <c r="S106" s="434" t="s">
        <v>2253</v>
      </c>
      <c r="T106" s="434"/>
      <c r="U106" s="283" t="str">
        <f>'01-Mapa de riesgo-UO'!AW107</f>
        <v>REDUCIR</v>
      </c>
      <c r="V106" s="283" t="str">
        <f>'01-Mapa de riesgo-UO'!AX107</f>
        <v>Comité técnico, controla y verifica los requisitos de acreditación periódicamentey los requisitos legales aplicables.</v>
      </c>
      <c r="W106" s="180">
        <f>IF(U106="COMPARTIR",'01-Mapa de riesgo-UO'!BA107, IF(U106=0, 0,$I$6))</f>
        <v>0</v>
      </c>
      <c r="X106" s="281" t="s">
        <v>558</v>
      </c>
      <c r="Y106" s="281" t="s">
        <v>2780</v>
      </c>
      <c r="Z106" s="281" t="s">
        <v>561</v>
      </c>
      <c r="AA106" s="281" t="s">
        <v>2256</v>
      </c>
      <c r="AB106" s="430" t="s">
        <v>2144</v>
      </c>
    </row>
    <row r="107" spans="1:28" ht="65.25" hidden="1" customHeight="1" x14ac:dyDescent="0.2">
      <c r="A107" s="324"/>
      <c r="B107" s="332"/>
      <c r="C107" s="402"/>
      <c r="D107" s="332"/>
      <c r="E107" s="332"/>
      <c r="F107" s="332"/>
      <c r="G107" s="52" t="str">
        <f>'01-Mapa de riesgo-UO'!I108</f>
        <v>Cambios en las normas o estándares de calidad</v>
      </c>
      <c r="H107" s="332"/>
      <c r="I107" s="431"/>
      <c r="J107" s="332"/>
      <c r="K107" s="401"/>
      <c r="L107" s="399"/>
      <c r="M107" s="278" t="str">
        <f>IF('01-Mapa de riesgo-UO'!S108="No existen", "No existe control para el riesgo",'01-Mapa de riesgo-UO'!W108)</f>
        <v>Revisión permanente de las actualizaciones del CNA</v>
      </c>
      <c r="N107" s="278">
        <f>'01-Mapa de riesgo-UO'!AB108</f>
        <v>0</v>
      </c>
      <c r="O107" s="278" t="str">
        <f>'01-Mapa de riesgo-UO'!AG108</f>
        <v>profesional apyo FACIEM</v>
      </c>
      <c r="P107" s="280" t="str">
        <f>'01-Mapa de riesgo-UO'!AL108</f>
        <v>Anual</v>
      </c>
      <c r="Q107" s="280" t="str">
        <f>'01-Mapa de riesgo-UO'!AP108</f>
        <v>Preventivo</v>
      </c>
      <c r="R107" s="431"/>
      <c r="S107" s="434" t="s">
        <v>2253</v>
      </c>
      <c r="T107" s="434"/>
      <c r="U107" s="283">
        <f>'01-Mapa de riesgo-UO'!AW108</f>
        <v>0</v>
      </c>
      <c r="V107" s="283">
        <f>'01-Mapa de riesgo-UO'!AX108</f>
        <v>0</v>
      </c>
      <c r="W107" s="180">
        <f>IF(U107="COMPARTIR",'01-Mapa de riesgo-UO'!BA108, IF(U107=0, 0,$I$6))</f>
        <v>0</v>
      </c>
      <c r="X107" s="281"/>
      <c r="Y107" s="281"/>
      <c r="Z107" s="281"/>
      <c r="AA107" s="281"/>
      <c r="AB107" s="430"/>
    </row>
    <row r="108" spans="1:28" ht="65.25" hidden="1" customHeight="1" x14ac:dyDescent="0.2">
      <c r="A108" s="324"/>
      <c r="B108" s="332"/>
      <c r="C108" s="402"/>
      <c r="D108" s="332"/>
      <c r="E108" s="332"/>
      <c r="F108" s="332"/>
      <c r="G108" s="52">
        <f>'01-Mapa de riesgo-UO'!I109</f>
        <v>0</v>
      </c>
      <c r="H108" s="332"/>
      <c r="I108" s="431"/>
      <c r="J108" s="332"/>
      <c r="K108" s="401"/>
      <c r="L108" s="399"/>
      <c r="M108" s="278" t="str">
        <f>IF('01-Mapa de riesgo-UO'!S109="No existen", "No existe control para el riesgo",'01-Mapa de riesgo-UO'!W109)</f>
        <v xml:space="preserve">Matriz de segumiento de los registros calificados del programa, priorizado </v>
      </c>
      <c r="N108" s="278">
        <f>'01-Mapa de riesgo-UO'!AB109</f>
        <v>0</v>
      </c>
      <c r="O108" s="278" t="str">
        <f>'01-Mapa de riesgo-UO'!AG109</f>
        <v>Profeisonal apoyo FACIEM</v>
      </c>
      <c r="P108" s="280" t="str">
        <f>'01-Mapa de riesgo-UO'!AL109</f>
        <v>Semanal</v>
      </c>
      <c r="Q108" s="280" t="str">
        <f>'01-Mapa de riesgo-UO'!AP109</f>
        <v>Preventivo</v>
      </c>
      <c r="R108" s="431"/>
      <c r="S108" s="434" t="s">
        <v>2253</v>
      </c>
      <c r="T108" s="434"/>
      <c r="U108" s="283">
        <f>'01-Mapa de riesgo-UO'!AW109</f>
        <v>0</v>
      </c>
      <c r="V108" s="283">
        <f>'01-Mapa de riesgo-UO'!AX109</f>
        <v>0</v>
      </c>
      <c r="W108" s="180">
        <f>IF(U108="COMPARTIR",'01-Mapa de riesgo-UO'!BA109, IF(U108=0, 0,$I$6))</f>
        <v>0</v>
      </c>
      <c r="X108" s="281"/>
      <c r="Y108" s="281"/>
      <c r="Z108" s="281"/>
      <c r="AA108" s="281"/>
      <c r="AB108" s="430"/>
    </row>
    <row r="109" spans="1:28" ht="65.25" customHeight="1" thickBot="1" x14ac:dyDescent="0.25">
      <c r="A109" s="324">
        <v>34</v>
      </c>
      <c r="B109" s="332" t="str">
        <f>'01-Mapa de riesgo-UO'!D110</f>
        <v>DOCENCIA</v>
      </c>
      <c r="C109" s="402" t="str">
        <f>+'01-Mapa de riesgo-UO'!F110</f>
        <v>NO</v>
      </c>
      <c r="D109" s="332" t="str">
        <f>'01-Mapa de riesgo-UO'!J110</f>
        <v>Estratégico</v>
      </c>
      <c r="E109" s="332" t="str">
        <f>'01-Mapa de riesgo-UO'!K110</f>
        <v>Incremento de la deserción estudiantil</v>
      </c>
      <c r="F109" s="332"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32" t="str">
        <f>'01-Mapa de riesgo-UO'!M110</f>
        <v>Indicadores de la Universidad afectados
Disminución de los recursos de la Universidad</v>
      </c>
      <c r="I109" s="431" t="str">
        <f>'01-Mapa de riesgo-UO'!AT110</f>
        <v>LEVE</v>
      </c>
      <c r="J109" s="332" t="str">
        <f>'01-Mapa de riesgo-UO'!AU110</f>
        <v>Índice de Deserción estudiantes de la Facultad</v>
      </c>
      <c r="K109" s="436">
        <v>9.7000000000000003E-2</v>
      </c>
      <c r="L109" s="399" t="s">
        <v>2775</v>
      </c>
      <c r="M109" s="278" t="str">
        <f>IF('01-Mapa de riesgo-UO'!S110="No existen", "No existe control para el riesgo",'01-Mapa de riesgo-UO'!W110)</f>
        <v>Programa PAI de la Vicerrectoría de Responsabilidad Social y Bienestar Universitario</v>
      </c>
      <c r="N109" s="278" t="str">
        <f>'01-Mapa de riesgo-UO'!AB110</f>
        <v xml:space="preserve">Sistema de Información </v>
      </c>
      <c r="O109" s="278">
        <f>'01-Mapa de riesgo-UO'!AG110</f>
        <v>0</v>
      </c>
      <c r="P109" s="280" t="str">
        <f>'01-Mapa de riesgo-UO'!AL110</f>
        <v>No definida</v>
      </c>
      <c r="Q109" s="280" t="str">
        <f>'01-Mapa de riesgo-UO'!AP110</f>
        <v>Preventivo</v>
      </c>
      <c r="R109" s="431" t="str">
        <f>'01-Mapa de riesgo-UO'!AR110</f>
        <v>ACEPTABLE</v>
      </c>
      <c r="S109" s="434" t="s">
        <v>2779</v>
      </c>
      <c r="T109" s="434"/>
      <c r="U109" s="283" t="str">
        <f>'01-Mapa de riesgo-UO'!AW110</f>
        <v>ASUMIR</v>
      </c>
      <c r="V109" s="283">
        <f>'01-Mapa de riesgo-UO'!AX110</f>
        <v>0</v>
      </c>
      <c r="W109" s="180">
        <f>IF(U109="COMPARTIR",'01-Mapa de riesgo-UO'!BA110, IF(U109=0, 0,$I$6))</f>
        <v>0</v>
      </c>
      <c r="X109" s="281"/>
      <c r="Y109" s="281"/>
      <c r="Z109" s="281"/>
      <c r="AA109" s="281"/>
      <c r="AB109" s="430" t="s">
        <v>2143</v>
      </c>
    </row>
    <row r="110" spans="1:28" ht="65.25" hidden="1" customHeight="1" x14ac:dyDescent="0.25">
      <c r="A110" s="324"/>
      <c r="B110" s="332"/>
      <c r="C110" s="402"/>
      <c r="D110" s="332"/>
      <c r="E110" s="332"/>
      <c r="F110" s="332"/>
      <c r="G110" s="52" t="str">
        <f>'01-Mapa de riesgo-UO'!I111</f>
        <v>Los currículos de las asignaturas no permiten el buen desempeño del estudiante</v>
      </c>
      <c r="H110" s="332"/>
      <c r="I110" s="431"/>
      <c r="J110" s="332"/>
      <c r="K110" s="401"/>
      <c r="L110" s="399"/>
      <c r="M110" s="278" t="str">
        <f>IF('01-Mapa de riesgo-UO'!S111="No existen", "No existe control para el riesgo",'01-Mapa de riesgo-UO'!W111)</f>
        <v>Sistema de información para la toma de decisiones</v>
      </c>
      <c r="N110" s="278" t="str">
        <f>'01-Mapa de riesgo-UO'!AB111</f>
        <v xml:space="preserve">Sistema de Información </v>
      </c>
      <c r="O110" s="278">
        <f>'01-Mapa de riesgo-UO'!AG111</f>
        <v>0</v>
      </c>
      <c r="P110" s="280" t="str">
        <f>'01-Mapa de riesgo-UO'!AL111</f>
        <v>No definida</v>
      </c>
      <c r="Q110" s="280" t="str">
        <f>'01-Mapa de riesgo-UO'!AP111</f>
        <v>Detectivo</v>
      </c>
      <c r="R110" s="431"/>
      <c r="S110" s="434" t="s">
        <v>2253</v>
      </c>
      <c r="T110" s="434"/>
      <c r="U110" s="283" t="str">
        <f>'01-Mapa de riesgo-UO'!AW111</f>
        <v>ASUMIR</v>
      </c>
      <c r="V110" s="283">
        <f>'01-Mapa de riesgo-UO'!AX111</f>
        <v>0</v>
      </c>
      <c r="W110" s="180">
        <f>IF(U110="COMPARTIR",'01-Mapa de riesgo-UO'!BA111, IF(U110=0, 0,$I$6))</f>
        <v>0</v>
      </c>
      <c r="X110" s="281"/>
      <c r="Y110" s="281"/>
      <c r="Z110" s="281"/>
      <c r="AA110" s="281"/>
      <c r="AB110" s="430"/>
    </row>
    <row r="111" spans="1:28" ht="65.25" hidden="1" customHeight="1" x14ac:dyDescent="0.25">
      <c r="A111" s="324"/>
      <c r="B111" s="332"/>
      <c r="C111" s="402"/>
      <c r="D111" s="332"/>
      <c r="E111" s="332"/>
      <c r="F111" s="332"/>
      <c r="G111" s="52" t="str">
        <f>'01-Mapa de riesgo-UO'!I112</f>
        <v>Bajo conocimiento del docente en pedagogía y didáctica</v>
      </c>
      <c r="H111" s="332"/>
      <c r="I111" s="431"/>
      <c r="J111" s="332"/>
      <c r="K111" s="401"/>
      <c r="L111" s="399"/>
      <c r="M111" s="278" t="str">
        <f>IF('01-Mapa de riesgo-UO'!S112="No existen", "No existe control para el riesgo",'01-Mapa de riesgo-UO'!W112)</f>
        <v xml:space="preserve">Actualización curricular  de los programas alineados a las necesidades del entorno  </v>
      </c>
      <c r="N111" s="278">
        <f>'01-Mapa de riesgo-UO'!AB112</f>
        <v>0</v>
      </c>
      <c r="O111" s="278" t="str">
        <f>'01-Mapa de riesgo-UO'!AG112</f>
        <v>profesional apyo FACIEM</v>
      </c>
      <c r="P111" s="280" t="str">
        <f>'01-Mapa de riesgo-UO'!AL112</f>
        <v>No definida</v>
      </c>
      <c r="Q111" s="280" t="str">
        <f>'01-Mapa de riesgo-UO'!AP112</f>
        <v>Preventivo</v>
      </c>
      <c r="R111" s="431"/>
      <c r="S111" s="434" t="s">
        <v>2253</v>
      </c>
      <c r="T111" s="434"/>
      <c r="U111" s="283" t="str">
        <f>'01-Mapa de riesgo-UO'!AW112</f>
        <v>ASUMIR</v>
      </c>
      <c r="V111" s="283">
        <f>'01-Mapa de riesgo-UO'!AX112</f>
        <v>0</v>
      </c>
      <c r="W111" s="180">
        <f>IF(U111="COMPARTIR",'01-Mapa de riesgo-UO'!BA112, IF(U111=0, 0,$I$6))</f>
        <v>0</v>
      </c>
      <c r="X111" s="281"/>
      <c r="Y111" s="281"/>
      <c r="Z111" s="281"/>
      <c r="AA111" s="281"/>
      <c r="AB111" s="430"/>
    </row>
    <row r="112" spans="1:28" ht="65.25" hidden="1" customHeight="1" x14ac:dyDescent="0.25">
      <c r="A112" s="324">
        <v>35</v>
      </c>
      <c r="B112" s="332" t="str">
        <f>'01-Mapa de riesgo-UO'!D113</f>
        <v>INVESTIGACIÓN_E_INNOVACIÓN</v>
      </c>
      <c r="C112" s="402" t="str">
        <f>+'01-Mapa de riesgo-UO'!F113</f>
        <v>NO</v>
      </c>
      <c r="D112" s="332" t="str">
        <f>'01-Mapa de riesgo-UO'!J113</f>
        <v>Estratégico</v>
      </c>
      <c r="E112" s="332" t="str">
        <f>'01-Mapa de riesgo-UO'!K113</f>
        <v>Descenso de los Grupos de investigación vinculados a la Facultad en el escalafón de Colciencias</v>
      </c>
      <c r="F112" s="332"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32" t="str">
        <f>'01-Mapa de riesgo-UO'!M113</f>
        <v>Incumplimiento con las metas trazadas en el PDI
Pérdida de imagen institucional
Disminución en la investigación</v>
      </c>
      <c r="I112" s="431" t="str">
        <f>'01-Mapa de riesgo-UO'!AT113</f>
        <v>LEVE</v>
      </c>
      <c r="J112" s="332" t="str">
        <f>'01-Mapa de riesgo-UO'!AU113</f>
        <v>Número de Grupos de investigación vinculados a la Facultad que descienden en el escalafón de Colciencias</v>
      </c>
      <c r="K112" s="433">
        <v>0</v>
      </c>
      <c r="L112" s="399" t="s">
        <v>2776</v>
      </c>
      <c r="M112" s="278" t="str">
        <f>IF('01-Mapa de riesgo-UO'!S113="No existen", "No existe control para el riesgo",'01-Mapa de riesgo-UO'!W113)</f>
        <v>Convocatorias internas y externas de la Vicerrectoría de Investigaciones, Innovación y Extensión</v>
      </c>
      <c r="N112" s="278" t="str">
        <f>'01-Mapa de riesgo-UO'!AB113</f>
        <v xml:space="preserve">Sistema de Información </v>
      </c>
      <c r="O112" s="278">
        <f>'01-Mapa de riesgo-UO'!AG113</f>
        <v>0</v>
      </c>
      <c r="P112" s="280" t="str">
        <f>'01-Mapa de riesgo-UO'!AL113</f>
        <v>No definida</v>
      </c>
      <c r="Q112" s="280" t="str">
        <f>'01-Mapa de riesgo-UO'!AP113</f>
        <v>Preventivo</v>
      </c>
      <c r="R112" s="431" t="str">
        <f>'01-Mapa de riesgo-UO'!AR113</f>
        <v>ACEPTABLE</v>
      </c>
      <c r="S112" s="434" t="s">
        <v>2253</v>
      </c>
      <c r="T112" s="434"/>
      <c r="U112" s="283" t="str">
        <f>'01-Mapa de riesgo-UO'!AW113</f>
        <v>ASUMIR</v>
      </c>
      <c r="V112" s="283">
        <f>'01-Mapa de riesgo-UO'!AX113</f>
        <v>0</v>
      </c>
      <c r="W112" s="180">
        <f>IF(U112="COMPARTIR",'01-Mapa de riesgo-UO'!BA113, IF(U112=0, 0,$I$6))</f>
        <v>0</v>
      </c>
      <c r="X112" s="281"/>
      <c r="Y112" s="281"/>
      <c r="Z112" s="281"/>
      <c r="AA112" s="281"/>
      <c r="AB112" s="430" t="s">
        <v>2143</v>
      </c>
    </row>
    <row r="113" spans="1:28" ht="65.25" hidden="1" customHeight="1" x14ac:dyDescent="0.25">
      <c r="A113" s="324"/>
      <c r="B113" s="332"/>
      <c r="C113" s="402"/>
      <c r="D113" s="332"/>
      <c r="E113" s="332"/>
      <c r="F113" s="332"/>
      <c r="G113" s="52" t="str">
        <f>'01-Mapa de riesgo-UO'!I114</f>
        <v>Desactualización de la información del Grupo de Investigación en la plataforma de Colciencias</v>
      </c>
      <c r="H113" s="332"/>
      <c r="I113" s="431"/>
      <c r="J113" s="332"/>
      <c r="K113" s="401"/>
      <c r="L113" s="399"/>
      <c r="M113" s="278" t="str">
        <f>IF('01-Mapa de riesgo-UO'!S114="No existen", "No existe control para el riesgo",'01-Mapa de riesgo-UO'!W114)</f>
        <v>Sistema de información para la toma de decisiones</v>
      </c>
      <c r="N113" s="278" t="str">
        <f>'01-Mapa de riesgo-UO'!AB114</f>
        <v xml:space="preserve">Sistema de Información </v>
      </c>
      <c r="O113" s="278">
        <f>'01-Mapa de riesgo-UO'!AG114</f>
        <v>0</v>
      </c>
      <c r="P113" s="280" t="str">
        <f>'01-Mapa de riesgo-UO'!AL114</f>
        <v>No definida</v>
      </c>
      <c r="Q113" s="280" t="str">
        <f>'01-Mapa de riesgo-UO'!AP114</f>
        <v>Detectivo</v>
      </c>
      <c r="R113" s="431"/>
      <c r="S113" s="434" t="s">
        <v>2253</v>
      </c>
      <c r="T113" s="434"/>
      <c r="U113" s="283" t="str">
        <f>'01-Mapa de riesgo-UO'!AW114</f>
        <v>ASUMIR</v>
      </c>
      <c r="V113" s="283">
        <f>'01-Mapa de riesgo-UO'!AX114</f>
        <v>0</v>
      </c>
      <c r="W113" s="180">
        <f>IF(U113="COMPARTIR",'01-Mapa de riesgo-UO'!BA114, IF(U113=0, 0,$I$6))</f>
        <v>0</v>
      </c>
      <c r="X113" s="281"/>
      <c r="Y113" s="281"/>
      <c r="Z113" s="281"/>
      <c r="AA113" s="281"/>
      <c r="AB113" s="430"/>
    </row>
    <row r="114" spans="1:28" ht="65.25" hidden="1" customHeight="1" x14ac:dyDescent="0.25">
      <c r="A114" s="324"/>
      <c r="B114" s="332"/>
      <c r="C114" s="402"/>
      <c r="D114" s="332"/>
      <c r="E114" s="332"/>
      <c r="F114" s="332"/>
      <c r="G114" s="52" t="str">
        <f>'01-Mapa de riesgo-UO'!I115</f>
        <v xml:space="preserve">Incumplimiento del plan de trabajo docente en términos de investigación </v>
      </c>
      <c r="H114" s="332"/>
      <c r="I114" s="431"/>
      <c r="J114" s="332"/>
      <c r="K114" s="401"/>
      <c r="L114" s="399"/>
      <c r="M114" s="278" t="str">
        <f>IF('01-Mapa de riesgo-UO'!S115="No existen", "No existe control para el riesgo",'01-Mapa de riesgo-UO'!W115)</f>
        <v>Estatuto docente</v>
      </c>
      <c r="N114" s="278">
        <f>'01-Mapa de riesgo-UO'!AB115</f>
        <v>0</v>
      </c>
      <c r="O114" s="278">
        <f>'01-Mapa de riesgo-UO'!AG115</f>
        <v>0</v>
      </c>
      <c r="P114" s="280" t="str">
        <f>'01-Mapa de riesgo-UO'!AL115</f>
        <v>Semestral</v>
      </c>
      <c r="Q114" s="280" t="str">
        <f>'01-Mapa de riesgo-UO'!AP115</f>
        <v>Preventivo</v>
      </c>
      <c r="R114" s="431"/>
      <c r="S114" s="434" t="s">
        <v>2253</v>
      </c>
      <c r="T114" s="434"/>
      <c r="U114" s="283" t="str">
        <f>'01-Mapa de riesgo-UO'!AW115</f>
        <v>ASUMIR</v>
      </c>
      <c r="V114" s="283">
        <f>'01-Mapa de riesgo-UO'!AX115</f>
        <v>0</v>
      </c>
      <c r="W114" s="180">
        <f>IF(U114="COMPARTIR",'01-Mapa de riesgo-UO'!BA115, IF(U114=0, 0,$I$6))</f>
        <v>0</v>
      </c>
      <c r="X114" s="281"/>
      <c r="Y114" s="281"/>
      <c r="Z114" s="281"/>
      <c r="AA114" s="281"/>
      <c r="AB114" s="430"/>
    </row>
    <row r="115" spans="1:28" ht="65.25" hidden="1" customHeight="1" x14ac:dyDescent="0.25">
      <c r="A115" s="324">
        <v>36</v>
      </c>
      <c r="B115" s="332" t="str">
        <f>'01-Mapa de riesgo-UO'!D116</f>
        <v>INVESTIGACIÓN_E_INNOVACIÓN</v>
      </c>
      <c r="C115" s="402" t="str">
        <f>+'01-Mapa de riesgo-UO'!F116</f>
        <v>NO</v>
      </c>
      <c r="D115" s="332" t="str">
        <f>'01-Mapa de riesgo-UO'!J116</f>
        <v>Cumplimiento</v>
      </c>
      <c r="E115" s="332" t="str">
        <f>'01-Mapa de riesgo-UO'!K116</f>
        <v>Proyectos especiales con déficit presupuestal</v>
      </c>
      <c r="F115" s="332" t="str">
        <f>'01-Mapa de riesgo-UO'!L116</f>
        <v>Proyectos especiales de la facultad que no alcanzan los puntos de equilibrio requeridos para su funcionamiento</v>
      </c>
      <c r="G115" s="52" t="str">
        <f>'01-Mapa de riesgo-UO'!I116</f>
        <v>Poca demanda de los servicios ofrecidos por la Facultad</v>
      </c>
      <c r="H115" s="332" t="str">
        <f>'01-Mapa de riesgo-UO'!M116</f>
        <v>Afectación al fondo de la facultad
Incumplimiento de los compromisos pactados en el proyecto
Demandas por incumplimientos</v>
      </c>
      <c r="I115" s="431" t="str">
        <f>'01-Mapa de riesgo-UO'!AT116</f>
        <v>MODERADO</v>
      </c>
      <c r="J115" s="332" t="str">
        <f>'01-Mapa de riesgo-UO'!AU116</f>
        <v>Número de proyectos especiales que al momento de su liquidación presentan saldos en rojo</v>
      </c>
      <c r="K115" s="433">
        <v>0</v>
      </c>
      <c r="L115" s="399" t="s">
        <v>2777</v>
      </c>
      <c r="M115" s="278" t="str">
        <f>IF('01-Mapa de riesgo-UO'!S116="No existen", "No existe control para el riesgo",'01-Mapa de riesgo-UO'!W116)</f>
        <v>Acuerdo 21 de 2007</v>
      </c>
      <c r="N115" s="278">
        <f>'01-Mapa de riesgo-UO'!AB116</f>
        <v>0</v>
      </c>
      <c r="O115" s="278">
        <f>'01-Mapa de riesgo-UO'!AG116</f>
        <v>0</v>
      </c>
      <c r="P115" s="280" t="str">
        <f>'01-Mapa de riesgo-UO'!AL116</f>
        <v>Anual</v>
      </c>
      <c r="Q115" s="280" t="str">
        <f>'01-Mapa de riesgo-UO'!AP116</f>
        <v>Detectivo</v>
      </c>
      <c r="R115" s="431" t="str">
        <f>'01-Mapa de riesgo-UO'!AR116</f>
        <v>ACEPTABLE</v>
      </c>
      <c r="S115" s="434" t="s">
        <v>2253</v>
      </c>
      <c r="T115" s="434"/>
      <c r="U115" s="283" t="str">
        <f>'01-Mapa de riesgo-UO'!AW116</f>
        <v>REDUCIR</v>
      </c>
      <c r="V115" s="283" t="str">
        <f>'01-Mapa de riesgo-UO'!AX116</f>
        <v>Implementar acciones relacionadas con la difusión de los servicios de la facultad</v>
      </c>
      <c r="W115" s="180">
        <f>IF(U115="COMPARTIR",'01-Mapa de riesgo-UO'!BA116, IF(U115=0, 0,$I$6))</f>
        <v>0</v>
      </c>
      <c r="X115" s="281" t="s">
        <v>558</v>
      </c>
      <c r="Y115" s="281" t="s">
        <v>2257</v>
      </c>
      <c r="Z115" s="281" t="s">
        <v>561</v>
      </c>
      <c r="AA115" s="281" t="s">
        <v>2258</v>
      </c>
      <c r="AB115" s="430" t="s">
        <v>2143</v>
      </c>
    </row>
    <row r="116" spans="1:28" ht="65.25" hidden="1" customHeight="1" x14ac:dyDescent="0.25">
      <c r="A116" s="324"/>
      <c r="B116" s="332"/>
      <c r="C116" s="402"/>
      <c r="D116" s="332"/>
      <c r="E116" s="332"/>
      <c r="F116" s="332"/>
      <c r="G116" s="52" t="str">
        <f>'01-Mapa de riesgo-UO'!I117</f>
        <v>Presupuestos mal diseñados o falta de planeación de las actividades</v>
      </c>
      <c r="H116" s="332"/>
      <c r="I116" s="431"/>
      <c r="J116" s="332"/>
      <c r="K116" s="401"/>
      <c r="L116" s="399"/>
      <c r="M116" s="278" t="str">
        <f>IF('01-Mapa de riesgo-UO'!S117="No existen", "No existe control para el riesgo",'01-Mapa de riesgo-UO'!W117)</f>
        <v>Aplicativo de extensión</v>
      </c>
      <c r="N116" s="278" t="str">
        <f>'01-Mapa de riesgo-UO'!AB117</f>
        <v xml:space="preserve">sisema de información </v>
      </c>
      <c r="O116" s="278">
        <f>'01-Mapa de riesgo-UO'!AG117</f>
        <v>0</v>
      </c>
      <c r="P116" s="280" t="str">
        <f>'01-Mapa de riesgo-UO'!AL117</f>
        <v>Semanal</v>
      </c>
      <c r="Q116" s="280" t="str">
        <f>'01-Mapa de riesgo-UO'!AP117</f>
        <v>Preventivo</v>
      </c>
      <c r="R116" s="431"/>
      <c r="S116" s="434" t="s">
        <v>2253</v>
      </c>
      <c r="T116" s="434"/>
      <c r="U116" s="283" t="str">
        <f>'01-Mapa de riesgo-UO'!AW117</f>
        <v>REDUCIR</v>
      </c>
      <c r="V116" s="283" t="str">
        <f>'01-Mapa de riesgo-UO'!AX117</f>
        <v>Implementar acciones relacionadas con la proyección de los proyectos la facultad</v>
      </c>
      <c r="W116" s="180">
        <f>IF(U116="COMPARTIR",'01-Mapa de riesgo-UO'!BA117, IF(U116=0, 0,$I$6))</f>
        <v>0</v>
      </c>
      <c r="X116" s="281" t="s">
        <v>558</v>
      </c>
      <c r="Y116" s="281" t="s">
        <v>2259</v>
      </c>
      <c r="Z116" s="281" t="s">
        <v>561</v>
      </c>
      <c r="AA116" s="281" t="s">
        <v>2260</v>
      </c>
      <c r="AB116" s="430"/>
    </row>
    <row r="117" spans="1:28" ht="65.25" hidden="1" customHeight="1" x14ac:dyDescent="0.25">
      <c r="A117" s="324"/>
      <c r="B117" s="332"/>
      <c r="C117" s="402"/>
      <c r="D117" s="332"/>
      <c r="E117" s="332"/>
      <c r="F117" s="332"/>
      <c r="G117" s="52">
        <f>'01-Mapa de riesgo-UO'!I118</f>
        <v>0</v>
      </c>
      <c r="H117" s="332"/>
      <c r="I117" s="431"/>
      <c r="J117" s="332"/>
      <c r="K117" s="401"/>
      <c r="L117" s="399"/>
      <c r="M117" s="278" t="str">
        <f>IF('01-Mapa de riesgo-UO'!S118="No existen", "No existe control para el riesgo",'01-Mapa de riesgo-UO'!W118)</f>
        <v xml:space="preserve">Aprobación del Consejo de Facultad de los presupuestos de cada proyecto de extensión </v>
      </c>
      <c r="N117" s="278">
        <f>'01-Mapa de riesgo-UO'!AB118</f>
        <v>0</v>
      </c>
      <c r="O117" s="278" t="str">
        <f>'01-Mapa de riesgo-UO'!AG118</f>
        <v>Coordinador proyecto</v>
      </c>
      <c r="P117" s="280" t="str">
        <f>'01-Mapa de riesgo-UO'!AL118</f>
        <v>No definida</v>
      </c>
      <c r="Q117" s="280" t="str">
        <f>'01-Mapa de riesgo-UO'!AP118</f>
        <v>Preventivo</v>
      </c>
      <c r="R117" s="431"/>
      <c r="S117" s="434" t="s">
        <v>2253</v>
      </c>
      <c r="T117" s="434"/>
      <c r="U117" s="283">
        <f>'01-Mapa de riesgo-UO'!AW118</f>
        <v>0</v>
      </c>
      <c r="V117" s="283">
        <f>'01-Mapa de riesgo-UO'!AX118</f>
        <v>0</v>
      </c>
      <c r="W117" s="180">
        <f>IF(U117="COMPARTIR",'01-Mapa de riesgo-UO'!BA118, IF(U117=0, 0,$I$6))</f>
        <v>0</v>
      </c>
      <c r="X117" s="281"/>
      <c r="Y117" s="281"/>
      <c r="Z117" s="281"/>
      <c r="AA117" s="281"/>
      <c r="AB117" s="430"/>
    </row>
    <row r="118" spans="1:28" ht="65.25" hidden="1" customHeight="1" x14ac:dyDescent="0.25">
      <c r="A118" s="324">
        <v>37</v>
      </c>
      <c r="B118" s="332" t="str">
        <f>'01-Mapa de riesgo-UO'!D119</f>
        <v>ADMINISTRACIÓN_INSTITUCIONAL</v>
      </c>
      <c r="C118" s="402" t="str">
        <f>+'01-Mapa de riesgo-UO'!F119</f>
        <v>NO</v>
      </c>
      <c r="D118" s="332" t="str">
        <f>'01-Mapa de riesgo-UO'!J119</f>
        <v>Operacional</v>
      </c>
      <c r="E118" s="332" t="str">
        <f>'01-Mapa de riesgo-UO'!K119</f>
        <v>Baja calidad de la labor docente</v>
      </c>
      <c r="F118" s="332" t="str">
        <f>'01-Mapa de riesgo-UO'!L119</f>
        <v>Docentes con baja competencia para ejercer las actividades asignadas</v>
      </c>
      <c r="G118" s="52" t="str">
        <f>'01-Mapa de riesgo-UO'!I119</f>
        <v>Malas prácticas pedagógicas</v>
      </c>
      <c r="H118" s="332" t="str">
        <f>'01-Mapa de riesgo-UO'!M119</f>
        <v>Pérdida de la calidad del programa académico
Aumento de peticiones, quejas y reclamos
Pérdida de imagen institucional</v>
      </c>
      <c r="I118" s="431" t="str">
        <f>'01-Mapa de riesgo-UO'!AT119</f>
        <v>LEVE</v>
      </c>
      <c r="J118" s="332" t="str">
        <f>'01-Mapa de riesgo-UO'!AU119</f>
        <v>Porcentaje de satisfacción de los estudiantes frente a la labor docente (evaluación de desempeño)</v>
      </c>
      <c r="K118" s="433">
        <v>0</v>
      </c>
      <c r="L118" s="399" t="s">
        <v>2778</v>
      </c>
      <c r="M118" s="278" t="str">
        <f>IF('01-Mapa de riesgo-UO'!S119="No existen", "No existe control para el riesgo",'01-Mapa de riesgo-UO'!W119)</f>
        <v>Evaluación docente</v>
      </c>
      <c r="N118" s="278" t="str">
        <f>'01-Mapa de riesgo-UO'!AB119</f>
        <v xml:space="preserve">Sistema de informaicón </v>
      </c>
      <c r="O118" s="278">
        <f>'01-Mapa de riesgo-UO'!AG119</f>
        <v>0</v>
      </c>
      <c r="P118" s="280" t="str">
        <f>'01-Mapa de riesgo-UO'!AL119</f>
        <v>Semestral</v>
      </c>
      <c r="Q118" s="280" t="str">
        <f>'01-Mapa de riesgo-UO'!AP119</f>
        <v>Detectivo</v>
      </c>
      <c r="R118" s="431" t="str">
        <f>'01-Mapa de riesgo-UO'!AR119</f>
        <v>ACEPTABLE</v>
      </c>
      <c r="S118" s="434" t="s">
        <v>2253</v>
      </c>
      <c r="T118" s="434"/>
      <c r="U118" s="283" t="str">
        <f>'01-Mapa de riesgo-UO'!AW119</f>
        <v>ASUMIR</v>
      </c>
      <c r="V118" s="283">
        <f>'01-Mapa de riesgo-UO'!AX119</f>
        <v>0</v>
      </c>
      <c r="W118" s="180">
        <f>IF(U118="COMPARTIR",'01-Mapa de riesgo-UO'!BA119, IF(U118=0, 0,$I$6))</f>
        <v>0</v>
      </c>
      <c r="X118" s="281"/>
      <c r="Y118" s="281"/>
      <c r="Z118" s="281"/>
      <c r="AA118" s="281"/>
      <c r="AB118" s="430" t="s">
        <v>2143</v>
      </c>
    </row>
    <row r="119" spans="1:28" ht="65.25" hidden="1" customHeight="1" x14ac:dyDescent="0.25">
      <c r="A119" s="324"/>
      <c r="B119" s="332"/>
      <c r="C119" s="402"/>
      <c r="D119" s="332"/>
      <c r="E119" s="332"/>
      <c r="F119" s="332"/>
      <c r="G119" s="52" t="str">
        <f>'01-Mapa de riesgo-UO'!I120</f>
        <v>Grupos de estudiantes superiores a las políticas institucionales de creación de grupos</v>
      </c>
      <c r="H119" s="332"/>
      <c r="I119" s="431"/>
      <c r="J119" s="332"/>
      <c r="K119" s="401"/>
      <c r="L119" s="399"/>
      <c r="M119" s="278" t="str">
        <f>IF('01-Mapa de riesgo-UO'!S120="No existen", "No existe control para el riesgo",'01-Mapa de riesgo-UO'!W120)</f>
        <v xml:space="preserve">Formulación del plan de mejoramiento docente  a las calificaciones inferiores a 4.0 y retroalimentación de las observaciones </v>
      </c>
      <c r="N119" s="278">
        <f>'01-Mapa de riesgo-UO'!AB120</f>
        <v>0</v>
      </c>
      <c r="O119" s="278" t="str">
        <f>'01-Mapa de riesgo-UO'!AG120</f>
        <v>Director del programa</v>
      </c>
      <c r="P119" s="280" t="str">
        <f>'01-Mapa de riesgo-UO'!AL120</f>
        <v>Semestral</v>
      </c>
      <c r="Q119" s="280" t="str">
        <f>'01-Mapa de riesgo-UO'!AP120</f>
        <v>Preventivo</v>
      </c>
      <c r="R119" s="431"/>
      <c r="S119" s="434" t="s">
        <v>2253</v>
      </c>
      <c r="T119" s="434"/>
      <c r="U119" s="283" t="str">
        <f>'01-Mapa de riesgo-UO'!AW120</f>
        <v>ASUMIR</v>
      </c>
      <c r="V119" s="283">
        <f>'01-Mapa de riesgo-UO'!AX120</f>
        <v>0</v>
      </c>
      <c r="W119" s="180">
        <f>IF(U119="COMPARTIR",'01-Mapa de riesgo-UO'!BA120, IF(U119=0, 0,$I$6))</f>
        <v>0</v>
      </c>
      <c r="X119" s="281"/>
      <c r="Y119" s="281"/>
      <c r="Z119" s="281"/>
      <c r="AA119" s="281"/>
      <c r="AB119" s="430"/>
    </row>
    <row r="120" spans="1:28" ht="65.25" hidden="1" customHeight="1" x14ac:dyDescent="0.25">
      <c r="A120" s="324"/>
      <c r="B120" s="332"/>
      <c r="C120" s="402"/>
      <c r="D120" s="332"/>
      <c r="E120" s="332"/>
      <c r="F120" s="332"/>
      <c r="G120" s="52">
        <f>'01-Mapa de riesgo-UO'!I121</f>
        <v>0</v>
      </c>
      <c r="H120" s="332"/>
      <c r="I120" s="431"/>
      <c r="J120" s="332"/>
      <c r="K120" s="401"/>
      <c r="L120" s="399"/>
      <c r="M120" s="278">
        <f>IF('01-Mapa de riesgo-UO'!S121="No existen", "No existe control para el riesgo",'01-Mapa de riesgo-UO'!W121)</f>
        <v>0</v>
      </c>
      <c r="N120" s="278">
        <f>'01-Mapa de riesgo-UO'!AB121</f>
        <v>0</v>
      </c>
      <c r="O120" s="278">
        <f>'01-Mapa de riesgo-UO'!AG121</f>
        <v>0</v>
      </c>
      <c r="P120" s="280">
        <f>'01-Mapa de riesgo-UO'!AL121</f>
        <v>0</v>
      </c>
      <c r="Q120" s="280">
        <f>'01-Mapa de riesgo-UO'!AP121</f>
        <v>0</v>
      </c>
      <c r="R120" s="431"/>
      <c r="S120" s="399"/>
      <c r="T120" s="399"/>
      <c r="U120" s="283" t="str">
        <f>'01-Mapa de riesgo-UO'!AW121</f>
        <v>ASUMIR</v>
      </c>
      <c r="V120" s="283">
        <f>'01-Mapa de riesgo-UO'!AX121</f>
        <v>0</v>
      </c>
      <c r="W120" s="180">
        <f>IF(U120="COMPARTIR",'01-Mapa de riesgo-UO'!BA121, IF(U120=0, 0,$I$6))</f>
        <v>0</v>
      </c>
      <c r="X120" s="281"/>
      <c r="Y120" s="281"/>
      <c r="Z120" s="281"/>
      <c r="AA120" s="281"/>
      <c r="AB120" s="430"/>
    </row>
    <row r="121" spans="1:28" ht="65.25" hidden="1" customHeight="1" x14ac:dyDescent="0.25">
      <c r="A121" s="324">
        <v>38</v>
      </c>
      <c r="B121" s="332" t="str">
        <f>'01-Mapa de riesgo-UO'!D122</f>
        <v>ADMINISTRACIÓN_INSTITUCIONAL</v>
      </c>
      <c r="C121" s="402" t="str">
        <f>+'01-Mapa de riesgo-UO'!F122</f>
        <v>NO</v>
      </c>
      <c r="D121" s="332" t="str">
        <f>'01-Mapa de riesgo-UO'!J122</f>
        <v>Estratégico</v>
      </c>
      <c r="E121" s="332" t="str">
        <f>'01-Mapa de riesgo-UO'!K122</f>
        <v>Desatención de algunos procesos misionales de la Facultad de Ingenierías y ejecución lenta de los procesos académicos y administrativos</v>
      </c>
      <c r="F121" s="332"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32"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431" t="str">
        <f>'01-Mapa de riesgo-UO'!AT122</f>
        <v>MODERADO</v>
      </c>
      <c r="J121" s="332" t="str">
        <f>'01-Mapa de riesgo-UO'!AU122</f>
        <v>Relación (Número-de-estudiantes/Personal-Decanatura). Caracterización de plataformas vs procesos (Número plataformas / # procesos identificados);Incrementar el número de manuales construidos</v>
      </c>
      <c r="K121" s="473">
        <f>3349/4</f>
        <v>837.25</v>
      </c>
      <c r="L121" s="475" t="s">
        <v>2263</v>
      </c>
      <c r="M121" s="278" t="str">
        <f>IF('01-Mapa de riesgo-UO'!S122="No existen", "No existe control para el riesgo",'01-Mapa de riesgo-UO'!W122)</f>
        <v>Ajuste mensual de los manuales de procesos, ajustados a la actualidad normativa de la institución</v>
      </c>
      <c r="N121" s="278">
        <f>'01-Mapa de riesgo-UO'!AB122</f>
        <v>0</v>
      </c>
      <c r="O121" s="278" t="str">
        <f>'01-Mapa de riesgo-UO'!AG122</f>
        <v>Profesional de Apoyo</v>
      </c>
      <c r="P121" s="280" t="str">
        <f>'01-Mapa de riesgo-UO'!AL122</f>
        <v>Mensual</v>
      </c>
      <c r="Q121" s="280" t="str">
        <f>'01-Mapa de riesgo-UO'!AP122</f>
        <v>Preventivo</v>
      </c>
      <c r="R121" s="431" t="str">
        <f>'01-Mapa de riesgo-UO'!AR122</f>
        <v>FUERTE</v>
      </c>
      <c r="S121" s="399" t="s">
        <v>2782</v>
      </c>
      <c r="T121" s="399"/>
      <c r="U121" s="283" t="str">
        <f>'01-Mapa de riesgo-UO'!AW122</f>
        <v>REDUCIR</v>
      </c>
      <c r="V121" s="283" t="str">
        <f>'01-Mapa de riesgo-UO'!AX122</f>
        <v>Creación de reglamento interno del Consejo de Facultad y 3 manuales de procedimientos para procesos académico/administrativos críticos de la facultad</v>
      </c>
      <c r="W121" s="180">
        <f>IF(U121="COMPARTIR",'01-Mapa de riesgo-UO'!BA122, IF(U121=0, 0,$I$6))</f>
        <v>0</v>
      </c>
      <c r="X121" s="281" t="s">
        <v>271</v>
      </c>
      <c r="Y121" s="281" t="s">
        <v>2283</v>
      </c>
      <c r="Z121" s="281" t="s">
        <v>559</v>
      </c>
      <c r="AA121" s="281"/>
      <c r="AB121" s="430" t="s">
        <v>2144</v>
      </c>
    </row>
    <row r="122" spans="1:28" ht="65.25" hidden="1" customHeight="1" x14ac:dyDescent="0.25">
      <c r="A122" s="324"/>
      <c r="B122" s="332"/>
      <c r="C122" s="402"/>
      <c r="D122" s="332"/>
      <c r="E122" s="332"/>
      <c r="F122" s="332"/>
      <c r="G122" s="52" t="str">
        <f>'01-Mapa de riesgo-UO'!I123</f>
        <v>No se cuenta con aplicativos ni los suficientes mecanismos para el seguimiento de la totalidad de los procesos académicos/administrativos de la facultad.</v>
      </c>
      <c r="H122" s="332"/>
      <c r="I122" s="431"/>
      <c r="J122" s="332"/>
      <c r="K122" s="440"/>
      <c r="L122" s="454"/>
      <c r="M122" s="278" t="str">
        <f>IF('01-Mapa de riesgo-UO'!S123="No existen", "No existe control para el riesgo",'01-Mapa de riesgo-UO'!W123)</f>
        <v>Seguimiento permanente al funcionamiento y requerimiento tecnológico para procesos académico/administrativos en la comisión de contingencia académica del Consejo Académico</v>
      </c>
      <c r="N122" s="278">
        <f>'01-Mapa de riesgo-UO'!AB123</f>
        <v>0</v>
      </c>
      <c r="O122" s="278" t="str">
        <f>'01-Mapa de riesgo-UO'!AG123</f>
        <v>Decano</v>
      </c>
      <c r="P122" s="280" t="str">
        <f>'01-Mapa de riesgo-UO'!AL123</f>
        <v>Mensual</v>
      </c>
      <c r="Q122" s="280" t="str">
        <f>'01-Mapa de riesgo-UO'!AP123</f>
        <v>Preventivo</v>
      </c>
      <c r="R122" s="431"/>
      <c r="S122" s="399" t="s">
        <v>2270</v>
      </c>
      <c r="T122" s="399"/>
      <c r="U122" s="283" t="str">
        <f>'01-Mapa de riesgo-UO'!AW123</f>
        <v>TRANSFERIR</v>
      </c>
      <c r="V122" s="283" t="str">
        <f>'01-Mapa de riesgo-UO'!AX123</f>
        <v>Documentar y comunicar al Consejo Académico, Vicerrectorías y Gestión de Tecnologías las necesidades de aplicativos y plataformas; así como la actualización de las existentes; indagar sobre plataformas que pueden usarse de manera gratuita</v>
      </c>
      <c r="W122" s="180">
        <f>IF(U122="COMPARTIR",'01-Mapa de riesgo-UO'!BA123, IF(U122=0, 0,$I$6))</f>
        <v>0</v>
      </c>
      <c r="X122" s="281" t="s">
        <v>558</v>
      </c>
      <c r="Y122" s="281" t="s">
        <v>2284</v>
      </c>
      <c r="Z122" s="281" t="s">
        <v>562</v>
      </c>
      <c r="AA122" s="281"/>
      <c r="AB122" s="430"/>
    </row>
    <row r="123" spans="1:28" ht="65.25" hidden="1" customHeight="1" thickBot="1" x14ac:dyDescent="0.25">
      <c r="A123" s="324"/>
      <c r="B123" s="332"/>
      <c r="C123" s="402"/>
      <c r="D123" s="332"/>
      <c r="E123" s="332"/>
      <c r="F123" s="332"/>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32"/>
      <c r="I123" s="431"/>
      <c r="J123" s="332"/>
      <c r="K123" s="471"/>
      <c r="L123" s="472"/>
      <c r="M123" s="278" t="str">
        <f>IF('01-Mapa de riesgo-UO'!S124="No existen", "No existe control para el riesgo",'01-Mapa de riesgo-UO'!W124)</f>
        <v>Actualización y documentación de las necesidades evidenciadas para la modernización de la estructura administrativa.</v>
      </c>
      <c r="N123" s="278">
        <f>'01-Mapa de riesgo-UO'!AB124</f>
        <v>0</v>
      </c>
      <c r="O123" s="278" t="str">
        <f>'01-Mapa de riesgo-UO'!AG124</f>
        <v>Profesional de Apoyo</v>
      </c>
      <c r="P123" s="280" t="str">
        <f>'01-Mapa de riesgo-UO'!AL124</f>
        <v>Trimestral</v>
      </c>
      <c r="Q123" s="280" t="str">
        <f>'01-Mapa de riesgo-UO'!AP124</f>
        <v>Preventivo</v>
      </c>
      <c r="R123" s="431"/>
      <c r="S123" s="399" t="s">
        <v>2271</v>
      </c>
      <c r="T123" s="399"/>
      <c r="U123" s="283" t="str">
        <f>'01-Mapa de riesgo-UO'!AW124</f>
        <v>TRANSFERIR</v>
      </c>
      <c r="V123" s="283" t="str">
        <f>'01-Mapa de riesgo-UO'!AX124</f>
        <v>Una vez que se cuente con una propuesta de talento humano para atención de procedimientos y procesos, se busca la hoja de ruta para la contratación del de personal</v>
      </c>
      <c r="W123" s="180">
        <f>IF(U123="COMPARTIR",'01-Mapa de riesgo-UO'!BA124, IF(U123=0, 0,$I$6))</f>
        <v>0</v>
      </c>
      <c r="X123" s="281" t="s">
        <v>558</v>
      </c>
      <c r="Y123" s="281" t="s">
        <v>2285</v>
      </c>
      <c r="Z123" s="281" t="s">
        <v>562</v>
      </c>
      <c r="AA123" s="281"/>
      <c r="AB123" s="430"/>
    </row>
    <row r="124" spans="1:28" ht="65.25" customHeight="1" thickBot="1" x14ac:dyDescent="0.25">
      <c r="A124" s="324">
        <v>39</v>
      </c>
      <c r="B124" s="332" t="str">
        <f>'01-Mapa de riesgo-UO'!D125</f>
        <v>DOCENCIA</v>
      </c>
      <c r="C124" s="402" t="str">
        <f>+'01-Mapa de riesgo-UO'!F125</f>
        <v>NO</v>
      </c>
      <c r="D124" s="332" t="str">
        <f>'01-Mapa de riesgo-UO'!J125</f>
        <v>Estratégico</v>
      </c>
      <c r="E124" s="332" t="str">
        <f>'01-Mapa de riesgo-UO'!K125</f>
        <v>Pérdida del registro calificado y de la acreditación de algún programa de pregrado o posgrado</v>
      </c>
      <c r="F124" s="332"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32" t="str">
        <f>'01-Mapa de riesgo-UO'!M125</f>
        <v>Pérdida de posibilidad de apertura y matrícula en los programas académicos.
Imagen desfavorable regional y en la comunidad académica</v>
      </c>
      <c r="I124" s="431" t="str">
        <f>'01-Mapa de riesgo-UO'!AT125</f>
        <v>LEVE</v>
      </c>
      <c r="J124" s="332" t="str">
        <f>'01-Mapa de riesgo-UO'!AU125</f>
        <v>Programas con registro calificado y reacreditación efectuado o en proceso</v>
      </c>
      <c r="K124" s="474">
        <v>1</v>
      </c>
      <c r="L124" s="469" t="s">
        <v>2264</v>
      </c>
      <c r="M124" s="278" t="str">
        <f>IF('01-Mapa de riesgo-UO'!S125="No existen", "No existe control para el riesgo",'01-Mapa de riesgo-UO'!W125)</f>
        <v>Capacitación sobre los procesos y procedimiento que conlleven los registros calificados y las acreditaciónes de alta calidad de programas</v>
      </c>
      <c r="N124" s="278" t="str">
        <f>'01-Mapa de riesgo-UO'!AB125</f>
        <v>Google Calendar</v>
      </c>
      <c r="O124" s="278" t="str">
        <f>'01-Mapa de riesgo-UO'!AG125</f>
        <v>Vicerrector Académico</v>
      </c>
      <c r="P124" s="280" t="str">
        <f>'01-Mapa de riesgo-UO'!AL125</f>
        <v>Anual</v>
      </c>
      <c r="Q124" s="280" t="str">
        <f>'01-Mapa de riesgo-UO'!AP125</f>
        <v>Preventivo</v>
      </c>
      <c r="R124" s="431" t="str">
        <f>'01-Mapa de riesgo-UO'!AR125</f>
        <v>FUERTE</v>
      </c>
      <c r="S124" s="399" t="s">
        <v>2272</v>
      </c>
      <c r="T124" s="399"/>
      <c r="U124" s="283" t="str">
        <f>'01-Mapa de riesgo-UO'!AW125</f>
        <v>ASUMIR</v>
      </c>
      <c r="V124" s="283">
        <f>'01-Mapa de riesgo-UO'!AX125</f>
        <v>0</v>
      </c>
      <c r="W124" s="180">
        <f>IF(U124="COMPARTIR",'01-Mapa de riesgo-UO'!BA125, IF(U124=0, 0,$I$6))</f>
        <v>0</v>
      </c>
      <c r="X124" s="281"/>
      <c r="Y124" s="281"/>
      <c r="Z124" s="281"/>
      <c r="AA124" s="281"/>
      <c r="AB124" s="430" t="s">
        <v>2144</v>
      </c>
    </row>
    <row r="125" spans="1:28" ht="65.25" hidden="1" customHeight="1" x14ac:dyDescent="0.25">
      <c r="A125" s="324"/>
      <c r="B125" s="332"/>
      <c r="C125" s="402"/>
      <c r="D125" s="332"/>
      <c r="E125" s="332"/>
      <c r="F125" s="332"/>
      <c r="G125" s="52" t="str">
        <f>'01-Mapa de riesgo-UO'!I126</f>
        <v>Ausencia de procesos de sistematización de las experiencias desde decanatura apoyado en direcciones</v>
      </c>
      <c r="H125" s="332"/>
      <c r="I125" s="431"/>
      <c r="J125" s="332"/>
      <c r="K125" s="440"/>
      <c r="L125" s="454"/>
      <c r="M125" s="278" t="str">
        <f>IF('01-Mapa de riesgo-UO'!S126="No existen", "No existe control para el riesgo",'01-Mapa de riesgo-UO'!W126)</f>
        <v>Repositorio con información de referencia de los procesos de registro calificado de los diferentes programas y documentos de procedimientos para el trámite de registros calificados</v>
      </c>
      <c r="N125" s="278" t="str">
        <f>'01-Mapa de riesgo-UO'!AB126</f>
        <v>Google Drive</v>
      </c>
      <c r="O125" s="278" t="str">
        <f>'01-Mapa de riesgo-UO'!AG126</f>
        <v>Director del Programa / Decano</v>
      </c>
      <c r="P125" s="280" t="str">
        <f>'01-Mapa de riesgo-UO'!AL126</f>
        <v>Semestral</v>
      </c>
      <c r="Q125" s="280" t="str">
        <f>'01-Mapa de riesgo-UO'!AP126</f>
        <v>Preventivo</v>
      </c>
      <c r="R125" s="431"/>
      <c r="S125" s="399" t="s">
        <v>2273</v>
      </c>
      <c r="T125" s="399"/>
      <c r="U125" s="283" t="str">
        <f>'01-Mapa de riesgo-UO'!AW126</f>
        <v>ASUMIR</v>
      </c>
      <c r="V125" s="283">
        <f>'01-Mapa de riesgo-UO'!AX126</f>
        <v>0</v>
      </c>
      <c r="W125" s="180">
        <f>IF(U125="COMPARTIR",'01-Mapa de riesgo-UO'!BA126, IF(U125=0, 0,$I$6))</f>
        <v>0</v>
      </c>
      <c r="X125" s="281"/>
      <c r="Y125" s="281"/>
      <c r="Z125" s="281"/>
      <c r="AA125" s="281"/>
      <c r="AB125" s="430"/>
    </row>
    <row r="126" spans="1:28" ht="65.25" hidden="1" customHeight="1" thickBot="1" x14ac:dyDescent="0.25">
      <c r="A126" s="324"/>
      <c r="B126" s="332"/>
      <c r="C126" s="402"/>
      <c r="D126" s="332"/>
      <c r="E126" s="332"/>
      <c r="F126" s="332"/>
      <c r="G126" s="52">
        <f>'01-Mapa de riesgo-UO'!I127</f>
        <v>0</v>
      </c>
      <c r="H126" s="332"/>
      <c r="I126" s="431"/>
      <c r="J126" s="332"/>
      <c r="K126" s="471"/>
      <c r="L126" s="472"/>
      <c r="M126" s="278">
        <f>IF('01-Mapa de riesgo-UO'!S127="No existen", "No existe control para el riesgo",'01-Mapa de riesgo-UO'!W127)</f>
        <v>0</v>
      </c>
      <c r="N126" s="278">
        <f>'01-Mapa de riesgo-UO'!AB127</f>
        <v>0</v>
      </c>
      <c r="O126" s="278">
        <f>'01-Mapa de riesgo-UO'!AG127</f>
        <v>0</v>
      </c>
      <c r="P126" s="280">
        <f>'01-Mapa de riesgo-UO'!AL127</f>
        <v>0</v>
      </c>
      <c r="Q126" s="280">
        <f>'01-Mapa de riesgo-UO'!AP127</f>
        <v>0</v>
      </c>
      <c r="R126" s="431"/>
      <c r="S126" s="399"/>
      <c r="T126" s="399"/>
      <c r="U126" s="283" t="str">
        <f>'01-Mapa de riesgo-UO'!AW127</f>
        <v>ASUMIR</v>
      </c>
      <c r="V126" s="283">
        <f>'01-Mapa de riesgo-UO'!AX127</f>
        <v>0</v>
      </c>
      <c r="W126" s="180">
        <f>IF(U126="COMPARTIR",'01-Mapa de riesgo-UO'!BA127, IF(U126=0, 0,$I$6))</f>
        <v>0</v>
      </c>
      <c r="X126" s="281"/>
      <c r="Y126" s="281"/>
      <c r="Z126" s="281"/>
      <c r="AA126" s="281"/>
      <c r="AB126" s="430"/>
    </row>
    <row r="127" spans="1:28" ht="65.25" customHeight="1" thickBot="1" x14ac:dyDescent="0.25">
      <c r="A127" s="324">
        <v>40</v>
      </c>
      <c r="B127" s="332" t="str">
        <f>'01-Mapa de riesgo-UO'!D128</f>
        <v>DOCENCIA</v>
      </c>
      <c r="C127" s="402" t="str">
        <f>+'01-Mapa de riesgo-UO'!F128</f>
        <v>NO</v>
      </c>
      <c r="D127" s="332" t="str">
        <f>'01-Mapa de riesgo-UO'!J128</f>
        <v>Estratégico</v>
      </c>
      <c r="E127" s="332" t="str">
        <f>'01-Mapa de riesgo-UO'!K128</f>
        <v>Disminución de profesores para soportar el desarrollo de la docencia, investigación, extensión así como los PEP, el PEI y el PDI</v>
      </c>
      <c r="F127" s="332"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32" t="str">
        <f>'01-Mapa de riesgo-UO'!M128</f>
        <v>Reducción del impacto en el ejercicio pedagógico
Disminución de la eficacia en el logro de los resultados de aprendizaje y por consiguiente riesgo de pérdida de sellos de calidad</v>
      </c>
      <c r="I127" s="431" t="str">
        <f>'01-Mapa de riesgo-UO'!AT128</f>
        <v>LEVE</v>
      </c>
      <c r="J127" s="332" t="str">
        <f>'01-Mapa de riesgo-UO'!AU128</f>
        <v>Documentación de necesidad en crecimiento de planta y relación docente/estudiante</v>
      </c>
      <c r="K127" s="473">
        <f>(3349/43)</f>
        <v>77.883720930232556</v>
      </c>
      <c r="L127" s="469" t="s">
        <v>2265</v>
      </c>
      <c r="M127" s="278" t="str">
        <f>IF('01-Mapa de riesgo-UO'!S128="No existen", "No existe control para el riesgo",'01-Mapa de riesgo-UO'!W128)</f>
        <v>Documento actualizado con las necesidades de planta y sus indicadores estudiante/docente</v>
      </c>
      <c r="N127" s="278" t="str">
        <f>'01-Mapa de riesgo-UO'!AB128</f>
        <v>Google Drive</v>
      </c>
      <c r="O127" s="278" t="str">
        <f>'01-Mapa de riesgo-UO'!AG128</f>
        <v>Profesional de Apoyo</v>
      </c>
      <c r="P127" s="280" t="str">
        <f>'01-Mapa de riesgo-UO'!AL128</f>
        <v>Semestral</v>
      </c>
      <c r="Q127" s="280" t="str">
        <f>'01-Mapa de riesgo-UO'!AP128</f>
        <v>Preventivo</v>
      </c>
      <c r="R127" s="431" t="str">
        <f>'01-Mapa de riesgo-UO'!AR128</f>
        <v>FUERTE</v>
      </c>
      <c r="S127" s="441" t="s">
        <v>2274</v>
      </c>
      <c r="T127" s="442"/>
      <c r="U127" s="283" t="str">
        <f>'01-Mapa de riesgo-UO'!AW128</f>
        <v>ASUMIR</v>
      </c>
      <c r="V127" s="283">
        <f>'01-Mapa de riesgo-UO'!AX128</f>
        <v>0</v>
      </c>
      <c r="W127" s="180">
        <f>IF(U127="COMPARTIR",'01-Mapa de riesgo-UO'!BA128, IF(U127=0, 0,$I$6))</f>
        <v>0</v>
      </c>
      <c r="X127" s="281"/>
      <c r="Y127" s="281"/>
      <c r="Z127" s="281"/>
      <c r="AA127" s="281"/>
      <c r="AB127" s="430" t="s">
        <v>2143</v>
      </c>
    </row>
    <row r="128" spans="1:28" ht="65.25" hidden="1" customHeight="1" x14ac:dyDescent="0.25">
      <c r="A128" s="324"/>
      <c r="B128" s="332"/>
      <c r="C128" s="402"/>
      <c r="D128" s="332"/>
      <c r="E128" s="332"/>
      <c r="F128" s="332"/>
      <c r="G128" s="52" t="str">
        <f>'01-Mapa de riesgo-UO'!I129</f>
        <v>Ausencia de procesos de sistematización de las experiencias desde decanatura apoyado en direcciones</v>
      </c>
      <c r="H128" s="332"/>
      <c r="I128" s="431"/>
      <c r="J128" s="332"/>
      <c r="K128" s="440"/>
      <c r="L128" s="454"/>
      <c r="M128" s="278" t="str">
        <f>IF('01-Mapa de riesgo-UO'!S129="No existen", "No existe control para el riesgo",'01-Mapa de riesgo-UO'!W129)</f>
        <v>Mecanismo sistemático de necesidad de personal docente de planta/transitorio requerido; discusión en Consejo de Facultad para transladar a órganos superiores</v>
      </c>
      <c r="N128" s="278" t="str">
        <f>'01-Mapa de riesgo-UO'!AB129</f>
        <v>Aplicativo en Línea</v>
      </c>
      <c r="O128" s="278" t="str">
        <f>'01-Mapa de riesgo-UO'!AG129</f>
        <v>Profesional de Apoyo</v>
      </c>
      <c r="P128" s="280" t="str">
        <f>'01-Mapa de riesgo-UO'!AL129</f>
        <v>Semestral</v>
      </c>
      <c r="Q128" s="280" t="str">
        <f>'01-Mapa de riesgo-UO'!AP129</f>
        <v>Preventivo</v>
      </c>
      <c r="R128" s="431"/>
      <c r="S128" s="441" t="s">
        <v>2275</v>
      </c>
      <c r="T128" s="442"/>
      <c r="U128" s="283" t="str">
        <f>'01-Mapa de riesgo-UO'!AW129</f>
        <v>ASUMIR</v>
      </c>
      <c r="V128" s="283">
        <f>'01-Mapa de riesgo-UO'!AX129</f>
        <v>0</v>
      </c>
      <c r="W128" s="180">
        <f>IF(U128="COMPARTIR",'01-Mapa de riesgo-UO'!BA129, IF(U128=0, 0,$I$6))</f>
        <v>0</v>
      </c>
      <c r="X128" s="281"/>
      <c r="Y128" s="281"/>
      <c r="Z128" s="281"/>
      <c r="AA128" s="281"/>
      <c r="AB128" s="430"/>
    </row>
    <row r="129" spans="1:28" ht="65.25" hidden="1" customHeight="1" thickBot="1" x14ac:dyDescent="0.25">
      <c r="A129" s="324"/>
      <c r="B129" s="332"/>
      <c r="C129" s="402"/>
      <c r="D129" s="332"/>
      <c r="E129" s="332"/>
      <c r="F129" s="332"/>
      <c r="G129" s="52">
        <f>'01-Mapa de riesgo-UO'!I130</f>
        <v>0</v>
      </c>
      <c r="H129" s="332"/>
      <c r="I129" s="431"/>
      <c r="J129" s="332"/>
      <c r="K129" s="471"/>
      <c r="L129" s="472"/>
      <c r="M129" s="278">
        <f>IF('01-Mapa de riesgo-UO'!S130="No existen", "No existe control para el riesgo",'01-Mapa de riesgo-UO'!W130)</f>
        <v>0</v>
      </c>
      <c r="N129" s="278">
        <f>'01-Mapa de riesgo-UO'!AB130</f>
        <v>0</v>
      </c>
      <c r="O129" s="278">
        <f>'01-Mapa de riesgo-UO'!AG130</f>
        <v>0</v>
      </c>
      <c r="P129" s="280">
        <f>'01-Mapa de riesgo-UO'!AL130</f>
        <v>0</v>
      </c>
      <c r="Q129" s="280">
        <f>'01-Mapa de riesgo-UO'!AP130</f>
        <v>0</v>
      </c>
      <c r="R129" s="431"/>
      <c r="S129" s="441"/>
      <c r="T129" s="442"/>
      <c r="U129" s="283" t="str">
        <f>'01-Mapa de riesgo-UO'!AW130</f>
        <v>ASUMIR</v>
      </c>
      <c r="V129" s="283">
        <f>'01-Mapa de riesgo-UO'!AX130</f>
        <v>0</v>
      </c>
      <c r="W129" s="180">
        <f>IF(U129="COMPARTIR",'01-Mapa de riesgo-UO'!BA130, IF(U129=0, 0,$I$6))</f>
        <v>0</v>
      </c>
      <c r="X129" s="281"/>
      <c r="Y129" s="281"/>
      <c r="Z129" s="281"/>
      <c r="AA129" s="281"/>
      <c r="AB129" s="430"/>
    </row>
    <row r="130" spans="1:28" ht="65.25" customHeight="1" x14ac:dyDescent="0.2">
      <c r="A130" s="324">
        <v>41</v>
      </c>
      <c r="B130" s="332" t="str">
        <f>'01-Mapa de riesgo-UO'!D131</f>
        <v>DOCENCIA</v>
      </c>
      <c r="C130" s="402" t="str">
        <f>+'01-Mapa de riesgo-UO'!F131</f>
        <v>NO</v>
      </c>
      <c r="D130" s="332" t="str">
        <f>'01-Mapa de riesgo-UO'!J131</f>
        <v>Estratégico</v>
      </c>
      <c r="E130" s="332" t="str">
        <f>'01-Mapa de riesgo-UO'!K131</f>
        <v>Deserción estudiantil incremental</v>
      </c>
      <c r="F130" s="332"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32" t="str">
        <f>'01-Mapa de riesgo-UO'!M131</f>
        <v>Frustración al estudiante vinculado, demotivación y desconfianza del sistema educativo.
Ineficiencia económica de la institución y el sistema universitario</v>
      </c>
      <c r="I130" s="431" t="str">
        <f>'01-Mapa de riesgo-UO'!AT131</f>
        <v>LEVE</v>
      </c>
      <c r="J130" s="332" t="str">
        <f>'01-Mapa de riesgo-UO'!AU131</f>
        <v>Porcentaje de deserción en cada uno de los programas</v>
      </c>
      <c r="K130" s="470">
        <v>7.7600000000000002E-2</v>
      </c>
      <c r="L130" s="469" t="s">
        <v>2266</v>
      </c>
      <c r="M130" s="278" t="str">
        <f>IF('01-Mapa de riesgo-UO'!S131="No existen", "No existe control para el riesgo",'01-Mapa de riesgo-UO'!W131)</f>
        <v>Monitoreo de cifras de deserción, para posterior análisis de vulnerabilidades</v>
      </c>
      <c r="N130" s="278" t="str">
        <f>'01-Mapa de riesgo-UO'!AB131</f>
        <v>Aplicatívo en Linea</v>
      </c>
      <c r="O130" s="278" t="str">
        <f>'01-Mapa de riesgo-UO'!AG131</f>
        <v xml:space="preserve">Vicerrectoría </v>
      </c>
      <c r="P130" s="280" t="str">
        <f>'01-Mapa de riesgo-UO'!AL131</f>
        <v>Quincenal</v>
      </c>
      <c r="Q130" s="280" t="str">
        <f>'01-Mapa de riesgo-UO'!AP131</f>
        <v>Preventivo</v>
      </c>
      <c r="R130" s="431" t="str">
        <f>'01-Mapa de riesgo-UO'!AR131</f>
        <v>ACEPTABLE</v>
      </c>
      <c r="S130" s="441" t="s">
        <v>2276</v>
      </c>
      <c r="T130" s="442"/>
      <c r="U130" s="283" t="str">
        <f>'01-Mapa de riesgo-UO'!AW131</f>
        <v>ASUMIR</v>
      </c>
      <c r="V130" s="283">
        <f>'01-Mapa de riesgo-UO'!AX131</f>
        <v>0</v>
      </c>
      <c r="W130" s="180">
        <f>IF(U130="COMPARTIR",'01-Mapa de riesgo-UO'!BA131, IF(U130=0, 0,$I$6))</f>
        <v>0</v>
      </c>
      <c r="X130" s="281"/>
      <c r="Y130" s="281"/>
      <c r="Z130" s="281"/>
      <c r="AA130" s="281"/>
      <c r="AB130" s="430" t="s">
        <v>2143</v>
      </c>
    </row>
    <row r="131" spans="1:28" ht="65.25" hidden="1" customHeight="1" x14ac:dyDescent="0.2">
      <c r="A131" s="324"/>
      <c r="B131" s="332"/>
      <c r="C131" s="402"/>
      <c r="D131" s="332"/>
      <c r="E131" s="332"/>
      <c r="F131" s="332"/>
      <c r="G131" s="52" t="str">
        <f>'01-Mapa de riesgo-UO'!I132</f>
        <v>La falta de acompañamiento hacia los estudiantes facilita la deserción por fallas académicas, desconocimiento de procesos</v>
      </c>
      <c r="H131" s="332"/>
      <c r="I131" s="431"/>
      <c r="J131" s="332"/>
      <c r="K131" s="440"/>
      <c r="L131" s="454"/>
      <c r="M131" s="278" t="str">
        <f>IF('01-Mapa de riesgo-UO'!S132="No existen", "No existe control para el riesgo",'01-Mapa de riesgo-UO'!W132)</f>
        <v>Acciones permanentes de intervención sobre el entorno universitaria que acompañe a los estudiantes en coordinación con VRSYBU presentadas en Consejo de Facultad</v>
      </c>
      <c r="N131" s="278">
        <f>'01-Mapa de riesgo-UO'!AB132</f>
        <v>0</v>
      </c>
      <c r="O131" s="278" t="str">
        <f>'01-Mapa de riesgo-UO'!AG132</f>
        <v>Decano</v>
      </c>
      <c r="P131" s="280" t="str">
        <f>'01-Mapa de riesgo-UO'!AL132</f>
        <v>Semestral</v>
      </c>
      <c r="Q131" s="280" t="str">
        <f>'01-Mapa de riesgo-UO'!AP132</f>
        <v>Preventivo</v>
      </c>
      <c r="R131" s="431"/>
      <c r="S131" s="441" t="s">
        <v>2277</v>
      </c>
      <c r="T131" s="442"/>
      <c r="U131" s="283" t="str">
        <f>'01-Mapa de riesgo-UO'!AW132</f>
        <v>ASUMIR</v>
      </c>
      <c r="V131" s="283">
        <f>'01-Mapa de riesgo-UO'!AX132</f>
        <v>0</v>
      </c>
      <c r="W131" s="180">
        <f>IF(U131="COMPARTIR",'01-Mapa de riesgo-UO'!BA132, IF(U131=0, 0,$I$6))</f>
        <v>0</v>
      </c>
      <c r="X131" s="281"/>
      <c r="Y131" s="281"/>
      <c r="Z131" s="281"/>
      <c r="AA131" s="281"/>
      <c r="AB131" s="430"/>
    </row>
    <row r="132" spans="1:28" ht="65.25" hidden="1" customHeight="1" thickBot="1" x14ac:dyDescent="0.25">
      <c r="A132" s="324"/>
      <c r="B132" s="332"/>
      <c r="C132" s="402"/>
      <c r="D132" s="332"/>
      <c r="E132" s="332"/>
      <c r="F132" s="332"/>
      <c r="G132" s="52" t="str">
        <f>'01-Mapa de riesgo-UO'!I133</f>
        <v>Carencia de ambientes educativos institucionales que fomenten la investigación, brinden apoyo a emprendedores, faciliten visitas académicas y promuevan la pertenencia en grupos de afinidad y de investigación, entre otros</v>
      </c>
      <c r="H132" s="332"/>
      <c r="I132" s="431"/>
      <c r="J132" s="332"/>
      <c r="K132" s="471"/>
      <c r="L132" s="472"/>
      <c r="M132" s="278" t="str">
        <f>IF('01-Mapa de riesgo-UO'!S133="No existen", "No existe control para el riesgo",'01-Mapa de riesgo-UO'!W133)</f>
        <v>Plantear la necesidad  de generar un sistema de medición de la deserción con la capacidad de caracterizar las causas del fenómeno.</v>
      </c>
      <c r="N132" s="278">
        <f>'01-Mapa de riesgo-UO'!AB133</f>
        <v>0</v>
      </c>
      <c r="O132" s="278" t="str">
        <f>'01-Mapa de riesgo-UO'!AG133</f>
        <v>Decano</v>
      </c>
      <c r="P132" s="280" t="str">
        <f>'01-Mapa de riesgo-UO'!AL133</f>
        <v>Semestral</v>
      </c>
      <c r="Q132" s="280" t="str">
        <f>'01-Mapa de riesgo-UO'!AP133</f>
        <v>Preventivo</v>
      </c>
      <c r="R132" s="431"/>
      <c r="S132" s="441" t="s">
        <v>2278</v>
      </c>
      <c r="T132" s="442"/>
      <c r="U132" s="283" t="str">
        <f>'01-Mapa de riesgo-UO'!AW133</f>
        <v>ASUMIR</v>
      </c>
      <c r="V132" s="283">
        <f>'01-Mapa de riesgo-UO'!AX133</f>
        <v>0</v>
      </c>
      <c r="W132" s="180">
        <f>IF(U132="COMPARTIR",'01-Mapa de riesgo-UO'!BA133, IF(U132=0, 0,$I$6))</f>
        <v>0</v>
      </c>
      <c r="X132" s="281"/>
      <c r="Y132" s="281"/>
      <c r="Z132" s="281"/>
      <c r="AA132" s="281"/>
      <c r="AB132" s="430"/>
    </row>
    <row r="133" spans="1:28" ht="65.25" hidden="1" customHeight="1" x14ac:dyDescent="0.2">
      <c r="A133" s="324">
        <v>42</v>
      </c>
      <c r="B133" s="332" t="str">
        <f>'01-Mapa de riesgo-UO'!D134</f>
        <v>EXTENSIÓN_PROYECCIÓN_SOCIAL</v>
      </c>
      <c r="C133" s="402" t="str">
        <f>+'01-Mapa de riesgo-UO'!F134</f>
        <v>NO</v>
      </c>
      <c r="D133" s="332" t="str">
        <f>'01-Mapa de riesgo-UO'!J134</f>
        <v>Estratégico</v>
      </c>
      <c r="E133" s="332" t="str">
        <f>'01-Mapa de riesgo-UO'!K134</f>
        <v>Bajo relacionamiento de la facultad y los programas en el medio externo</v>
      </c>
      <c r="F133" s="332"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32"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431" t="str">
        <f>'01-Mapa de riesgo-UO'!AT134</f>
        <v>MODERADO</v>
      </c>
      <c r="J133" s="332" t="str">
        <f>'01-Mapa de riesgo-UO'!AU134</f>
        <v>Promedio de escenarios (eventos) de participación regional</v>
      </c>
      <c r="K133" s="468">
        <v>8</v>
      </c>
      <c r="L133" s="469" t="s">
        <v>2781</v>
      </c>
      <c r="M133" s="278" t="str">
        <f>IF('01-Mapa de riesgo-UO'!S134="No existen", "No existe control para el riesgo",'01-Mapa de riesgo-UO'!W134)</f>
        <v>Revisión de los planes de competitividad y el acercamiento a las discusiones gremiales de la región y el país</v>
      </c>
      <c r="N133" s="278" t="str">
        <f>'01-Mapa de riesgo-UO'!AB134</f>
        <v>Google Drive</v>
      </c>
      <c r="O133" s="278" t="str">
        <f>'01-Mapa de riesgo-UO'!AG134</f>
        <v>Decano</v>
      </c>
      <c r="P133" s="280" t="str">
        <f>'01-Mapa de riesgo-UO'!AL134</f>
        <v>Anual</v>
      </c>
      <c r="Q133" s="280" t="str">
        <f>'01-Mapa de riesgo-UO'!AP134</f>
        <v>Preventivo</v>
      </c>
      <c r="R133" s="431" t="str">
        <f>'01-Mapa de riesgo-UO'!AR134</f>
        <v>ACEPTABLE</v>
      </c>
      <c r="S133" s="441" t="s">
        <v>2279</v>
      </c>
      <c r="T133" s="442"/>
      <c r="U133" s="283" t="str">
        <f>'01-Mapa de riesgo-UO'!AW134</f>
        <v>REDUCIR</v>
      </c>
      <c r="V133" s="283" t="str">
        <f>'01-Mapa de riesgo-UO'!AX134</f>
        <v>Utilización de Google Drive como repositorio para facilitar la gestión de los planes de desarrollo y competitividad de los gremios y entidades territoriales.</v>
      </c>
      <c r="W133" s="180">
        <f>IF(U133="COMPARTIR",'01-Mapa de riesgo-UO'!BA134, IF(U133=0, 0,$I$6))</f>
        <v>0</v>
      </c>
      <c r="X133" s="281" t="s">
        <v>271</v>
      </c>
      <c r="Y133" s="281" t="s">
        <v>2288</v>
      </c>
      <c r="Z133" s="281" t="s">
        <v>559</v>
      </c>
      <c r="AA133" s="281"/>
      <c r="AB133" s="430" t="s">
        <v>2143</v>
      </c>
    </row>
    <row r="134" spans="1:28" ht="65.25" hidden="1" customHeight="1" x14ac:dyDescent="0.2">
      <c r="A134" s="324"/>
      <c r="B134" s="332"/>
      <c r="C134" s="402"/>
      <c r="D134" s="332"/>
      <c r="E134" s="332"/>
      <c r="F134" s="332"/>
      <c r="G134" s="52" t="str">
        <f>'01-Mapa de riesgo-UO'!I135</f>
        <v>Carecemos de un mecaniso o proceso institucional establecido para interactuar con los gremios.</v>
      </c>
      <c r="H134" s="332"/>
      <c r="I134" s="431"/>
      <c r="J134" s="332"/>
      <c r="K134" s="440"/>
      <c r="L134" s="454"/>
      <c r="M134" s="278" t="str">
        <f>IF('01-Mapa de riesgo-UO'!S135="No existen", "No existe control para el riesgo",'01-Mapa de riesgo-UO'!W135)</f>
        <v>Reuniones periódicas de comité de extensión y revisión al interior del Consejo de Facultad los planes propuestos</v>
      </c>
      <c r="N134" s="278">
        <f>'01-Mapa de riesgo-UO'!AB135</f>
        <v>0</v>
      </c>
      <c r="O134" s="278" t="str">
        <f>'01-Mapa de riesgo-UO'!AG135</f>
        <v>Decano</v>
      </c>
      <c r="P134" s="280" t="str">
        <f>'01-Mapa de riesgo-UO'!AL135</f>
        <v>Trimestral</v>
      </c>
      <c r="Q134" s="280" t="str">
        <f>'01-Mapa de riesgo-UO'!AP135</f>
        <v>Preventivo</v>
      </c>
      <c r="R134" s="431"/>
      <c r="S134" s="441" t="s">
        <v>2280</v>
      </c>
      <c r="T134" s="442"/>
      <c r="U134" s="283" t="str">
        <f>'01-Mapa de riesgo-UO'!AW135</f>
        <v>REDUCIR</v>
      </c>
      <c r="V134" s="283" t="str">
        <f>'01-Mapa de riesgo-UO'!AX135</f>
        <v>Utilización del Google Drive para facilitar la gestión y el acercamiento con el Consejo de Facultad</v>
      </c>
      <c r="W134" s="180">
        <f>IF(U134="COMPARTIR",'01-Mapa de riesgo-UO'!BA135, IF(U134=0, 0,$I$6))</f>
        <v>0</v>
      </c>
      <c r="X134" s="281" t="s">
        <v>271</v>
      </c>
      <c r="Y134" s="281" t="s">
        <v>2287</v>
      </c>
      <c r="Z134" s="281" t="s">
        <v>559</v>
      </c>
      <c r="AA134" s="281"/>
      <c r="AB134" s="430"/>
    </row>
    <row r="135" spans="1:28" ht="65.25" hidden="1" customHeight="1" x14ac:dyDescent="0.2">
      <c r="A135" s="324"/>
      <c r="B135" s="332"/>
      <c r="C135" s="402"/>
      <c r="D135" s="332"/>
      <c r="E135" s="332"/>
      <c r="F135" s="332"/>
      <c r="G135" s="52" t="str">
        <f>'01-Mapa de riesgo-UO'!I136</f>
        <v>No se cuenta con un plan estratégico que permita seguir unos lineamientos en el tiempo al interior de la facultad.</v>
      </c>
      <c r="H135" s="332"/>
      <c r="I135" s="431"/>
      <c r="J135" s="332"/>
      <c r="K135" s="433"/>
      <c r="L135" s="434"/>
      <c r="M135" s="278" t="str">
        <f>IF('01-Mapa de riesgo-UO'!S136="No existen", "No existe control para el riesgo",'01-Mapa de riesgo-UO'!W136)</f>
        <v>Desarrollo del Plan Estratégico de la Facultad 2023-2032 en donde participan los diferentes estamentos</v>
      </c>
      <c r="N135" s="278">
        <f>'01-Mapa de riesgo-UO'!AB136</f>
        <v>0</v>
      </c>
      <c r="O135" s="278" t="str">
        <f>'01-Mapa de riesgo-UO'!AG136</f>
        <v>Decano</v>
      </c>
      <c r="P135" s="280" t="str">
        <f>'01-Mapa de riesgo-UO'!AL136</f>
        <v>Trimestral</v>
      </c>
      <c r="Q135" s="280" t="str">
        <f>'01-Mapa de riesgo-UO'!AP136</f>
        <v>Preventivo</v>
      </c>
      <c r="R135" s="431"/>
      <c r="S135" s="441" t="s">
        <v>2281</v>
      </c>
      <c r="T135" s="442"/>
      <c r="U135" s="283" t="str">
        <f>'01-Mapa de riesgo-UO'!AW136</f>
        <v>REDUCIR</v>
      </c>
      <c r="V135" s="283" t="str">
        <f>'01-Mapa de riesgo-UO'!AX136</f>
        <v>Foros con los diferentes estamentos  para la construcción de un plan estratégico para la facultad</v>
      </c>
      <c r="W135" s="180">
        <f>IF(U135="COMPARTIR",'01-Mapa de riesgo-UO'!BA136, IF(U135=0, 0,$I$6))</f>
        <v>0</v>
      </c>
      <c r="X135" s="281" t="s">
        <v>271</v>
      </c>
      <c r="Y135" s="281" t="s">
        <v>2288</v>
      </c>
      <c r="Z135" s="281" t="s">
        <v>559</v>
      </c>
      <c r="AA135" s="281"/>
      <c r="AB135" s="430"/>
    </row>
    <row r="136" spans="1:28" ht="65.25" hidden="1" customHeight="1" x14ac:dyDescent="0.2">
      <c r="A136" s="324">
        <v>43</v>
      </c>
      <c r="B136" s="332" t="str">
        <f>'01-Mapa de riesgo-UO'!D137</f>
        <v>ADMINISTRACIÓN_INSTITUCIONAL</v>
      </c>
      <c r="C136" s="402" t="str">
        <f>+'01-Mapa de riesgo-UO'!F137</f>
        <v>NO</v>
      </c>
      <c r="D136" s="332" t="str">
        <f>'01-Mapa de riesgo-UO'!J137</f>
        <v>Financiero</v>
      </c>
      <c r="E136" s="332" t="str">
        <f>'01-Mapa de riesgo-UO'!K137</f>
        <v>Posibilidad que ocurra un error en la aprobación de solicitudes que esté fuera de los parámetros que establece el reglamento</v>
      </c>
      <c r="F136" s="332"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32"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431" t="str">
        <f>'01-Mapa de riesgo-UO'!AT137</f>
        <v>MODERADO</v>
      </c>
      <c r="J136" s="332" t="str">
        <f>'01-Mapa de riesgo-UO'!AU137</f>
        <v xml:space="preserve"># de solicitudes que sean de ordenación del gasto que supere los limites establecidos por el reglamento </v>
      </c>
      <c r="K136" s="404">
        <v>1</v>
      </c>
      <c r="L136" s="399" t="s">
        <v>2268</v>
      </c>
      <c r="M136" s="278" t="str">
        <f>IF('01-Mapa de riesgo-UO'!S137="No existen", "No existe control para el riesgo",'01-Mapa de riesgo-UO'!W137)</f>
        <v>Revisión de las aprobaciones del gasto público manuales al momento de llegar la solicitud</v>
      </c>
      <c r="N136" s="278">
        <f>'01-Mapa de riesgo-UO'!AB137</f>
        <v>0</v>
      </c>
      <c r="O136" s="278" t="str">
        <f>'01-Mapa de riesgo-UO'!AG137</f>
        <v>Decano</v>
      </c>
      <c r="P136" s="280" t="str">
        <f>'01-Mapa de riesgo-UO'!AL137</f>
        <v>No definida</v>
      </c>
      <c r="Q136" s="280" t="str">
        <f>'01-Mapa de riesgo-UO'!AP137</f>
        <v>Preventivo</v>
      </c>
      <c r="R136" s="431" t="str">
        <f>'01-Mapa de riesgo-UO'!AR137</f>
        <v>ACEPTABLE</v>
      </c>
      <c r="S136" s="441" t="s">
        <v>2282</v>
      </c>
      <c r="T136" s="442"/>
      <c r="U136" s="283" t="str">
        <f>'01-Mapa de riesgo-UO'!AW137</f>
        <v>TRANSFERIR</v>
      </c>
      <c r="V136" s="283" t="str">
        <f>'01-Mapa de riesgo-UO'!AX137</f>
        <v>Cuando se realiza una solicitud, es responsabilidad del solicitante asumir el riesgo, ya que debe tener conocimiento de la normativa que regula el tipo de solicitud y sus montos máximos.</v>
      </c>
      <c r="W136" s="180">
        <f>IF(U136="COMPARTIR",'01-Mapa de riesgo-UO'!BA137, IF(U136=0, 0,$I$6))</f>
        <v>0</v>
      </c>
      <c r="X136" s="281" t="s">
        <v>271</v>
      </c>
      <c r="Y136" s="281" t="s">
        <v>2289</v>
      </c>
      <c r="Z136" s="281" t="s">
        <v>559</v>
      </c>
      <c r="AA136" s="281"/>
      <c r="AB136" s="430" t="s">
        <v>2144</v>
      </c>
    </row>
    <row r="137" spans="1:28" ht="65.25" hidden="1" customHeight="1" x14ac:dyDescent="0.2">
      <c r="A137" s="324"/>
      <c r="B137" s="332"/>
      <c r="C137" s="402"/>
      <c r="D137" s="332"/>
      <c r="E137" s="332"/>
      <c r="F137" s="332"/>
      <c r="G137" s="52">
        <f>'01-Mapa de riesgo-UO'!I138</f>
        <v>0</v>
      </c>
      <c r="H137" s="332"/>
      <c r="I137" s="431"/>
      <c r="J137" s="332"/>
      <c r="K137" s="401"/>
      <c r="L137" s="399"/>
      <c r="M137" s="278">
        <f>IF('01-Mapa de riesgo-UO'!S138="No existen", "No existe control para el riesgo",'01-Mapa de riesgo-UO'!W138)</f>
        <v>0</v>
      </c>
      <c r="N137" s="278">
        <f>'01-Mapa de riesgo-UO'!AB138</f>
        <v>0</v>
      </c>
      <c r="O137" s="278">
        <f>'01-Mapa de riesgo-UO'!AG138</f>
        <v>0</v>
      </c>
      <c r="P137" s="280">
        <f>'01-Mapa de riesgo-UO'!AL138</f>
        <v>0</v>
      </c>
      <c r="Q137" s="280">
        <f>'01-Mapa de riesgo-UO'!AP138</f>
        <v>0</v>
      </c>
      <c r="R137" s="431"/>
      <c r="S137" s="441"/>
      <c r="T137" s="442"/>
      <c r="U137" s="283" t="str">
        <f>'01-Mapa de riesgo-UO'!AW138</f>
        <v>REDUCIR</v>
      </c>
      <c r="V137" s="283" t="str">
        <f>'01-Mapa de riesgo-UO'!AX138</f>
        <v>Consultar las normas vigentes. Compartir y socializar con las personas involucradas la información a través del correo electronico</v>
      </c>
      <c r="W137" s="180">
        <f>IF(U137="COMPARTIR",'01-Mapa de riesgo-UO'!BA138, IF(U137=0, 0,$I$6))</f>
        <v>0</v>
      </c>
      <c r="X137" s="281" t="s">
        <v>558</v>
      </c>
      <c r="Y137" s="281" t="s">
        <v>2290</v>
      </c>
      <c r="Z137" s="281" t="s">
        <v>561</v>
      </c>
      <c r="AA137" s="281" t="s">
        <v>2291</v>
      </c>
      <c r="AB137" s="430"/>
    </row>
    <row r="138" spans="1:28" ht="65.25" hidden="1" customHeight="1" x14ac:dyDescent="0.2">
      <c r="A138" s="324"/>
      <c r="B138" s="332"/>
      <c r="C138" s="402"/>
      <c r="D138" s="332"/>
      <c r="E138" s="332"/>
      <c r="F138" s="332"/>
      <c r="G138" s="52">
        <f>'01-Mapa de riesgo-UO'!I139</f>
        <v>0</v>
      </c>
      <c r="H138" s="332"/>
      <c r="I138" s="431"/>
      <c r="J138" s="332"/>
      <c r="K138" s="401"/>
      <c r="L138" s="399"/>
      <c r="M138" s="278">
        <f>IF('01-Mapa de riesgo-UO'!S139="No existen", "No existe control para el riesgo",'01-Mapa de riesgo-UO'!W139)</f>
        <v>0</v>
      </c>
      <c r="N138" s="278">
        <f>'01-Mapa de riesgo-UO'!AB139</f>
        <v>0</v>
      </c>
      <c r="O138" s="278">
        <f>'01-Mapa de riesgo-UO'!AG139</f>
        <v>0</v>
      </c>
      <c r="P138" s="280">
        <f>'01-Mapa de riesgo-UO'!AL139</f>
        <v>0</v>
      </c>
      <c r="Q138" s="280">
        <f>'01-Mapa de riesgo-UO'!AP139</f>
        <v>0</v>
      </c>
      <c r="R138" s="431"/>
      <c r="S138" s="441"/>
      <c r="T138" s="442"/>
      <c r="U138" s="283">
        <f>'01-Mapa de riesgo-UO'!AW139</f>
        <v>0</v>
      </c>
      <c r="V138" s="283">
        <f>'01-Mapa de riesgo-UO'!AX139</f>
        <v>0</v>
      </c>
      <c r="W138" s="180">
        <f>IF(U138="COMPARTIR",'01-Mapa de riesgo-UO'!BA139, IF(U138=0, 0,$I$6))</f>
        <v>0</v>
      </c>
      <c r="X138" s="281"/>
      <c r="Y138" s="281"/>
      <c r="Z138" s="281"/>
      <c r="AA138" s="281"/>
      <c r="AB138" s="430"/>
    </row>
    <row r="139" spans="1:28" ht="65.25" customHeight="1" x14ac:dyDescent="0.2">
      <c r="A139" s="324">
        <v>44</v>
      </c>
      <c r="B139" s="332" t="str">
        <f>'01-Mapa de riesgo-UO'!D140</f>
        <v>DOCENCIA</v>
      </c>
      <c r="C139" s="402" t="str">
        <f>+'01-Mapa de riesgo-UO'!F140</f>
        <v>NO</v>
      </c>
      <c r="D139" s="332" t="str">
        <f>'01-Mapa de riesgo-UO'!J140</f>
        <v>Estratégico</v>
      </c>
      <c r="E139" s="332" t="str">
        <f>'01-Mapa de riesgo-UO'!K140</f>
        <v>Posibilidad de No apertura de nuevas cohortes de los programas de posgrado</v>
      </c>
      <c r="F139" s="332"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32" t="str">
        <f>'01-Mapa de riesgo-UO'!M140</f>
        <v>Desfinanciación de los recursos financieros de la Facultad 
Posibilidad de cierre del programa de posgrado</v>
      </c>
      <c r="I139" s="431" t="str">
        <f>'01-Mapa de riesgo-UO'!AT140</f>
        <v>MODERADO</v>
      </c>
      <c r="J139" s="332" t="str">
        <f>'01-Mapa de riesgo-UO'!AU140</f>
        <v>N° de cohortes aperturadas anualmente por programa académico</v>
      </c>
      <c r="K139" s="424">
        <v>0.3</v>
      </c>
      <c r="L139" s="399" t="s">
        <v>2783</v>
      </c>
      <c r="M139" s="278" t="str">
        <f>IF('01-Mapa de riesgo-UO'!S140="No existen", "No existe control para el riesgo",'01-Mapa de riesgo-UO'!W140)</f>
        <v>Aplicación de encuestas de necesidades de los profesionales que requieren formacion posgraduada (Proceso de autoevaluación)</v>
      </c>
      <c r="N139" s="278">
        <f>'01-Mapa de riesgo-UO'!AB140</f>
        <v>0</v>
      </c>
      <c r="O139" s="278" t="str">
        <f>'01-Mapa de riesgo-UO'!AG140</f>
        <v>Director del Programa Académico - Planta</v>
      </c>
      <c r="P139" s="280" t="str">
        <f>'01-Mapa de riesgo-UO'!AL140</f>
        <v>Anual</v>
      </c>
      <c r="Q139" s="280" t="str">
        <f>'01-Mapa de riesgo-UO'!AP140</f>
        <v>Preventivo</v>
      </c>
      <c r="R139" s="431" t="str">
        <f>'01-Mapa de riesgo-UO'!AR140</f>
        <v>ACEPTABLE</v>
      </c>
      <c r="S139" s="399" t="s">
        <v>2785</v>
      </c>
      <c r="T139" s="399"/>
      <c r="U139" s="283" t="str">
        <f>'01-Mapa de riesgo-UO'!AW140</f>
        <v>REDUCIR</v>
      </c>
      <c r="V139" s="283" t="str">
        <f>'01-Mapa de riesgo-UO'!AX140</f>
        <v>REDUCIR</v>
      </c>
      <c r="W139" s="180">
        <f>IF(U139="COMPARTIR",'01-Mapa de riesgo-UO'!BA140, IF(U139=0, 0,$I$6))</f>
        <v>0</v>
      </c>
      <c r="X139" s="281" t="s">
        <v>271</v>
      </c>
      <c r="Y139" s="281" t="s">
        <v>2304</v>
      </c>
      <c r="Z139" s="281" t="s">
        <v>559</v>
      </c>
      <c r="AA139" s="281"/>
      <c r="AB139" s="430" t="s">
        <v>2143</v>
      </c>
    </row>
    <row r="140" spans="1:28" ht="65.25" hidden="1" customHeight="1" x14ac:dyDescent="0.2">
      <c r="A140" s="324"/>
      <c r="B140" s="332"/>
      <c r="C140" s="402"/>
      <c r="D140" s="332"/>
      <c r="E140" s="332"/>
      <c r="F140" s="332"/>
      <c r="G140" s="52" t="str">
        <f>'01-Mapa de riesgo-UO'!I141</f>
        <v>No inscripción de estudiantes Externos</v>
      </c>
      <c r="H140" s="332"/>
      <c r="I140" s="431"/>
      <c r="J140" s="332"/>
      <c r="K140" s="401"/>
      <c r="L140" s="399"/>
      <c r="M140" s="278" t="str">
        <f>IF('01-Mapa de riesgo-UO'!S141="No existen", "No existe control para el riesgo",'01-Mapa de riesgo-UO'!W141)</f>
        <v>Implementación y seguimiento de estrategias de difusión de los programas de posgrados</v>
      </c>
      <c r="N140" s="278">
        <f>'01-Mapa de riesgo-UO'!AB141</f>
        <v>0</v>
      </c>
      <c r="O140" s="278" t="str">
        <f>'01-Mapa de riesgo-UO'!AG141</f>
        <v>Director del Programa Académico - Planta</v>
      </c>
      <c r="P140" s="280" t="str">
        <f>'01-Mapa de riesgo-UO'!AL141</f>
        <v>Anual</v>
      </c>
      <c r="Q140" s="280" t="str">
        <f>'01-Mapa de riesgo-UO'!AP141</f>
        <v>Preventivo</v>
      </c>
      <c r="R140" s="431"/>
      <c r="S140" s="399" t="s">
        <v>2786</v>
      </c>
      <c r="T140" s="399"/>
      <c r="U140" s="283" t="str">
        <f>'01-Mapa de riesgo-UO'!AW141</f>
        <v>REDUCIR</v>
      </c>
      <c r="V140" s="283" t="str">
        <f>'01-Mapa de riesgo-UO'!AX141</f>
        <v>REDUCIR</v>
      </c>
      <c r="W140" s="180">
        <f>IF(U140="COMPARTIR",'01-Mapa de riesgo-UO'!BA141, IF(U140=0, 0,$I$6))</f>
        <v>0</v>
      </c>
      <c r="X140" s="281" t="s">
        <v>272</v>
      </c>
      <c r="Y140" s="281" t="s">
        <v>2305</v>
      </c>
      <c r="Z140" s="281" t="s">
        <v>560</v>
      </c>
      <c r="AA140" s="281"/>
      <c r="AB140" s="430"/>
    </row>
    <row r="141" spans="1:28" ht="65.25" hidden="1" customHeight="1" x14ac:dyDescent="0.2">
      <c r="A141" s="324"/>
      <c r="B141" s="332"/>
      <c r="C141" s="402"/>
      <c r="D141" s="332"/>
      <c r="E141" s="332"/>
      <c r="F141" s="332"/>
      <c r="G141" s="52" t="str">
        <f>'01-Mapa de riesgo-UO'!I142</f>
        <v>No inscripción de estudiantes internos (pregrados)</v>
      </c>
      <c r="H141" s="332"/>
      <c r="I141" s="431"/>
      <c r="J141" s="332"/>
      <c r="K141" s="401"/>
      <c r="L141" s="399"/>
      <c r="M141" s="278" t="str">
        <f>IF('01-Mapa de riesgo-UO'!S142="No existen", "No existe control para el riesgo",'01-Mapa de riesgo-UO'!W142)</f>
        <v>Invitación a los estudiantes por parte de los docentes del programa, a participar en los proyectos de los grupos de investigación.</v>
      </c>
      <c r="N141" s="278">
        <f>'01-Mapa de riesgo-UO'!AB142</f>
        <v>0</v>
      </c>
      <c r="O141" s="278" t="str">
        <f>'01-Mapa de riesgo-UO'!AG142</f>
        <v>Director del Programa Académico - Planta</v>
      </c>
      <c r="P141" s="280" t="str">
        <f>'01-Mapa de riesgo-UO'!AL142</f>
        <v>Anual</v>
      </c>
      <c r="Q141" s="280" t="str">
        <f>'01-Mapa de riesgo-UO'!AP142</f>
        <v>Preventivo</v>
      </c>
      <c r="R141" s="431"/>
      <c r="S141" s="399" t="s">
        <v>2297</v>
      </c>
      <c r="T141" s="399"/>
      <c r="U141" s="283" t="str">
        <f>'01-Mapa de riesgo-UO'!AW142</f>
        <v>REDUCIR</v>
      </c>
      <c r="V141" s="283" t="str">
        <f>'01-Mapa de riesgo-UO'!AX142</f>
        <v>REDUCIR</v>
      </c>
      <c r="W141" s="180">
        <f>IF(U141="COMPARTIR",'01-Mapa de riesgo-UO'!BA142, IF(U141=0, 0,$I$6))</f>
        <v>0</v>
      </c>
      <c r="X141" s="281" t="s">
        <v>271</v>
      </c>
      <c r="Y141" s="281" t="s">
        <v>2306</v>
      </c>
      <c r="Z141" s="281" t="s">
        <v>559</v>
      </c>
      <c r="AA141" s="281"/>
      <c r="AB141" s="430"/>
    </row>
    <row r="142" spans="1:28" s="176" customFormat="1" ht="65.25" hidden="1" customHeight="1" x14ac:dyDescent="0.2">
      <c r="A142" s="337">
        <v>45</v>
      </c>
      <c r="B142" s="342" t="str">
        <f>'01-Mapa de riesgo-UO'!D143</f>
        <v>ADMINISTRACIÓN_INSTITUCIONAL</v>
      </c>
      <c r="C142" s="423" t="str">
        <f>+'01-Mapa de riesgo-UO'!F143</f>
        <v>NO</v>
      </c>
      <c r="D142" s="342" t="str">
        <f>'01-Mapa de riesgo-UO'!J143</f>
        <v>Tecnología</v>
      </c>
      <c r="E142" s="342" t="str">
        <f>'01-Mapa de riesgo-UO'!K143</f>
        <v>Posibilidad de Afectación en los procesos administrativos y académicos de la facultad y sus programas</v>
      </c>
      <c r="F142" s="342" t="str">
        <f>'01-Mapa de riesgo-UO'!L143</f>
        <v>Fallas en los aplicativos de Sistemas de Información, tales como registro de asistencias, registro de notas, transferencia de memorandos, carga docente, entre otros.</v>
      </c>
      <c r="G142" s="175" t="str">
        <f>'01-Mapa de riesgo-UO'!I143</f>
        <v>Errores de programación, conexión o usuarios no asignados, en los Sistemas de Información para labores académicas y administrativas</v>
      </c>
      <c r="H142" s="342" t="str">
        <f>'01-Mapa de riesgo-UO'!M143</f>
        <v>Pérdida de información
Reclamos de las partes involucradas
Reprocesos y aumento de carga de trabajo
Incumplimiento de los tiempos de entrega</v>
      </c>
      <c r="I142" s="467" t="str">
        <f>'01-Mapa de riesgo-UO'!AT143</f>
        <v>MODERADO</v>
      </c>
      <c r="J142" s="342" t="str">
        <f>'01-Mapa de riesgo-UO'!AU143</f>
        <v>N° de aplicativos de Sistemas de Información que presentan fallas durante el semestre</v>
      </c>
      <c r="K142" s="424">
        <v>0.3</v>
      </c>
      <c r="L142" s="399" t="s">
        <v>2293</v>
      </c>
      <c r="M142" s="283" t="str">
        <f>IF('01-Mapa de riesgo-UO'!S143="No existen", "No existe control para el riesgo",'01-Mapa de riesgo-UO'!W143)</f>
        <v>Reporte inmediato de las fallas a los entes encargados</v>
      </c>
      <c r="N142" s="283">
        <f>'01-Mapa de riesgo-UO'!AB143</f>
        <v>0</v>
      </c>
      <c r="O142" s="283" t="str">
        <f>'01-Mapa de riesgo-UO'!AG143</f>
        <v>Auxiliares de los programas y de la facultad - Transitorio
Profesional de apoyo a decanatura - Transitorio</v>
      </c>
      <c r="P142" s="283" t="str">
        <f>'01-Mapa de riesgo-UO'!AL143</f>
        <v>No definida</v>
      </c>
      <c r="Q142" s="283" t="str">
        <f>'01-Mapa de riesgo-UO'!AP143</f>
        <v>Detectivo</v>
      </c>
      <c r="R142" s="467" t="str">
        <f>'01-Mapa de riesgo-UO'!AR143</f>
        <v>ACEPTABLE</v>
      </c>
      <c r="S142" s="399" t="s">
        <v>2298</v>
      </c>
      <c r="T142" s="399"/>
      <c r="U142" s="283" t="str">
        <f>'01-Mapa de riesgo-UO'!AW143</f>
        <v>REDUCIR</v>
      </c>
      <c r="V142" s="283" t="str">
        <f>'01-Mapa de riesgo-UO'!AX143</f>
        <v>REDUCIR</v>
      </c>
      <c r="W142" s="180">
        <f>IF(U142="COMPARTIR",'01-Mapa de riesgo-UO'!BA143, IF(U142=0, 0,$I$6))</f>
        <v>0</v>
      </c>
      <c r="X142" s="281" t="s">
        <v>271</v>
      </c>
      <c r="Y142" s="281" t="s">
        <v>2307</v>
      </c>
      <c r="Z142" s="281" t="s">
        <v>559</v>
      </c>
      <c r="AA142" s="281"/>
      <c r="AB142" s="430" t="s">
        <v>2143</v>
      </c>
    </row>
    <row r="143" spans="1:28" s="176" customFormat="1" ht="65.25" hidden="1" customHeight="1" x14ac:dyDescent="0.2">
      <c r="A143" s="337"/>
      <c r="B143" s="342"/>
      <c r="C143" s="423"/>
      <c r="D143" s="342"/>
      <c r="E143" s="342"/>
      <c r="F143" s="342"/>
      <c r="G143" s="175" t="str">
        <f>'01-Mapa de riesgo-UO'!I144</f>
        <v xml:space="preserve">Fallas en  los sistemas de información </v>
      </c>
      <c r="H143" s="342"/>
      <c r="I143" s="467"/>
      <c r="J143" s="342"/>
      <c r="K143" s="401"/>
      <c r="L143" s="399"/>
      <c r="M143" s="283" t="str">
        <f>IF('01-Mapa de riesgo-UO'!S144="No existen", "No existe control para el riesgo",'01-Mapa de riesgo-UO'!W144)</f>
        <v>Seguimiento y reuniones con los entes encargados</v>
      </c>
      <c r="N143" s="283">
        <f>'01-Mapa de riesgo-UO'!AB144</f>
        <v>0</v>
      </c>
      <c r="O143" s="283" t="str">
        <f>'01-Mapa de riesgo-UO'!AG144</f>
        <v>Directores de los programas - Planta
Decano - Planta
Profesional de apoyo a decanatura - Transitorio</v>
      </c>
      <c r="P143" s="283" t="str">
        <f>'01-Mapa de riesgo-UO'!AL144</f>
        <v>No definida</v>
      </c>
      <c r="Q143" s="283" t="str">
        <f>'01-Mapa de riesgo-UO'!AP144</f>
        <v>Preventivo</v>
      </c>
      <c r="R143" s="467"/>
      <c r="S143" s="399" t="s">
        <v>2299</v>
      </c>
      <c r="T143" s="399"/>
      <c r="U143" s="283">
        <f>'01-Mapa de riesgo-UO'!AW144</f>
        <v>0</v>
      </c>
      <c r="V143" s="283">
        <f>'01-Mapa de riesgo-UO'!AX144</f>
        <v>0</v>
      </c>
      <c r="W143" s="180">
        <f>IF(U143="COMPARTIR",'01-Mapa de riesgo-UO'!BA144, IF(U143=0, 0,$I$6))</f>
        <v>0</v>
      </c>
      <c r="X143" s="281"/>
      <c r="Y143" s="281"/>
      <c r="Z143" s="281"/>
      <c r="AA143" s="281"/>
      <c r="AB143" s="430"/>
    </row>
    <row r="144" spans="1:28" s="176" customFormat="1" ht="65.25" hidden="1" customHeight="1" x14ac:dyDescent="0.2">
      <c r="A144" s="337"/>
      <c r="B144" s="342"/>
      <c r="C144" s="423"/>
      <c r="D144" s="342"/>
      <c r="E144" s="342"/>
      <c r="F144" s="342"/>
      <c r="G144" s="175" t="str">
        <f>'01-Mapa de riesgo-UO'!I145</f>
        <v>Demora en la asignación de usuarios</v>
      </c>
      <c r="H144" s="342"/>
      <c r="I144" s="467"/>
      <c r="J144" s="342"/>
      <c r="K144" s="401"/>
      <c r="L144" s="399"/>
      <c r="M144" s="283" t="str">
        <f>IF('01-Mapa de riesgo-UO'!S145="No existen", "No existe control para el riesgo",'01-Mapa de riesgo-UO'!W145)</f>
        <v>Reunión para asignación de usuarios</v>
      </c>
      <c r="N144" s="283">
        <f>'01-Mapa de riesgo-UO'!AB145</f>
        <v>0</v>
      </c>
      <c r="O144" s="283" t="str">
        <f>'01-Mapa de riesgo-UO'!AG145</f>
        <v>Directores de los programas - Planta
Decano - Planta
Profesional de apoyo a decanatura - Transitorio</v>
      </c>
      <c r="P144" s="283" t="str">
        <f>'01-Mapa de riesgo-UO'!AL145</f>
        <v>No definida</v>
      </c>
      <c r="Q144" s="283" t="str">
        <f>'01-Mapa de riesgo-UO'!AP145</f>
        <v>Preventivo</v>
      </c>
      <c r="R144" s="467"/>
      <c r="S144" s="399" t="s">
        <v>2300</v>
      </c>
      <c r="T144" s="399"/>
      <c r="U144" s="283">
        <f>'01-Mapa de riesgo-UO'!AW145</f>
        <v>0</v>
      </c>
      <c r="V144" s="283">
        <f>'01-Mapa de riesgo-UO'!AX145</f>
        <v>0</v>
      </c>
      <c r="W144" s="180">
        <f>IF(U144="COMPARTIR",'01-Mapa de riesgo-UO'!BA145, IF(U144=0, 0,$I$6))</f>
        <v>0</v>
      </c>
      <c r="X144" s="281"/>
      <c r="Y144" s="281"/>
      <c r="Z144" s="281"/>
      <c r="AA144" s="281"/>
      <c r="AB144" s="430"/>
    </row>
    <row r="145" spans="1:28" ht="65.25" customHeight="1" x14ac:dyDescent="0.2">
      <c r="A145" s="324">
        <v>46</v>
      </c>
      <c r="B145" s="332" t="str">
        <f>'01-Mapa de riesgo-UO'!D146</f>
        <v>DOCENCIA</v>
      </c>
      <c r="C145" s="402" t="str">
        <f>+'01-Mapa de riesgo-UO'!F146</f>
        <v>NO</v>
      </c>
      <c r="D145" s="332" t="str">
        <f>'01-Mapa de riesgo-UO'!J146</f>
        <v>Operacional</v>
      </c>
      <c r="E145" s="332" t="str">
        <f>'01-Mapa de riesgo-UO'!K146</f>
        <v>Afectación en la prestación del servicio (desarrollo de clases)</v>
      </c>
      <c r="F145" s="332" t="str">
        <f>'01-Mapa de riesgo-UO'!L146</f>
        <v>Al momento de inicio de semestre algunas asignaturas se quedan sin asignación de salón o sala de cómputo.</v>
      </c>
      <c r="G145" s="52" t="str">
        <f>'01-Mapa de riesgo-UO'!I146</f>
        <v>Deficit de salas de cómputo y salones para la alta demanda de clases</v>
      </c>
      <c r="H145" s="332" t="str">
        <f>'01-Mapa de riesgo-UO'!M146</f>
        <v>Demora para dar inicio a las clases
Iniciar clases en condiciones no adecuadas</v>
      </c>
      <c r="I145" s="431" t="str">
        <f>'01-Mapa de riesgo-UO'!AT146</f>
        <v>MODERADO</v>
      </c>
      <c r="J145" s="332" t="str">
        <f>'01-Mapa de riesgo-UO'!AU146</f>
        <v>N° de asginaturas sin asignación de salón o sala de cómputo durante todo el semestre</v>
      </c>
      <c r="K145" s="424">
        <v>0.2</v>
      </c>
      <c r="L145" s="399" t="s">
        <v>2784</v>
      </c>
      <c r="M145" s="278" t="str">
        <f>IF('01-Mapa de riesgo-UO'!S146="No existen", "No existe control para el riesgo",'01-Mapa de riesgo-UO'!W146)</f>
        <v>Envío de solicitudes a las áreas encargadas</v>
      </c>
      <c r="N145" s="278">
        <f>'01-Mapa de riesgo-UO'!AB146</f>
        <v>0</v>
      </c>
      <c r="O145" s="278" t="str">
        <f>'01-Mapa de riesgo-UO'!AG146</f>
        <v>Auxiliares de los programas y de la facultad - Transitorio</v>
      </c>
      <c r="P145" s="280" t="str">
        <f>'01-Mapa de riesgo-UO'!AL146</f>
        <v>Semestral</v>
      </c>
      <c r="Q145" s="280" t="str">
        <f>'01-Mapa de riesgo-UO'!AP146</f>
        <v>Preventivo</v>
      </c>
      <c r="R145" s="431" t="str">
        <f>'01-Mapa de riesgo-UO'!AR146</f>
        <v>ACEPTABLE</v>
      </c>
      <c r="S145" s="399" t="s">
        <v>2787</v>
      </c>
      <c r="T145" s="399"/>
      <c r="U145" s="283" t="str">
        <f>'01-Mapa de riesgo-UO'!AW146</f>
        <v>COMPARTIR</v>
      </c>
      <c r="V145" s="283" t="str">
        <f>'01-Mapa de riesgo-UO'!AX146</f>
        <v>COMPARTIR</v>
      </c>
      <c r="W145" s="180" t="str">
        <f>IF(U145="COMPARTIR",'01-Mapa de riesgo-UO'!BA146, IF(U145=0, 0,$I$6))</f>
        <v>CRIE</v>
      </c>
      <c r="X145" s="281" t="s">
        <v>272</v>
      </c>
      <c r="Y145" s="281" t="s">
        <v>2308</v>
      </c>
      <c r="Z145" s="281" t="s">
        <v>560</v>
      </c>
      <c r="AA145" s="281"/>
      <c r="AB145" s="430" t="s">
        <v>2143</v>
      </c>
    </row>
    <row r="146" spans="1:28" ht="65.25" hidden="1" customHeight="1" x14ac:dyDescent="0.2">
      <c r="A146" s="324"/>
      <c r="B146" s="332"/>
      <c r="C146" s="402"/>
      <c r="D146" s="332"/>
      <c r="E146" s="332"/>
      <c r="F146" s="332"/>
      <c r="G146" s="52" t="str">
        <f>'01-Mapa de riesgo-UO'!I147</f>
        <v>Asignación de salas de cómputo demorado</v>
      </c>
      <c r="H146" s="332"/>
      <c r="I146" s="431"/>
      <c r="J146" s="332"/>
      <c r="K146" s="401"/>
      <c r="L146" s="399"/>
      <c r="M146" s="278" t="str">
        <f>IF('01-Mapa de riesgo-UO'!S147="No existen", "No existe control para el riesgo",'01-Mapa de riesgo-UO'!W147)</f>
        <v>Reunión preventiva finalizando el semestre, con CRIE, para definir las necesidades de la facultad en  cuento a la asignación de salones</v>
      </c>
      <c r="N146" s="278">
        <f>'01-Mapa de riesgo-UO'!AB147</f>
        <v>0</v>
      </c>
      <c r="O146" s="278" t="str">
        <f>'01-Mapa de riesgo-UO'!AG147</f>
        <v>Directores de los programas - Planta
Decano - Planta
Profesional de apoyo a decanatura - Transitorio</v>
      </c>
      <c r="P146" s="280" t="str">
        <f>'01-Mapa de riesgo-UO'!AL147</f>
        <v>Semestral</v>
      </c>
      <c r="Q146" s="280" t="str">
        <f>'01-Mapa de riesgo-UO'!AP147</f>
        <v>Preventivo</v>
      </c>
      <c r="R146" s="431"/>
      <c r="S146" s="399" t="s">
        <v>2302</v>
      </c>
      <c r="T146" s="399"/>
      <c r="U146" s="283">
        <f>'01-Mapa de riesgo-UO'!AW147</f>
        <v>0</v>
      </c>
      <c r="V146" s="283">
        <f>'01-Mapa de riesgo-UO'!AX147</f>
        <v>0</v>
      </c>
      <c r="W146" s="180">
        <f>IF(U146="COMPARTIR",'01-Mapa de riesgo-UO'!BA147, IF(U146=0, 0,$I$6))</f>
        <v>0</v>
      </c>
      <c r="X146" s="281"/>
      <c r="Y146" s="281"/>
      <c r="Z146" s="281"/>
      <c r="AA146" s="281"/>
      <c r="AB146" s="430"/>
    </row>
    <row r="147" spans="1:28" ht="65.25" hidden="1" customHeight="1" x14ac:dyDescent="0.2">
      <c r="A147" s="324"/>
      <c r="B147" s="332"/>
      <c r="C147" s="402"/>
      <c r="D147" s="332"/>
      <c r="E147" s="332"/>
      <c r="F147" s="332"/>
      <c r="G147" s="52" t="str">
        <f>'01-Mapa de riesgo-UO'!I148</f>
        <v>Falta de parametrización de las necesides de salones de computo</v>
      </c>
      <c r="H147" s="332"/>
      <c r="I147" s="431"/>
      <c r="J147" s="332"/>
      <c r="K147" s="401"/>
      <c r="L147" s="399"/>
      <c r="M147" s="278" t="str">
        <f>IF('01-Mapa de riesgo-UO'!S148="No existen", "No existe control para el riesgo",'01-Mapa de riesgo-UO'!W148)</f>
        <v>Reunión preventiva finalizando el semestre, con CRIE, para definir los parametros para la reserva de salones de computo y así asegurar la disponibilidad Vs. Cobertura de acuerdo a la necesidad de la facultad</v>
      </c>
      <c r="N147" s="278">
        <f>'01-Mapa de riesgo-UO'!AB148</f>
        <v>0</v>
      </c>
      <c r="O147" s="278" t="str">
        <f>'01-Mapa de riesgo-UO'!AG148</f>
        <v>Directores de los programas - Planta
Decano - Planta
Profesional de apoyo a decanatura - Transitorio</v>
      </c>
      <c r="P147" s="280" t="str">
        <f>'01-Mapa de riesgo-UO'!AL148</f>
        <v>Semestral</v>
      </c>
      <c r="Q147" s="280" t="str">
        <f>'01-Mapa de riesgo-UO'!AP148</f>
        <v>Preventivo</v>
      </c>
      <c r="R147" s="431"/>
      <c r="S147" s="399" t="s">
        <v>2788</v>
      </c>
      <c r="T147" s="399"/>
      <c r="U147" s="283">
        <f>'01-Mapa de riesgo-UO'!AW148</f>
        <v>0</v>
      </c>
      <c r="V147" s="283">
        <f>'01-Mapa de riesgo-UO'!AX148</f>
        <v>0</v>
      </c>
      <c r="W147" s="180">
        <f>IF(U147="COMPARTIR",'01-Mapa de riesgo-UO'!BA148, IF(U147=0, 0,$I$6))</f>
        <v>0</v>
      </c>
      <c r="X147" s="281"/>
      <c r="Y147" s="281"/>
      <c r="Z147" s="281"/>
      <c r="AA147" s="281"/>
      <c r="AB147" s="430"/>
    </row>
    <row r="148" spans="1:28" ht="65.25" customHeight="1" x14ac:dyDescent="0.2">
      <c r="A148" s="324">
        <v>47</v>
      </c>
      <c r="B148" s="332" t="str">
        <f>'01-Mapa de riesgo-UO'!D149</f>
        <v>DOCENCIA</v>
      </c>
      <c r="C148" s="402" t="str">
        <f>+'01-Mapa de riesgo-UO'!F149</f>
        <v>NO</v>
      </c>
      <c r="D148" s="332" t="str">
        <f>'01-Mapa de riesgo-UO'!J149</f>
        <v>Cumplimiento</v>
      </c>
      <c r="E148" s="332" t="str">
        <f>'01-Mapa de riesgo-UO'!K149</f>
        <v>No renovación del registro calificado de un programa académico</v>
      </c>
      <c r="F148" s="332" t="str">
        <f>'01-Mapa de riesgo-UO'!L149</f>
        <v xml:space="preserve">Perdida del registro calificado de uno de los programas que hacen parte de la facultad. </v>
      </c>
      <c r="G148" s="52" t="str">
        <f>'01-Mapa de riesgo-UO'!I149</f>
        <v>Bajo seguimiento a las fechas de vencimiento a los registros calificados</v>
      </c>
      <c r="H148" s="332" t="str">
        <f>'01-Mapa de riesgo-UO'!M149</f>
        <v>Suspención de la oferta  del  el programa .
No apertura de nuevas cohortes.
Perdida de imagen de la Institución.</v>
      </c>
      <c r="I148" s="431" t="str">
        <f>'01-Mapa de riesgo-UO'!AT149</f>
        <v>MODERADO</v>
      </c>
      <c r="J148" s="332" t="str">
        <f>'01-Mapa de riesgo-UO'!AU149</f>
        <v xml:space="preserve">Numero de Programas sin RRC /Total de programas*100 </v>
      </c>
      <c r="K148" s="404">
        <v>0</v>
      </c>
      <c r="L148" s="399" t="s">
        <v>2309</v>
      </c>
      <c r="M148" s="278" t="str">
        <f>IF('01-Mapa de riesgo-UO'!S149="No existen", "No existe control para el riesgo",'01-Mapa de riesgo-UO'!W149)</f>
        <v xml:space="preserve">Alertas emitidas por la Vicerrectoría Académica con las fechas de vencimiento de los registros calificados. 
 </v>
      </c>
      <c r="N148" s="278">
        <f>'01-Mapa de riesgo-UO'!AB149</f>
        <v>0</v>
      </c>
      <c r="O148" s="278" t="str">
        <f>'01-Mapa de riesgo-UO'!AG149</f>
        <v xml:space="preserve">Contratista </v>
      </c>
      <c r="P148" s="280" t="str">
        <f>'01-Mapa de riesgo-UO'!AL149</f>
        <v>Anual</v>
      </c>
      <c r="Q148" s="280" t="str">
        <f>'01-Mapa de riesgo-UO'!AP149</f>
        <v>Preventivo</v>
      </c>
      <c r="R148" s="431" t="str">
        <f>'01-Mapa de riesgo-UO'!AR149</f>
        <v>ACEPTABLE</v>
      </c>
      <c r="S148" s="399" t="s">
        <v>2790</v>
      </c>
      <c r="T148" s="399"/>
      <c r="U148" s="283" t="str">
        <f>'01-Mapa de riesgo-UO'!AW149</f>
        <v>COMPARTIR</v>
      </c>
      <c r="V148" s="283" t="str">
        <f>'01-Mapa de riesgo-UO'!AX149</f>
        <v>Implementar una estrategia de control   oportuno desde la Decanatura para la renovación de los registros califcados</v>
      </c>
      <c r="W148" s="180" t="str">
        <f>IF(U148="COMPARTIR",'01-Mapa de riesgo-UO'!BA149, IF(U148=0, 0,$I$6))</f>
        <v xml:space="preserve">VICERRECTORIA ACADÉMICA </v>
      </c>
      <c r="X148" s="281" t="s">
        <v>558</v>
      </c>
      <c r="Y148" s="281" t="s">
        <v>2792</v>
      </c>
      <c r="Z148" s="281" t="s">
        <v>561</v>
      </c>
      <c r="AA148" s="281" t="s">
        <v>2793</v>
      </c>
      <c r="AB148" s="430" t="s">
        <v>2144</v>
      </c>
    </row>
    <row r="149" spans="1:28" ht="65.25" hidden="1" customHeight="1" x14ac:dyDescent="0.2">
      <c r="A149" s="324"/>
      <c r="B149" s="332"/>
      <c r="C149" s="402"/>
      <c r="D149" s="332"/>
      <c r="E149" s="332"/>
      <c r="F149" s="332"/>
      <c r="G149" s="52" t="str">
        <f>'01-Mapa de riesgo-UO'!I150</f>
        <v>Poco  conocimiento sobre las implicaciones del riesgo para la institución, el programa, y la facultad</v>
      </c>
      <c r="H149" s="332"/>
      <c r="I149" s="431"/>
      <c r="J149" s="332"/>
      <c r="K149" s="401"/>
      <c r="L149" s="399"/>
      <c r="M149" s="278" t="str">
        <f>IF('01-Mapa de riesgo-UO'!S150="No existen", "No existe control para el riesgo",'01-Mapa de riesgo-UO'!W150)</f>
        <v xml:space="preserve">Alerta de la facultad  con cronogama de actividades para el cumplimiento de las fechas </v>
      </c>
      <c r="N149" s="278">
        <f>'01-Mapa de riesgo-UO'!AB150</f>
        <v>0</v>
      </c>
      <c r="O149" s="278" t="str">
        <f>'01-Mapa de riesgo-UO'!AG150</f>
        <v xml:space="preserve">Contratista </v>
      </c>
      <c r="P149" s="280" t="str">
        <f>'01-Mapa de riesgo-UO'!AL150</f>
        <v>Anual</v>
      </c>
      <c r="Q149" s="280" t="str">
        <f>'01-Mapa de riesgo-UO'!AP150</f>
        <v>Preventivo</v>
      </c>
      <c r="R149" s="431"/>
      <c r="S149" s="399" t="s">
        <v>2791</v>
      </c>
      <c r="T149" s="399"/>
      <c r="U149" s="283">
        <f>'01-Mapa de riesgo-UO'!AW150</f>
        <v>0</v>
      </c>
      <c r="V149" s="283">
        <f>'01-Mapa de riesgo-UO'!AX150</f>
        <v>0</v>
      </c>
      <c r="W149" s="180">
        <f>IF(U149="COMPARTIR",'01-Mapa de riesgo-UO'!BA150, IF(U149=0, 0,$I$6))</f>
        <v>0</v>
      </c>
      <c r="X149" s="281" t="s">
        <v>558</v>
      </c>
      <c r="Y149" s="281" t="s">
        <v>2314</v>
      </c>
      <c r="Z149" s="281" t="s">
        <v>561</v>
      </c>
      <c r="AA149" s="281" t="s">
        <v>2794</v>
      </c>
      <c r="AB149" s="430"/>
    </row>
    <row r="150" spans="1:28" ht="65.25" hidden="1" customHeight="1" x14ac:dyDescent="0.2">
      <c r="A150" s="324"/>
      <c r="B150" s="332"/>
      <c r="C150" s="402"/>
      <c r="D150" s="332"/>
      <c r="E150" s="332"/>
      <c r="F150" s="332"/>
      <c r="G150" s="52">
        <f>'01-Mapa de riesgo-UO'!I151</f>
        <v>0</v>
      </c>
      <c r="H150" s="332"/>
      <c r="I150" s="431"/>
      <c r="J150" s="332"/>
      <c r="K150" s="401"/>
      <c r="L150" s="399"/>
      <c r="M150" s="278">
        <f>IF('01-Mapa de riesgo-UO'!S151="No existen", "No existe control para el riesgo",'01-Mapa de riesgo-UO'!W151)</f>
        <v>0</v>
      </c>
      <c r="N150" s="278">
        <f>'01-Mapa de riesgo-UO'!AB151</f>
        <v>0</v>
      </c>
      <c r="O150" s="278">
        <f>'01-Mapa de riesgo-UO'!AG151</f>
        <v>0</v>
      </c>
      <c r="P150" s="280">
        <f>'01-Mapa de riesgo-UO'!AL151</f>
        <v>0</v>
      </c>
      <c r="Q150" s="280">
        <f>'01-Mapa de riesgo-UO'!AP151</f>
        <v>0</v>
      </c>
      <c r="R150" s="431"/>
      <c r="S150" s="399"/>
      <c r="T150" s="399"/>
      <c r="U150" s="283">
        <f>'01-Mapa de riesgo-UO'!AW151</f>
        <v>0</v>
      </c>
      <c r="V150" s="283">
        <f>'01-Mapa de riesgo-UO'!AX151</f>
        <v>0</v>
      </c>
      <c r="W150" s="180">
        <f>IF(U150="COMPARTIR",'01-Mapa de riesgo-UO'!BA151, IF(U150=0, 0,$I$6))</f>
        <v>0</v>
      </c>
      <c r="X150" s="281" t="s">
        <v>558</v>
      </c>
      <c r="Y150" s="281" t="s">
        <v>2314</v>
      </c>
      <c r="Z150" s="281" t="s">
        <v>561</v>
      </c>
      <c r="AA150" s="281" t="s">
        <v>2794</v>
      </c>
      <c r="AB150" s="430"/>
    </row>
    <row r="151" spans="1:28" ht="65.25" customHeight="1" x14ac:dyDescent="0.2">
      <c r="A151" s="324">
        <v>48</v>
      </c>
      <c r="B151" s="332" t="str">
        <f>'01-Mapa de riesgo-UO'!D152</f>
        <v>DOCENCIA</v>
      </c>
      <c r="C151" s="402" t="str">
        <f>+'01-Mapa de riesgo-UO'!F152</f>
        <v>NO</v>
      </c>
      <c r="D151" s="332" t="str">
        <f>'01-Mapa de riesgo-UO'!J152</f>
        <v>Operacional</v>
      </c>
      <c r="E151" s="332" t="str">
        <f>'01-Mapa de riesgo-UO'!K152</f>
        <v>Programas académicos sin acreditación o sin renovación de la misma</v>
      </c>
      <c r="F151" s="332" t="str">
        <f>'01-Mapa de riesgo-UO'!L152</f>
        <v>No otorgamiento de la acreditación o perdida de la misma en uno de los programas que hacen parte de la facultad</v>
      </c>
      <c r="G151" s="52" t="str">
        <f>'01-Mapa de riesgo-UO'!I152</f>
        <v>Falta de seguimiento y control sobre el contexto normativo de interés</v>
      </c>
      <c r="H151" s="332" t="str">
        <f>'01-Mapa de riesgo-UO'!M152</f>
        <v>Afectación a los  indicadores de calidad  de la Universidad
Pérdida de imagen institucional</v>
      </c>
      <c r="I151" s="431" t="str">
        <f>'01-Mapa de riesgo-UO'!AT152</f>
        <v>LEVE</v>
      </c>
      <c r="J151" s="332" t="str">
        <f>'01-Mapa de riesgo-UO'!AU152</f>
        <v>Número de programas sin RA / Total de programas acreditados *100</v>
      </c>
      <c r="K151" s="404">
        <v>0</v>
      </c>
      <c r="L151" s="399" t="s">
        <v>2310</v>
      </c>
      <c r="M151" s="278" t="str">
        <f>IF('01-Mapa de riesgo-UO'!S152="No existen", "No existe control para el riesgo",'01-Mapa de riesgo-UO'!W152)</f>
        <v xml:space="preserve">Alertas emitidas por la Vicerrectoría Académica con las fechas de vencimiento de la acreditación de los programas .
</v>
      </c>
      <c r="N151" s="278">
        <f>'01-Mapa de riesgo-UO'!AB152</f>
        <v>0</v>
      </c>
      <c r="O151" s="278" t="str">
        <f>'01-Mapa de riesgo-UO'!AG152</f>
        <v xml:space="preserve">Contratista </v>
      </c>
      <c r="P151" s="280" t="str">
        <f>'01-Mapa de riesgo-UO'!AL152</f>
        <v>No definida</v>
      </c>
      <c r="Q151" s="280" t="str">
        <f>'01-Mapa de riesgo-UO'!AP152</f>
        <v>Preventivo</v>
      </c>
      <c r="R151" s="431" t="str">
        <f>'01-Mapa de riesgo-UO'!AR152</f>
        <v>ACEPTABLE</v>
      </c>
      <c r="S151" s="399" t="s">
        <v>2791</v>
      </c>
      <c r="T151" s="399"/>
      <c r="U151" s="283" t="str">
        <f>'01-Mapa de riesgo-UO'!AW152</f>
        <v>ASUMIR</v>
      </c>
      <c r="V151" s="283">
        <f>'01-Mapa de riesgo-UO'!AX152</f>
        <v>0</v>
      </c>
      <c r="W151" s="180">
        <f>IF(U151="COMPARTIR",'01-Mapa de riesgo-UO'!BA152, IF(U151=0, 0,$I$6))</f>
        <v>0</v>
      </c>
      <c r="X151" s="281"/>
      <c r="Y151" s="281"/>
      <c r="Z151" s="281"/>
      <c r="AA151" s="281"/>
      <c r="AB151" s="430" t="s">
        <v>2144</v>
      </c>
    </row>
    <row r="152" spans="1:28" ht="65.25" hidden="1" customHeight="1" x14ac:dyDescent="0.2">
      <c r="A152" s="324"/>
      <c r="B152" s="332"/>
      <c r="C152" s="402"/>
      <c r="D152" s="332"/>
      <c r="E152" s="332"/>
      <c r="F152" s="332"/>
      <c r="G152" s="52" t="str">
        <f>'01-Mapa de riesgo-UO'!I153</f>
        <v>Desarticulación en la ejecución de los planes de mejoramiento frente al cambio normativo, asociado a los procesos de autoevaluación.</v>
      </c>
      <c r="H152" s="332"/>
      <c r="I152" s="431"/>
      <c r="J152" s="332"/>
      <c r="K152" s="401"/>
      <c r="L152" s="399"/>
      <c r="M152" s="278" t="str">
        <f>IF('01-Mapa de riesgo-UO'!S153="No existen", "No existe control para el riesgo",'01-Mapa de riesgo-UO'!W153)</f>
        <v>Matriz de chequeo de contexto normativo aplicado a procesos de autoevaluación</v>
      </c>
      <c r="N152" s="278">
        <f>'01-Mapa de riesgo-UO'!AB153</f>
        <v>0</v>
      </c>
      <c r="O152" s="278" t="str">
        <f>'01-Mapa de riesgo-UO'!AG153</f>
        <v xml:space="preserve">Contratista </v>
      </c>
      <c r="P152" s="280" t="str">
        <f>'01-Mapa de riesgo-UO'!AL153</f>
        <v>Anual</v>
      </c>
      <c r="Q152" s="280" t="str">
        <f>'01-Mapa de riesgo-UO'!AP153</f>
        <v>Preventivo</v>
      </c>
      <c r="R152" s="431"/>
      <c r="S152" s="399" t="s">
        <v>2314</v>
      </c>
      <c r="T152" s="399"/>
      <c r="U152" s="283" t="str">
        <f>'01-Mapa de riesgo-UO'!AW153</f>
        <v>ASUMIR</v>
      </c>
      <c r="V152" s="283">
        <f>'01-Mapa de riesgo-UO'!AX153</f>
        <v>0</v>
      </c>
      <c r="W152" s="180">
        <f>IF(U152="COMPARTIR",'01-Mapa de riesgo-UO'!BA153, IF(U152=0, 0,$I$6))</f>
        <v>0</v>
      </c>
      <c r="X152" s="281"/>
      <c r="Y152" s="281"/>
      <c r="Z152" s="281"/>
      <c r="AA152" s="281"/>
      <c r="AB152" s="430"/>
    </row>
    <row r="153" spans="1:28" ht="65.25" hidden="1" customHeight="1" x14ac:dyDescent="0.2">
      <c r="A153" s="324"/>
      <c r="B153" s="332"/>
      <c r="C153" s="402"/>
      <c r="D153" s="332"/>
      <c r="E153" s="332"/>
      <c r="F153" s="332"/>
      <c r="G153" s="52" t="str">
        <f>'01-Mapa de riesgo-UO'!I154</f>
        <v>Formulación  y seguimiento inadecuados a los  planes de mejoramiento</v>
      </c>
      <c r="H153" s="332"/>
      <c r="I153" s="431"/>
      <c r="J153" s="332"/>
      <c r="K153" s="401"/>
      <c r="L153" s="399"/>
      <c r="M153" s="278">
        <f>IF('01-Mapa de riesgo-UO'!S154="No existen", "No existe control para el riesgo",'01-Mapa de riesgo-UO'!W154)</f>
        <v>0</v>
      </c>
      <c r="N153" s="278">
        <f>'01-Mapa de riesgo-UO'!AB154</f>
        <v>0</v>
      </c>
      <c r="O153" s="278">
        <f>'01-Mapa de riesgo-UO'!AG154</f>
        <v>0</v>
      </c>
      <c r="P153" s="280">
        <f>'01-Mapa de riesgo-UO'!AL154</f>
        <v>0</v>
      </c>
      <c r="Q153" s="280">
        <f>'01-Mapa de riesgo-UO'!AP154</f>
        <v>0</v>
      </c>
      <c r="R153" s="431"/>
      <c r="S153" s="399" t="s">
        <v>2314</v>
      </c>
      <c r="T153" s="399"/>
      <c r="U153" s="283" t="str">
        <f>'01-Mapa de riesgo-UO'!AW154</f>
        <v>ASUMIR</v>
      </c>
      <c r="V153" s="283">
        <f>'01-Mapa de riesgo-UO'!AX154</f>
        <v>0</v>
      </c>
      <c r="W153" s="180">
        <f>IF(U153="COMPARTIR",'01-Mapa de riesgo-UO'!BA154, IF(U153=0, 0,$I$6))</f>
        <v>0</v>
      </c>
      <c r="X153" s="281"/>
      <c r="Y153" s="281"/>
      <c r="Z153" s="281"/>
      <c r="AA153" s="281"/>
      <c r="AB153" s="430"/>
    </row>
    <row r="154" spans="1:28" ht="65.25" hidden="1" customHeight="1" x14ac:dyDescent="0.2">
      <c r="A154" s="324">
        <v>49</v>
      </c>
      <c r="B154" s="332" t="str">
        <f>'01-Mapa de riesgo-UO'!D155</f>
        <v>INVESTIGACIÓN_E_INNOVACIÓN</v>
      </c>
      <c r="C154" s="402" t="str">
        <f>+'01-Mapa de riesgo-UO'!F155</f>
        <v>NO</v>
      </c>
      <c r="D154" s="332" t="str">
        <f>'01-Mapa de riesgo-UO'!J155</f>
        <v>Estratégico</v>
      </c>
      <c r="E154" s="332" t="str">
        <f>'01-Mapa de riesgo-UO'!K155</f>
        <v xml:space="preserve">Disminución o desenso de los grupos de investigación en el escalafon de MinCiencias
</v>
      </c>
      <c r="F154" s="332"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32" t="str">
        <f>'01-Mapa de riesgo-UO'!M155</f>
        <v xml:space="preserve">Deficiencia en el factor de investigación para la acreditación de los programas
Disminución de los indicadores para la facultad
Bajo impacto y visibilidad en el medio
</v>
      </c>
      <c r="I154" s="431" t="str">
        <f>'01-Mapa de riesgo-UO'!AT155</f>
        <v>LEVE</v>
      </c>
      <c r="J154" s="332" t="str">
        <f>'01-Mapa de riesgo-UO'!AU155</f>
        <v>N° de grupos de investigación que bajan de categoria / N°Total de grupos categorizados en MinCiencias</v>
      </c>
      <c r="K154" s="404">
        <v>0</v>
      </c>
      <c r="L154" s="400" t="s">
        <v>2789</v>
      </c>
      <c r="M154" s="278" t="str">
        <f>IF('01-Mapa de riesgo-UO'!S155="No existen", "No existe control para el riesgo",'01-Mapa de riesgo-UO'!W155)</f>
        <v>Acompañamiento a los grupos de investigación por parte de la Vicerrectoría de Investigaciones y la Facultad</v>
      </c>
      <c r="N154" s="278">
        <f>'01-Mapa de riesgo-UO'!AB155</f>
        <v>0</v>
      </c>
      <c r="O154" s="278" t="str">
        <f>'01-Mapa de riesgo-UO'!AG155</f>
        <v xml:space="preserve">Contratista </v>
      </c>
      <c r="P154" s="280" t="str">
        <f>'01-Mapa de riesgo-UO'!AL155</f>
        <v>Anual</v>
      </c>
      <c r="Q154" s="280" t="str">
        <f>'01-Mapa de riesgo-UO'!AP155</f>
        <v>Preventivo</v>
      </c>
      <c r="R154" s="431" t="str">
        <f>'01-Mapa de riesgo-UO'!AR155</f>
        <v>ACEPTABLE</v>
      </c>
      <c r="S154" s="399" t="s">
        <v>2314</v>
      </c>
      <c r="T154" s="399"/>
      <c r="U154" s="283" t="str">
        <f>'01-Mapa de riesgo-UO'!AW155</f>
        <v>ASUMIR</v>
      </c>
      <c r="V154" s="283">
        <f>'01-Mapa de riesgo-UO'!AX155</f>
        <v>0</v>
      </c>
      <c r="W154" s="180">
        <f>IF(U154="COMPARTIR",'01-Mapa de riesgo-UO'!BA155, IF(U154=0, 0,$I$6))</f>
        <v>0</v>
      </c>
      <c r="X154" s="281"/>
      <c r="Y154" s="281"/>
      <c r="Z154" s="281"/>
      <c r="AA154" s="281"/>
      <c r="AB154" s="430" t="s">
        <v>2144</v>
      </c>
    </row>
    <row r="155" spans="1:28" ht="65.25" hidden="1" customHeight="1" x14ac:dyDescent="0.2">
      <c r="A155" s="324"/>
      <c r="B155" s="332"/>
      <c r="C155" s="402"/>
      <c r="D155" s="332"/>
      <c r="E155" s="332"/>
      <c r="F155" s="332"/>
      <c r="G155" s="52" t="str">
        <f>'01-Mapa de riesgo-UO'!I156</f>
        <v>Pocos  recursos para el proceso de investigación</v>
      </c>
      <c r="H155" s="332"/>
      <c r="I155" s="431"/>
      <c r="J155" s="332"/>
      <c r="K155" s="401"/>
      <c r="L155" s="400"/>
      <c r="M155" s="278">
        <f>IF('01-Mapa de riesgo-UO'!S156="No existen", "No existe control para el riesgo",'01-Mapa de riesgo-UO'!W156)</f>
        <v>0</v>
      </c>
      <c r="N155" s="278">
        <f>'01-Mapa de riesgo-UO'!AB156</f>
        <v>0</v>
      </c>
      <c r="O155" s="278">
        <f>'01-Mapa de riesgo-UO'!AG156</f>
        <v>0</v>
      </c>
      <c r="P155" s="280">
        <f>'01-Mapa de riesgo-UO'!AL156</f>
        <v>0</v>
      </c>
      <c r="Q155" s="280">
        <f>'01-Mapa de riesgo-UO'!AP156</f>
        <v>0</v>
      </c>
      <c r="R155" s="431"/>
      <c r="S155" s="399" t="s">
        <v>2314</v>
      </c>
      <c r="T155" s="399"/>
      <c r="U155" s="283" t="str">
        <f>'01-Mapa de riesgo-UO'!AW156</f>
        <v>ASUMIR</v>
      </c>
      <c r="V155" s="283">
        <f>'01-Mapa de riesgo-UO'!AX156</f>
        <v>0</v>
      </c>
      <c r="W155" s="180">
        <f>IF(U155="COMPARTIR",'01-Mapa de riesgo-UO'!BA156, IF(U155=0, 0,$I$6))</f>
        <v>0</v>
      </c>
      <c r="X155" s="281"/>
      <c r="Y155" s="281"/>
      <c r="Z155" s="281"/>
      <c r="AA155" s="281"/>
      <c r="AB155" s="430"/>
    </row>
    <row r="156" spans="1:28" ht="65.25" hidden="1" customHeight="1" x14ac:dyDescent="0.2">
      <c r="A156" s="324"/>
      <c r="B156" s="332"/>
      <c r="C156" s="402"/>
      <c r="D156" s="332"/>
      <c r="E156" s="332"/>
      <c r="F156" s="332"/>
      <c r="G156" s="52" t="str">
        <f>'01-Mapa de riesgo-UO'!I157</f>
        <v xml:space="preserve"> No se tiene infraestructura adecuada en los laboratorios para la práctica investigativa</v>
      </c>
      <c r="H156" s="332"/>
      <c r="I156" s="431"/>
      <c r="J156" s="332"/>
      <c r="K156" s="401"/>
      <c r="L156" s="400"/>
      <c r="M156" s="278">
        <f>IF('01-Mapa de riesgo-UO'!S157="No existen", "No existe control para el riesgo",'01-Mapa de riesgo-UO'!W157)</f>
        <v>0</v>
      </c>
      <c r="N156" s="278">
        <f>'01-Mapa de riesgo-UO'!AB157</f>
        <v>0</v>
      </c>
      <c r="O156" s="278">
        <f>'01-Mapa de riesgo-UO'!AG157</f>
        <v>0</v>
      </c>
      <c r="P156" s="280">
        <f>'01-Mapa de riesgo-UO'!AL157</f>
        <v>0</v>
      </c>
      <c r="Q156" s="280">
        <f>'01-Mapa de riesgo-UO'!AP157</f>
        <v>0</v>
      </c>
      <c r="R156" s="431"/>
      <c r="S156" s="399"/>
      <c r="T156" s="399"/>
      <c r="U156" s="283" t="str">
        <f>'01-Mapa de riesgo-UO'!AW157</f>
        <v>ASUMIR</v>
      </c>
      <c r="V156" s="283">
        <f>'01-Mapa de riesgo-UO'!AX157</f>
        <v>0</v>
      </c>
      <c r="W156" s="180">
        <f>IF(U156="COMPARTIR",'01-Mapa de riesgo-UO'!BA157, IF(U156=0, 0,$I$6))</f>
        <v>0</v>
      </c>
      <c r="X156" s="281"/>
      <c r="Y156" s="281"/>
      <c r="Z156" s="281"/>
      <c r="AA156" s="281"/>
      <c r="AB156" s="430"/>
    </row>
    <row r="157" spans="1:28" ht="65.25" hidden="1" customHeight="1" x14ac:dyDescent="0.2">
      <c r="A157" s="324">
        <v>50</v>
      </c>
      <c r="B157" s="332" t="str">
        <f>'01-Mapa de riesgo-UO'!D158</f>
        <v>EXTENSIÓN_PROYECCIÓN_SOCIAL</v>
      </c>
      <c r="C157" s="402" t="str">
        <f>+'01-Mapa de riesgo-UO'!F158</f>
        <v>NO</v>
      </c>
      <c r="D157" s="332" t="str">
        <f>'01-Mapa de riesgo-UO'!J158</f>
        <v>Corrupción</v>
      </c>
      <c r="E157" s="332" t="str">
        <f>'01-Mapa de riesgo-UO'!K158</f>
        <v>Pérdida de la imparcialidad
(4.1.3)</v>
      </c>
      <c r="F157" s="332"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32" t="str">
        <f>'01-Mapa de riesgo-UO'!M158</f>
        <v>Pérdida de  credibilidad en el laboratorio, pérdida de la confianza en el funcionario y Iniciación de un proceso disciplinario</v>
      </c>
      <c r="I157" s="431" t="str">
        <f>'01-Mapa de riesgo-UO'!AT158</f>
        <v>LEVE</v>
      </c>
      <c r="J157" s="332" t="str">
        <f>'01-Mapa de riesgo-UO'!AU158</f>
        <v>No informes con pérdida de la imparcialidad/ No informes expedidos por el laboratorio</v>
      </c>
      <c r="K157" s="408">
        <v>0</v>
      </c>
      <c r="L157" s="399" t="s">
        <v>2795</v>
      </c>
      <c r="M157" s="278" t="str">
        <f>IF('01-Mapa de riesgo-UO'!S158="No existen", "No existe control para el riesgo",'01-Mapa de riesgo-UO'!W158)</f>
        <v>Firma de cada funcionario del:
- Reporte de Conflicto de interés
- Acta de compromiso ético
- Declaración de impedimento</v>
      </c>
      <c r="N157" s="278">
        <f>'01-Mapa de riesgo-UO'!AB158</f>
        <v>0</v>
      </c>
      <c r="O157" s="278" t="str">
        <f>'01-Mapa de riesgo-UO'!AG158</f>
        <v>Director</v>
      </c>
      <c r="P157" s="280" t="str">
        <f>'01-Mapa de riesgo-UO'!AL158</f>
        <v>No definida</v>
      </c>
      <c r="Q157" s="280" t="str">
        <f>'01-Mapa de riesgo-UO'!AP158</f>
        <v>Preventivo</v>
      </c>
      <c r="R157" s="431" t="str">
        <f>'01-Mapa de riesgo-UO'!AR158</f>
        <v>ACEPTABLE</v>
      </c>
      <c r="S157" s="399"/>
      <c r="T157" s="399"/>
      <c r="U157" s="283" t="str">
        <f>'01-Mapa de riesgo-UO'!AW158</f>
        <v>ASUMIR</v>
      </c>
      <c r="V157" s="283">
        <f>'01-Mapa de riesgo-UO'!AX158</f>
        <v>0</v>
      </c>
      <c r="W157" s="180">
        <f>IF(U157="COMPARTIR",'01-Mapa de riesgo-UO'!BA158, IF(U157=0, 0,$I$6))</f>
        <v>0</v>
      </c>
      <c r="X157" s="281"/>
      <c r="Y157" s="281"/>
      <c r="Z157" s="281"/>
      <c r="AA157" s="281"/>
      <c r="AB157" s="453" t="s">
        <v>2149</v>
      </c>
    </row>
    <row r="158" spans="1:28" ht="65.25" hidden="1" customHeight="1" x14ac:dyDescent="0.2">
      <c r="A158" s="324"/>
      <c r="B158" s="332"/>
      <c r="C158" s="402"/>
      <c r="D158" s="332"/>
      <c r="E158" s="332"/>
      <c r="F158" s="332"/>
      <c r="G158" s="52" t="str">
        <f>'01-Mapa de riesgo-UO'!I159</f>
        <v>Orden de un superior sobre el resultado del ensayo / calibración</v>
      </c>
      <c r="H158" s="332"/>
      <c r="I158" s="431"/>
      <c r="J158" s="332"/>
      <c r="K158" s="405"/>
      <c r="L158" s="399"/>
      <c r="M158" s="278">
        <f>IF('01-Mapa de riesgo-UO'!S159="No existen", "No existe control para el riesgo",'01-Mapa de riesgo-UO'!W159)</f>
        <v>0</v>
      </c>
      <c r="N158" s="278">
        <f>'01-Mapa de riesgo-UO'!AB159</f>
        <v>0</v>
      </c>
      <c r="O158" s="278">
        <f>'01-Mapa de riesgo-UO'!AG159</f>
        <v>0</v>
      </c>
      <c r="P158" s="280">
        <f>'01-Mapa de riesgo-UO'!AL159</f>
        <v>0</v>
      </c>
      <c r="Q158" s="280">
        <f>'01-Mapa de riesgo-UO'!AP159</f>
        <v>0</v>
      </c>
      <c r="R158" s="431"/>
      <c r="S158" s="399"/>
      <c r="T158" s="399"/>
      <c r="U158" s="283" t="str">
        <f>'01-Mapa de riesgo-UO'!AW159</f>
        <v>ASUMIR</v>
      </c>
      <c r="V158" s="283">
        <f>'01-Mapa de riesgo-UO'!AX159</f>
        <v>0</v>
      </c>
      <c r="W158" s="180">
        <f>IF(U158="COMPARTIR",'01-Mapa de riesgo-UO'!BA159, IF(U158=0, 0,$I$6))</f>
        <v>0</v>
      </c>
      <c r="X158" s="281"/>
      <c r="Y158" s="281"/>
      <c r="Z158" s="281"/>
      <c r="AA158" s="281"/>
      <c r="AB158" s="453"/>
    </row>
    <row r="159" spans="1:28" ht="65.25" hidden="1" customHeight="1" x14ac:dyDescent="0.2">
      <c r="A159" s="324"/>
      <c r="B159" s="332"/>
      <c r="C159" s="402"/>
      <c r="D159" s="332"/>
      <c r="E159" s="332"/>
      <c r="F159" s="332"/>
      <c r="G159" s="52">
        <f>'01-Mapa de riesgo-UO'!I160</f>
        <v>0</v>
      </c>
      <c r="H159" s="332"/>
      <c r="I159" s="431"/>
      <c r="J159" s="332"/>
      <c r="K159" s="405"/>
      <c r="L159" s="399"/>
      <c r="M159" s="278">
        <f>IF('01-Mapa de riesgo-UO'!S160="No existen", "No existe control para el riesgo",'01-Mapa de riesgo-UO'!W160)</f>
        <v>0</v>
      </c>
      <c r="N159" s="278">
        <f>'01-Mapa de riesgo-UO'!AB160</f>
        <v>0</v>
      </c>
      <c r="O159" s="278">
        <f>'01-Mapa de riesgo-UO'!AG160</f>
        <v>0</v>
      </c>
      <c r="P159" s="280">
        <f>'01-Mapa de riesgo-UO'!AL160</f>
        <v>0</v>
      </c>
      <c r="Q159" s="280">
        <f>'01-Mapa de riesgo-UO'!AP160</f>
        <v>0</v>
      </c>
      <c r="R159" s="431"/>
      <c r="S159" s="399"/>
      <c r="T159" s="399"/>
      <c r="U159" s="283" t="str">
        <f>'01-Mapa de riesgo-UO'!AW160</f>
        <v>ASUMIR</v>
      </c>
      <c r="V159" s="283">
        <f>'01-Mapa de riesgo-UO'!AX160</f>
        <v>0</v>
      </c>
      <c r="W159" s="180">
        <f>IF(U159="COMPARTIR",'01-Mapa de riesgo-UO'!BA160, IF(U159=0, 0,$I$6))</f>
        <v>0</v>
      </c>
      <c r="X159" s="281"/>
      <c r="Y159" s="281"/>
      <c r="Z159" s="281"/>
      <c r="AA159" s="281"/>
      <c r="AB159" s="453"/>
    </row>
    <row r="160" spans="1:28" ht="65.25" hidden="1" customHeight="1" x14ac:dyDescent="0.2">
      <c r="A160" s="324">
        <v>51</v>
      </c>
      <c r="B160" s="332" t="str">
        <f>'01-Mapa de riesgo-UO'!D161</f>
        <v>EXTENSIÓN_PROYECCIÓN_SOCIAL</v>
      </c>
      <c r="C160" s="402" t="str">
        <f>+'01-Mapa de riesgo-UO'!F161</f>
        <v>NO</v>
      </c>
      <c r="D160" s="332" t="str">
        <f>'01-Mapa de riesgo-UO'!J161</f>
        <v>Operacional</v>
      </c>
      <c r="E160" s="332" t="str">
        <f>'01-Mapa de riesgo-UO'!K161</f>
        <v>Pérdida de la validez de los resultados del laboratorio
(6,3)</v>
      </c>
      <c r="F160" s="332" t="str">
        <f>'01-Mapa de riesgo-UO'!L161</f>
        <v>Tener instalaciones inadecuadas que pueden ver afectada la validez de los resultados</v>
      </c>
      <c r="G160" s="52" t="str">
        <f>'01-Mapa de riesgo-UO'!I161</f>
        <v>Condiciones ambientales e instalaciones inadecuadas para los ensayos</v>
      </c>
      <c r="H160" s="332" t="str">
        <f>'01-Mapa de riesgo-UO'!M161</f>
        <v>Pérdida de  credibilidad en el laboratorio
Pérdida de la confianza en el laboratorio</v>
      </c>
      <c r="I160" s="431" t="str">
        <f>'01-Mapa de riesgo-UO'!AT161</f>
        <v>LEVE</v>
      </c>
      <c r="J160" s="332" t="str">
        <f>'01-Mapa de riesgo-UO'!AU161</f>
        <v xml:space="preserve">No veces en que las instalaciones fueron inadecuadas para la realización del ensayo </v>
      </c>
      <c r="K160" s="408">
        <v>0</v>
      </c>
      <c r="L160" s="399" t="s">
        <v>2795</v>
      </c>
      <c r="M160" s="278" t="str">
        <f>IF('01-Mapa de riesgo-UO'!S161="No existen", "No existe control para el riesgo",'01-Mapa de riesgo-UO'!W161)</f>
        <v xml:space="preserve">Aplicar lo indicado en el instructivo de condiciones ambientales </v>
      </c>
      <c r="N160" s="278">
        <f>'01-Mapa de riesgo-UO'!AB161</f>
        <v>0</v>
      </c>
      <c r="O160" s="278">
        <f>'01-Mapa de riesgo-UO'!AG161</f>
        <v>0</v>
      </c>
      <c r="P160" s="280" t="str">
        <f>'01-Mapa de riesgo-UO'!AL161</f>
        <v>No definida</v>
      </c>
      <c r="Q160" s="280" t="str">
        <f>'01-Mapa de riesgo-UO'!AP161</f>
        <v>Preventivo</v>
      </c>
      <c r="R160" s="431" t="str">
        <f>'01-Mapa de riesgo-UO'!AR161</f>
        <v>ACEPTABLE</v>
      </c>
      <c r="S160" s="399" t="s">
        <v>2796</v>
      </c>
      <c r="T160" s="399"/>
      <c r="U160" s="283" t="str">
        <f>'01-Mapa de riesgo-UO'!AW161</f>
        <v>ASUMIR</v>
      </c>
      <c r="V160" s="283">
        <f>'01-Mapa de riesgo-UO'!AX161</f>
        <v>0</v>
      </c>
      <c r="W160" s="180">
        <f>IF(U160="COMPARTIR",'01-Mapa de riesgo-UO'!BA161, IF(U160=0, 0,$I$6))</f>
        <v>0</v>
      </c>
      <c r="X160" s="281"/>
      <c r="Y160" s="281"/>
      <c r="Z160" s="281"/>
      <c r="AA160" s="281"/>
      <c r="AB160" s="453" t="s">
        <v>2149</v>
      </c>
    </row>
    <row r="161" spans="1:28" ht="65.25" hidden="1" customHeight="1" x14ac:dyDescent="0.2">
      <c r="A161" s="324"/>
      <c r="B161" s="332"/>
      <c r="C161" s="402"/>
      <c r="D161" s="332"/>
      <c r="E161" s="332"/>
      <c r="F161" s="332"/>
      <c r="G161" s="52">
        <f>'01-Mapa de riesgo-UO'!I162</f>
        <v>0</v>
      </c>
      <c r="H161" s="332"/>
      <c r="I161" s="431"/>
      <c r="J161" s="332"/>
      <c r="K161" s="405"/>
      <c r="L161" s="399"/>
      <c r="M161" s="278">
        <f>IF('01-Mapa de riesgo-UO'!S162="No existen", "No existe control para el riesgo",'01-Mapa de riesgo-UO'!W162)</f>
        <v>0</v>
      </c>
      <c r="N161" s="278">
        <f>'01-Mapa de riesgo-UO'!AB162</f>
        <v>0</v>
      </c>
      <c r="O161" s="278">
        <f>'01-Mapa de riesgo-UO'!AG162</f>
        <v>0</v>
      </c>
      <c r="P161" s="280">
        <f>'01-Mapa de riesgo-UO'!AL162</f>
        <v>0</v>
      </c>
      <c r="Q161" s="280">
        <f>'01-Mapa de riesgo-UO'!AP162</f>
        <v>0</v>
      </c>
      <c r="R161" s="431"/>
      <c r="S161" s="399" t="s">
        <v>2796</v>
      </c>
      <c r="T161" s="399"/>
      <c r="U161" s="283" t="str">
        <f>'01-Mapa de riesgo-UO'!AW162</f>
        <v>ASUMIR</v>
      </c>
      <c r="V161" s="283">
        <f>'01-Mapa de riesgo-UO'!AX162</f>
        <v>0</v>
      </c>
      <c r="W161" s="180">
        <f>IF(U161="COMPARTIR",'01-Mapa de riesgo-UO'!BA162, IF(U161=0, 0,$I$6))</f>
        <v>0</v>
      </c>
      <c r="X161" s="281"/>
      <c r="Y161" s="281"/>
      <c r="Z161" s="281"/>
      <c r="AA161" s="281"/>
      <c r="AB161" s="453"/>
    </row>
    <row r="162" spans="1:28" ht="65.25" hidden="1" customHeight="1" x14ac:dyDescent="0.2">
      <c r="A162" s="324"/>
      <c r="B162" s="332"/>
      <c r="C162" s="402"/>
      <c r="D162" s="332"/>
      <c r="E162" s="332"/>
      <c r="F162" s="332"/>
      <c r="G162" s="52">
        <f>'01-Mapa de riesgo-UO'!I163</f>
        <v>0</v>
      </c>
      <c r="H162" s="332"/>
      <c r="I162" s="431"/>
      <c r="J162" s="332"/>
      <c r="K162" s="405"/>
      <c r="L162" s="399"/>
      <c r="M162" s="278">
        <f>IF('01-Mapa de riesgo-UO'!S163="No existen", "No existe control para el riesgo",'01-Mapa de riesgo-UO'!W163)</f>
        <v>0</v>
      </c>
      <c r="N162" s="278">
        <f>'01-Mapa de riesgo-UO'!AB163</f>
        <v>0</v>
      </c>
      <c r="O162" s="278">
        <f>'01-Mapa de riesgo-UO'!AG163</f>
        <v>0</v>
      </c>
      <c r="P162" s="280">
        <f>'01-Mapa de riesgo-UO'!AL163</f>
        <v>0</v>
      </c>
      <c r="Q162" s="280">
        <f>'01-Mapa de riesgo-UO'!AP163</f>
        <v>0</v>
      </c>
      <c r="R162" s="431"/>
      <c r="S162" s="399" t="s">
        <v>2796</v>
      </c>
      <c r="T162" s="399"/>
      <c r="U162" s="283" t="str">
        <f>'01-Mapa de riesgo-UO'!AW163</f>
        <v>ASUMIR</v>
      </c>
      <c r="V162" s="283">
        <f>'01-Mapa de riesgo-UO'!AX163</f>
        <v>0</v>
      </c>
      <c r="W162" s="180">
        <f>IF(U162="COMPARTIR",'01-Mapa de riesgo-UO'!BA163, IF(U162=0, 0,$I$6))</f>
        <v>0</v>
      </c>
      <c r="X162" s="281"/>
      <c r="Y162" s="281"/>
      <c r="Z162" s="281"/>
      <c r="AA162" s="281"/>
      <c r="AB162" s="453"/>
    </row>
    <row r="163" spans="1:28" ht="65.25" hidden="1" customHeight="1" x14ac:dyDescent="0.2">
      <c r="A163" s="324">
        <v>52</v>
      </c>
      <c r="B163" s="332" t="str">
        <f>'01-Mapa de riesgo-UO'!D164</f>
        <v>EXTENSIÓN_PROYECCIÓN_SOCIAL</v>
      </c>
      <c r="C163" s="402" t="str">
        <f>+'01-Mapa de riesgo-UO'!F164</f>
        <v>NO</v>
      </c>
      <c r="D163" s="332" t="str">
        <f>'01-Mapa de riesgo-UO'!J164</f>
        <v>Operacional</v>
      </c>
      <c r="E163" s="332" t="str">
        <f>'01-Mapa de riesgo-UO'!K164</f>
        <v>Pérdida de la validez de los resultados del laboratorio
(6,4.6)</v>
      </c>
      <c r="F163" s="332"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32" t="str">
        <f>'01-Mapa de riesgo-UO'!M164</f>
        <v>Pérdida de  credibilidad en el laboratorio
Pérdida de la confianza en el laboratorio</v>
      </c>
      <c r="I163" s="431" t="str">
        <f>'01-Mapa de riesgo-UO'!AT164</f>
        <v>MODERADO</v>
      </c>
      <c r="J163" s="332" t="str">
        <f>'01-Mapa de riesgo-UO'!AU164</f>
        <v>% de cumplimiento del plan de calibración, verificación y mantenimiento</v>
      </c>
      <c r="K163" s="408">
        <v>0</v>
      </c>
      <c r="L163" s="399" t="s">
        <v>2795</v>
      </c>
      <c r="M163" s="278" t="str">
        <f>IF('01-Mapa de riesgo-UO'!S164="No existen", "No existe control para el riesgo",'01-Mapa de riesgo-UO'!W164)</f>
        <v>Cumplir con el plan de calibración, verificación y mantenimiento anual con fechas de cumplimiento.     Realizar la Revisión de los certificados de calibración, y realizar el 
Cálculo del intervalo de calibración</v>
      </c>
      <c r="N163" s="278">
        <f>'01-Mapa de riesgo-UO'!AB164</f>
        <v>0</v>
      </c>
      <c r="O163" s="278">
        <f>'01-Mapa de riesgo-UO'!AG164</f>
        <v>0</v>
      </c>
      <c r="P163" s="280" t="str">
        <f>'01-Mapa de riesgo-UO'!AL164</f>
        <v>Anual</v>
      </c>
      <c r="Q163" s="280" t="str">
        <f>'01-Mapa de riesgo-UO'!AP164</f>
        <v>Preventivo</v>
      </c>
      <c r="R163" s="431" t="str">
        <f>'01-Mapa de riesgo-UO'!AR164</f>
        <v>ACEPTABLE</v>
      </c>
      <c r="S163" s="399" t="s">
        <v>2796</v>
      </c>
      <c r="T163" s="399"/>
      <c r="U163" s="283" t="str">
        <f>'01-Mapa de riesgo-UO'!AW164</f>
        <v>REDUCIR</v>
      </c>
      <c r="V163" s="283" t="str">
        <f>'01-Mapa de riesgo-UO'!AX164</f>
        <v>Enviar el equipo a calibración de manera inmediata</v>
      </c>
      <c r="W163" s="180">
        <f>IF(U163="COMPARTIR",'01-Mapa de riesgo-UO'!BA164, IF(U163=0, 0,$I$6))</f>
        <v>0</v>
      </c>
      <c r="X163" s="281" t="s">
        <v>272</v>
      </c>
      <c r="Y163" s="281" t="s">
        <v>2797</v>
      </c>
      <c r="Z163" s="281" t="s">
        <v>560</v>
      </c>
      <c r="AA163" s="281"/>
      <c r="AB163" s="453" t="s">
        <v>2149</v>
      </c>
    </row>
    <row r="164" spans="1:28" ht="65.25" hidden="1" customHeight="1" x14ac:dyDescent="0.2">
      <c r="A164" s="324"/>
      <c r="B164" s="332"/>
      <c r="C164" s="402"/>
      <c r="D164" s="332"/>
      <c r="E164" s="332"/>
      <c r="F164" s="332"/>
      <c r="G164" s="52">
        <f>'01-Mapa de riesgo-UO'!I165</f>
        <v>0</v>
      </c>
      <c r="H164" s="332"/>
      <c r="I164" s="431"/>
      <c r="J164" s="332"/>
      <c r="K164" s="405"/>
      <c r="L164" s="399"/>
      <c r="M164" s="278">
        <f>IF('01-Mapa de riesgo-UO'!S165="No existen", "No existe control para el riesgo",'01-Mapa de riesgo-UO'!W165)</f>
        <v>0</v>
      </c>
      <c r="N164" s="278">
        <f>'01-Mapa de riesgo-UO'!AB165</f>
        <v>0</v>
      </c>
      <c r="O164" s="278">
        <f>'01-Mapa de riesgo-UO'!AG165</f>
        <v>0</v>
      </c>
      <c r="P164" s="280">
        <f>'01-Mapa de riesgo-UO'!AL165</f>
        <v>0</v>
      </c>
      <c r="Q164" s="280">
        <f>'01-Mapa de riesgo-UO'!AP165</f>
        <v>0</v>
      </c>
      <c r="R164" s="431"/>
      <c r="S164" s="399" t="s">
        <v>2796</v>
      </c>
      <c r="T164" s="399"/>
      <c r="U164" s="283">
        <f>'01-Mapa de riesgo-UO'!AW165</f>
        <v>0</v>
      </c>
      <c r="V164" s="283">
        <f>'01-Mapa de riesgo-UO'!AX165</f>
        <v>0</v>
      </c>
      <c r="W164" s="180">
        <f>IF(U164="COMPARTIR",'01-Mapa de riesgo-UO'!BA165, IF(U164=0, 0,$I$6))</f>
        <v>0</v>
      </c>
      <c r="X164" s="281"/>
      <c r="Y164" s="281"/>
      <c r="Z164" s="281"/>
      <c r="AA164" s="281"/>
      <c r="AB164" s="453"/>
    </row>
    <row r="165" spans="1:28" ht="65.25" hidden="1" customHeight="1" x14ac:dyDescent="0.2">
      <c r="A165" s="324"/>
      <c r="B165" s="332"/>
      <c r="C165" s="402"/>
      <c r="D165" s="332"/>
      <c r="E165" s="332"/>
      <c r="F165" s="332"/>
      <c r="G165" s="52">
        <f>'01-Mapa de riesgo-UO'!I166</f>
        <v>0</v>
      </c>
      <c r="H165" s="332"/>
      <c r="I165" s="431"/>
      <c r="J165" s="332"/>
      <c r="K165" s="405"/>
      <c r="L165" s="399"/>
      <c r="M165" s="278">
        <f>IF('01-Mapa de riesgo-UO'!S166="No existen", "No existe control para el riesgo",'01-Mapa de riesgo-UO'!W166)</f>
        <v>0</v>
      </c>
      <c r="N165" s="278">
        <f>'01-Mapa de riesgo-UO'!AB166</f>
        <v>0</v>
      </c>
      <c r="O165" s="278">
        <f>'01-Mapa de riesgo-UO'!AG166</f>
        <v>0</v>
      </c>
      <c r="P165" s="280">
        <f>'01-Mapa de riesgo-UO'!AL166</f>
        <v>0</v>
      </c>
      <c r="Q165" s="280">
        <f>'01-Mapa de riesgo-UO'!AP166</f>
        <v>0</v>
      </c>
      <c r="R165" s="431"/>
      <c r="S165" s="399" t="s">
        <v>2796</v>
      </c>
      <c r="T165" s="399"/>
      <c r="U165" s="283">
        <f>'01-Mapa de riesgo-UO'!AW166</f>
        <v>0</v>
      </c>
      <c r="V165" s="283">
        <f>'01-Mapa de riesgo-UO'!AX166</f>
        <v>0</v>
      </c>
      <c r="W165" s="180">
        <f>IF(U165="COMPARTIR",'01-Mapa de riesgo-UO'!BA166, IF(U165=0, 0,$I$6))</f>
        <v>0</v>
      </c>
      <c r="X165" s="281"/>
      <c r="Y165" s="281"/>
      <c r="Z165" s="281"/>
      <c r="AA165" s="281"/>
      <c r="AB165" s="453"/>
    </row>
    <row r="166" spans="1:28" ht="65.25" hidden="1" customHeight="1" x14ac:dyDescent="0.2">
      <c r="A166" s="324">
        <v>53</v>
      </c>
      <c r="B166" s="332" t="str">
        <f>'01-Mapa de riesgo-UO'!D167</f>
        <v>EXTENSIÓN_PROYECCIÓN_SOCIAL</v>
      </c>
      <c r="C166" s="402" t="str">
        <f>+'01-Mapa de riesgo-UO'!F167</f>
        <v>NO</v>
      </c>
      <c r="D166" s="332" t="str">
        <f>'01-Mapa de riesgo-UO'!J167</f>
        <v>Operacional</v>
      </c>
      <c r="E166" s="332" t="str">
        <f>'01-Mapa de riesgo-UO'!K167</f>
        <v>Pérdida de la validez de los resultados del laboratorio
(6,4.9)</v>
      </c>
      <c r="F166" s="332" t="str">
        <f>'01-Mapa de riesgo-UO'!L167</f>
        <v xml:space="preserve">Utlizar  equipos de medición que este defectuoso que  afecte la validez de los resultados  por su  exactitud o la incertidumbre </v>
      </c>
      <c r="G166" s="52" t="str">
        <f>'01-Mapa de riesgo-UO'!I167</f>
        <v>Toma de datos con un equipo defectuoso</v>
      </c>
      <c r="H166" s="332" t="str">
        <f>'01-Mapa de riesgo-UO'!M167</f>
        <v>Pérdida de  credibilidad en el laboratorio
Pérdida de la confianza en el laboratorio</v>
      </c>
      <c r="I166" s="431" t="str">
        <f>'01-Mapa de riesgo-UO'!AT167</f>
        <v>LEVE</v>
      </c>
      <c r="J166" s="332" t="str">
        <f>'01-Mapa de riesgo-UO'!AU167</f>
        <v>No  de equipos defectuoss detectados en el laboratorio / Total de equipos</v>
      </c>
      <c r="K166" s="408">
        <v>0</v>
      </c>
      <c r="L166" s="399" t="s">
        <v>2795</v>
      </c>
      <c r="M166" s="278" t="str">
        <f>IF('01-Mapa de riesgo-UO'!S167="No existen", "No existe control para el riesgo",'01-Mapa de riesgo-UO'!W167)</f>
        <v xml:space="preserve">Se realiza revisión de los equipos al ingresar y salir del laboratorio </v>
      </c>
      <c r="N166" s="278">
        <f>'01-Mapa de riesgo-UO'!AB167</f>
        <v>0</v>
      </c>
      <c r="O166" s="278">
        <f>'01-Mapa de riesgo-UO'!AG167</f>
        <v>0</v>
      </c>
      <c r="P166" s="280" t="str">
        <f>'01-Mapa de riesgo-UO'!AL167</f>
        <v>No definida</v>
      </c>
      <c r="Q166" s="280" t="str">
        <f>'01-Mapa de riesgo-UO'!AP167</f>
        <v>Preventivo</v>
      </c>
      <c r="R166" s="431" t="str">
        <f>'01-Mapa de riesgo-UO'!AR167</f>
        <v>ACEPTABLE</v>
      </c>
      <c r="S166" s="399" t="s">
        <v>2796</v>
      </c>
      <c r="T166" s="399"/>
      <c r="U166" s="283" t="str">
        <f>'01-Mapa de riesgo-UO'!AW167</f>
        <v>ASUMIR</v>
      </c>
      <c r="V166" s="283">
        <f>'01-Mapa de riesgo-UO'!AX167</f>
        <v>0</v>
      </c>
      <c r="W166" s="180">
        <f>IF(U166="COMPARTIR",'01-Mapa de riesgo-UO'!BA167, IF(U166=0, 0,$I$6))</f>
        <v>0</v>
      </c>
      <c r="X166" s="281"/>
      <c r="Y166" s="281"/>
      <c r="Z166" s="281"/>
      <c r="AA166" s="281"/>
      <c r="AB166" s="453" t="s">
        <v>2149</v>
      </c>
    </row>
    <row r="167" spans="1:28" ht="65.25" hidden="1" customHeight="1" x14ac:dyDescent="0.2">
      <c r="A167" s="324"/>
      <c r="B167" s="332"/>
      <c r="C167" s="402"/>
      <c r="D167" s="332"/>
      <c r="E167" s="332"/>
      <c r="F167" s="332"/>
      <c r="G167" s="52">
        <f>'01-Mapa de riesgo-UO'!I168</f>
        <v>0</v>
      </c>
      <c r="H167" s="332"/>
      <c r="I167" s="431"/>
      <c r="J167" s="332"/>
      <c r="K167" s="405"/>
      <c r="L167" s="399"/>
      <c r="M167" s="278">
        <f>IF('01-Mapa de riesgo-UO'!S168="No existen", "No existe control para el riesgo",'01-Mapa de riesgo-UO'!W168)</f>
        <v>0</v>
      </c>
      <c r="N167" s="278">
        <f>'01-Mapa de riesgo-UO'!AB168</f>
        <v>0</v>
      </c>
      <c r="O167" s="278">
        <f>'01-Mapa de riesgo-UO'!AG168</f>
        <v>0</v>
      </c>
      <c r="P167" s="280">
        <f>'01-Mapa de riesgo-UO'!AL168</f>
        <v>0</v>
      </c>
      <c r="Q167" s="280">
        <f>'01-Mapa de riesgo-UO'!AP168</f>
        <v>0</v>
      </c>
      <c r="R167" s="431"/>
      <c r="S167" s="399" t="s">
        <v>2796</v>
      </c>
      <c r="T167" s="399"/>
      <c r="U167" s="283" t="str">
        <f>'01-Mapa de riesgo-UO'!AW168</f>
        <v>ASUMIR</v>
      </c>
      <c r="V167" s="283">
        <f>'01-Mapa de riesgo-UO'!AX168</f>
        <v>0</v>
      </c>
      <c r="W167" s="180">
        <f>IF(U167="COMPARTIR",'01-Mapa de riesgo-UO'!BA168, IF(U167=0, 0,$I$6))</f>
        <v>0</v>
      </c>
      <c r="X167" s="281"/>
      <c r="Y167" s="281"/>
      <c r="Z167" s="281"/>
      <c r="AA167" s="281"/>
      <c r="AB167" s="453"/>
    </row>
    <row r="168" spans="1:28" ht="65.25" hidden="1" customHeight="1" x14ac:dyDescent="0.2">
      <c r="A168" s="324"/>
      <c r="B168" s="332"/>
      <c r="C168" s="402"/>
      <c r="D168" s="332"/>
      <c r="E168" s="332"/>
      <c r="F168" s="332"/>
      <c r="G168" s="52">
        <f>'01-Mapa de riesgo-UO'!I169</f>
        <v>0</v>
      </c>
      <c r="H168" s="332"/>
      <c r="I168" s="431"/>
      <c r="J168" s="332"/>
      <c r="K168" s="405"/>
      <c r="L168" s="399"/>
      <c r="M168" s="278">
        <f>IF('01-Mapa de riesgo-UO'!S169="No existen", "No existe control para el riesgo",'01-Mapa de riesgo-UO'!W169)</f>
        <v>0</v>
      </c>
      <c r="N168" s="278">
        <f>'01-Mapa de riesgo-UO'!AB169</f>
        <v>0</v>
      </c>
      <c r="O168" s="278">
        <f>'01-Mapa de riesgo-UO'!AG169</f>
        <v>0</v>
      </c>
      <c r="P168" s="280">
        <f>'01-Mapa de riesgo-UO'!AL169</f>
        <v>0</v>
      </c>
      <c r="Q168" s="280">
        <f>'01-Mapa de riesgo-UO'!AP169</f>
        <v>0</v>
      </c>
      <c r="R168" s="431"/>
      <c r="S168" s="399" t="s">
        <v>2796</v>
      </c>
      <c r="T168" s="399"/>
      <c r="U168" s="283" t="str">
        <f>'01-Mapa de riesgo-UO'!AW169</f>
        <v>ASUMIR</v>
      </c>
      <c r="V168" s="283">
        <f>'01-Mapa de riesgo-UO'!AX169</f>
        <v>0</v>
      </c>
      <c r="W168" s="180">
        <f>IF(U168="COMPARTIR",'01-Mapa de riesgo-UO'!BA169, IF(U168=0, 0,$I$6))</f>
        <v>0</v>
      </c>
      <c r="X168" s="281"/>
      <c r="Y168" s="281"/>
      <c r="Z168" s="281"/>
      <c r="AA168" s="281"/>
      <c r="AB168" s="453"/>
    </row>
    <row r="169" spans="1:28" ht="65.25" hidden="1" customHeight="1" x14ac:dyDescent="0.2">
      <c r="A169" s="324">
        <v>54</v>
      </c>
      <c r="B169" s="332" t="str">
        <f>'01-Mapa de riesgo-UO'!D170</f>
        <v>EXTENSIÓN_PROYECCIÓN_SOCIAL</v>
      </c>
      <c r="C169" s="402" t="str">
        <f>+'01-Mapa de riesgo-UO'!F170</f>
        <v>NO</v>
      </c>
      <c r="D169" s="332" t="str">
        <f>'01-Mapa de riesgo-UO'!J170</f>
        <v>Operacional</v>
      </c>
      <c r="E169" s="332" t="str">
        <f>'01-Mapa de riesgo-UO'!K170</f>
        <v>Utilización de un método de ensayo inadecuado
(7.2)</v>
      </c>
      <c r="F169" s="332" t="str">
        <f>'01-Mapa de riesgo-UO'!L170</f>
        <v>Verificación / validación del método no es adecuado para el laboratorio</v>
      </c>
      <c r="G169" s="52" t="str">
        <f>'01-Mapa de riesgo-UO'!I170</f>
        <v>En la verificacion/validación del método no se tienen en cuenta todos los factores</v>
      </c>
      <c r="H169" s="332" t="str">
        <f>'01-Mapa de riesgo-UO'!M170</f>
        <v>Pérdida de  credibilidad en el laboratorio
Pérdida de la confianza en el laboratorio</v>
      </c>
      <c r="I169" s="431" t="str">
        <f>'01-Mapa de riesgo-UO'!AT170</f>
        <v>MODERADO</v>
      </c>
      <c r="J169" s="332" t="str">
        <f>'01-Mapa de riesgo-UO'!AU170</f>
        <v>No de variables definidas por el laboratorio en la verificación/validación / No de variables establecidas en el método definido</v>
      </c>
      <c r="K169" s="408">
        <v>0</v>
      </c>
      <c r="L169" s="399" t="s">
        <v>2795</v>
      </c>
      <c r="M169" s="278" t="str">
        <f>IF('01-Mapa de riesgo-UO'!S170="No existen", "No existe control para el riesgo",'01-Mapa de riesgo-UO'!W170)</f>
        <v>Se cuenta con Tabla cruzada requisitos de norma de ensayo con cumplimiento en el laboratorio
 Se realiza el Informe de verificación/validación del método</v>
      </c>
      <c r="N169" s="278">
        <f>'01-Mapa de riesgo-UO'!AB170</f>
        <v>0</v>
      </c>
      <c r="O169" s="278">
        <f>'01-Mapa de riesgo-UO'!AG170</f>
        <v>0</v>
      </c>
      <c r="P169" s="280" t="str">
        <f>'01-Mapa de riesgo-UO'!AL170</f>
        <v>Anual</v>
      </c>
      <c r="Q169" s="280" t="str">
        <f>'01-Mapa de riesgo-UO'!AP170</f>
        <v>Preventivo</v>
      </c>
      <c r="R169" s="431" t="str">
        <f>'01-Mapa de riesgo-UO'!AR170</f>
        <v>ACEPTABLE</v>
      </c>
      <c r="S169" s="399" t="s">
        <v>2796</v>
      </c>
      <c r="T169" s="399"/>
      <c r="U169" s="283" t="str">
        <f>'01-Mapa de riesgo-UO'!AW170</f>
        <v>REDUCIR</v>
      </c>
      <c r="V169" s="283" t="str">
        <f>'01-Mapa de riesgo-UO'!AX170</f>
        <v>Enviar el equipo a calibración de manera inmediata</v>
      </c>
      <c r="W169" s="180">
        <f>IF(U169="COMPARTIR",'01-Mapa de riesgo-UO'!BA170, IF(U169=0, 0,$I$6))</f>
        <v>0</v>
      </c>
      <c r="X169" s="281" t="s">
        <v>272</v>
      </c>
      <c r="Y169" s="281" t="s">
        <v>2797</v>
      </c>
      <c r="Z169" s="281" t="s">
        <v>560</v>
      </c>
      <c r="AA169" s="281"/>
      <c r="AB169" s="453" t="s">
        <v>2149</v>
      </c>
    </row>
    <row r="170" spans="1:28" ht="65.25" hidden="1" customHeight="1" x14ac:dyDescent="0.2">
      <c r="A170" s="324"/>
      <c r="B170" s="332"/>
      <c r="C170" s="402"/>
      <c r="D170" s="332"/>
      <c r="E170" s="332"/>
      <c r="F170" s="332"/>
      <c r="G170" s="52">
        <f>'01-Mapa de riesgo-UO'!I171</f>
        <v>0</v>
      </c>
      <c r="H170" s="332"/>
      <c r="I170" s="431"/>
      <c r="J170" s="332"/>
      <c r="K170" s="405"/>
      <c r="L170" s="399"/>
      <c r="M170" s="278">
        <f>IF('01-Mapa de riesgo-UO'!S171="No existen", "No existe control para el riesgo",'01-Mapa de riesgo-UO'!W171)</f>
        <v>0</v>
      </c>
      <c r="N170" s="278">
        <f>'01-Mapa de riesgo-UO'!AB171</f>
        <v>0</v>
      </c>
      <c r="O170" s="278">
        <f>'01-Mapa de riesgo-UO'!AG171</f>
        <v>0</v>
      </c>
      <c r="P170" s="280">
        <f>'01-Mapa de riesgo-UO'!AL171</f>
        <v>0</v>
      </c>
      <c r="Q170" s="280">
        <f>'01-Mapa de riesgo-UO'!AP171</f>
        <v>0</v>
      </c>
      <c r="R170" s="431"/>
      <c r="S170" s="399" t="s">
        <v>2796</v>
      </c>
      <c r="T170" s="399"/>
      <c r="U170" s="283">
        <f>'01-Mapa de riesgo-UO'!AW171</f>
        <v>0</v>
      </c>
      <c r="V170" s="283">
        <f>'01-Mapa de riesgo-UO'!AX171</f>
        <v>0</v>
      </c>
      <c r="W170" s="180">
        <f>IF(U170="COMPARTIR",'01-Mapa de riesgo-UO'!BA171, IF(U170=0, 0,$I$6))</f>
        <v>0</v>
      </c>
      <c r="X170" s="281"/>
      <c r="Y170" s="281"/>
      <c r="Z170" s="281"/>
      <c r="AA170" s="281"/>
      <c r="AB170" s="453"/>
    </row>
    <row r="171" spans="1:28" ht="65.25" hidden="1" customHeight="1" x14ac:dyDescent="0.2">
      <c r="A171" s="324"/>
      <c r="B171" s="332"/>
      <c r="C171" s="402"/>
      <c r="D171" s="332"/>
      <c r="E171" s="332"/>
      <c r="F171" s="332"/>
      <c r="G171" s="52">
        <f>'01-Mapa de riesgo-UO'!I172</f>
        <v>0</v>
      </c>
      <c r="H171" s="332"/>
      <c r="I171" s="431"/>
      <c r="J171" s="332"/>
      <c r="K171" s="405"/>
      <c r="L171" s="399"/>
      <c r="M171" s="278">
        <f>IF('01-Mapa de riesgo-UO'!S172="No existen", "No existe control para el riesgo",'01-Mapa de riesgo-UO'!W172)</f>
        <v>0</v>
      </c>
      <c r="N171" s="278">
        <f>'01-Mapa de riesgo-UO'!AB172</f>
        <v>0</v>
      </c>
      <c r="O171" s="278">
        <f>'01-Mapa de riesgo-UO'!AG172</f>
        <v>0</v>
      </c>
      <c r="P171" s="280">
        <f>'01-Mapa de riesgo-UO'!AL172</f>
        <v>0</v>
      </c>
      <c r="Q171" s="280">
        <f>'01-Mapa de riesgo-UO'!AP172</f>
        <v>0</v>
      </c>
      <c r="R171" s="431"/>
      <c r="S171" s="399" t="s">
        <v>2796</v>
      </c>
      <c r="T171" s="399"/>
      <c r="U171" s="283">
        <f>'01-Mapa de riesgo-UO'!AW172</f>
        <v>0</v>
      </c>
      <c r="V171" s="283">
        <f>'01-Mapa de riesgo-UO'!AX172</f>
        <v>0</v>
      </c>
      <c r="W171" s="180">
        <f>IF(U171="COMPARTIR",'01-Mapa de riesgo-UO'!BA172, IF(U171=0, 0,$I$6))</f>
        <v>0</v>
      </c>
      <c r="X171" s="281"/>
      <c r="Y171" s="281"/>
      <c r="Z171" s="281"/>
      <c r="AA171" s="281"/>
      <c r="AB171" s="453"/>
    </row>
    <row r="172" spans="1:28" ht="65.25" hidden="1" customHeight="1" x14ac:dyDescent="0.2">
      <c r="A172" s="324">
        <v>55</v>
      </c>
      <c r="B172" s="332" t="str">
        <f>'01-Mapa de riesgo-UO'!D173</f>
        <v>EXTENSIÓN_PROYECCIÓN_SOCIAL</v>
      </c>
      <c r="C172" s="402" t="str">
        <f>+'01-Mapa de riesgo-UO'!F173</f>
        <v>NO</v>
      </c>
      <c r="D172" s="332" t="str">
        <f>'01-Mapa de riesgo-UO'!J173</f>
        <v>Operacional</v>
      </c>
      <c r="E172" s="332" t="str">
        <f>'01-Mapa de riesgo-UO'!K173</f>
        <v>Pérdida de la validez de los resultados
(7.6)</v>
      </c>
      <c r="F172" s="332"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32" t="str">
        <f>'01-Mapa de riesgo-UO'!M173</f>
        <v>Pérdida de  credibilidad en el laboratorio
Pérdida de la confianza en el laboratorio
No conformidades en audiorías internas y externas</v>
      </c>
      <c r="I172" s="431" t="str">
        <f>'01-Mapa de riesgo-UO'!AT173</f>
        <v>LEVE</v>
      </c>
      <c r="J172" s="332" t="str">
        <f>'01-Mapa de riesgo-UO'!AU173</f>
        <v>No de no conformidades por verificación/validación de métodos / Total de no conformidades</v>
      </c>
      <c r="K172" s="408">
        <v>0</v>
      </c>
      <c r="L172" s="399" t="s">
        <v>2795</v>
      </c>
      <c r="M172" s="278" t="str">
        <f>IF('01-Mapa de riesgo-UO'!S173="No existen", "No existe control para el riesgo",'01-Mapa de riesgo-UO'!W173)</f>
        <v>Se hace la verificación del calculo de incertidumbre</v>
      </c>
      <c r="N172" s="278">
        <f>'01-Mapa de riesgo-UO'!AB173</f>
        <v>0</v>
      </c>
      <c r="O172" s="278">
        <f>'01-Mapa de riesgo-UO'!AG173</f>
        <v>0</v>
      </c>
      <c r="P172" s="280" t="str">
        <f>'01-Mapa de riesgo-UO'!AL173</f>
        <v>Anual</v>
      </c>
      <c r="Q172" s="280" t="str">
        <f>'01-Mapa de riesgo-UO'!AP173</f>
        <v>Preventivo</v>
      </c>
      <c r="R172" s="431" t="str">
        <f>'01-Mapa de riesgo-UO'!AR173</f>
        <v>ACEPTABLE</v>
      </c>
      <c r="S172" s="399" t="s">
        <v>2796</v>
      </c>
      <c r="T172" s="399"/>
      <c r="U172" s="283" t="str">
        <f>'01-Mapa de riesgo-UO'!AW173</f>
        <v>ASUMIR</v>
      </c>
      <c r="V172" s="283">
        <f>'01-Mapa de riesgo-UO'!AX173</f>
        <v>0</v>
      </c>
      <c r="W172" s="180">
        <f>IF(U172="COMPARTIR",'01-Mapa de riesgo-UO'!BA173, IF(U172=0, 0,$I$6))</f>
        <v>0</v>
      </c>
      <c r="X172" s="281"/>
      <c r="Y172" s="281"/>
      <c r="Z172" s="281"/>
      <c r="AA172" s="281"/>
      <c r="AB172" s="453" t="s">
        <v>2149</v>
      </c>
    </row>
    <row r="173" spans="1:28" ht="65.25" hidden="1" customHeight="1" x14ac:dyDescent="0.2">
      <c r="A173" s="324"/>
      <c r="B173" s="332"/>
      <c r="C173" s="402"/>
      <c r="D173" s="332"/>
      <c r="E173" s="332"/>
      <c r="F173" s="332"/>
      <c r="G173" s="52">
        <f>'01-Mapa de riesgo-UO'!I174</f>
        <v>0</v>
      </c>
      <c r="H173" s="332"/>
      <c r="I173" s="431"/>
      <c r="J173" s="332"/>
      <c r="K173" s="405"/>
      <c r="L173" s="399"/>
      <c r="M173" s="278">
        <f>IF('01-Mapa de riesgo-UO'!S174="No existen", "No existe control para el riesgo",'01-Mapa de riesgo-UO'!W174)</f>
        <v>0</v>
      </c>
      <c r="N173" s="278">
        <f>'01-Mapa de riesgo-UO'!AB174</f>
        <v>0</v>
      </c>
      <c r="O173" s="278">
        <f>'01-Mapa de riesgo-UO'!AG174</f>
        <v>0</v>
      </c>
      <c r="P173" s="280">
        <f>'01-Mapa de riesgo-UO'!AL174</f>
        <v>0</v>
      </c>
      <c r="Q173" s="280">
        <f>'01-Mapa de riesgo-UO'!AP174</f>
        <v>0</v>
      </c>
      <c r="R173" s="431"/>
      <c r="S173" s="399" t="s">
        <v>2796</v>
      </c>
      <c r="T173" s="399"/>
      <c r="U173" s="283" t="str">
        <f>'01-Mapa de riesgo-UO'!AW174</f>
        <v>ASUMIR</v>
      </c>
      <c r="V173" s="283">
        <f>'01-Mapa de riesgo-UO'!AX174</f>
        <v>0</v>
      </c>
      <c r="W173" s="180">
        <f>IF(U173="COMPARTIR",'01-Mapa de riesgo-UO'!BA174, IF(U173=0, 0,$I$6))</f>
        <v>0</v>
      </c>
      <c r="X173" s="281"/>
      <c r="Y173" s="281"/>
      <c r="Z173" s="281"/>
      <c r="AA173" s="281"/>
      <c r="AB173" s="453"/>
    </row>
    <row r="174" spans="1:28" ht="65.25" hidden="1" customHeight="1" x14ac:dyDescent="0.2">
      <c r="A174" s="324"/>
      <c r="B174" s="332"/>
      <c r="C174" s="402"/>
      <c r="D174" s="332"/>
      <c r="E174" s="332"/>
      <c r="F174" s="332"/>
      <c r="G174" s="52">
        <f>'01-Mapa de riesgo-UO'!I175</f>
        <v>0</v>
      </c>
      <c r="H174" s="332"/>
      <c r="I174" s="431"/>
      <c r="J174" s="332"/>
      <c r="K174" s="405"/>
      <c r="L174" s="399"/>
      <c r="M174" s="278">
        <f>IF('01-Mapa de riesgo-UO'!S175="No existen", "No existe control para el riesgo",'01-Mapa de riesgo-UO'!W175)</f>
        <v>0</v>
      </c>
      <c r="N174" s="278">
        <f>'01-Mapa de riesgo-UO'!AB175</f>
        <v>0</v>
      </c>
      <c r="O174" s="278">
        <f>'01-Mapa de riesgo-UO'!AG175</f>
        <v>0</v>
      </c>
      <c r="P174" s="280">
        <f>'01-Mapa de riesgo-UO'!AL175</f>
        <v>0</v>
      </c>
      <c r="Q174" s="280">
        <f>'01-Mapa de riesgo-UO'!AP175</f>
        <v>0</v>
      </c>
      <c r="R174" s="431"/>
      <c r="S174" s="399" t="s">
        <v>2796</v>
      </c>
      <c r="T174" s="399"/>
      <c r="U174" s="283" t="str">
        <f>'01-Mapa de riesgo-UO'!AW175</f>
        <v>ASUMIR</v>
      </c>
      <c r="V174" s="283">
        <f>'01-Mapa de riesgo-UO'!AX175</f>
        <v>0</v>
      </c>
      <c r="W174" s="180">
        <f>IF(U174="COMPARTIR",'01-Mapa de riesgo-UO'!BA175, IF(U174=0, 0,$I$6))</f>
        <v>0</v>
      </c>
      <c r="X174" s="281"/>
      <c r="Y174" s="281"/>
      <c r="Z174" s="281"/>
      <c r="AA174" s="281"/>
      <c r="AB174" s="453"/>
    </row>
    <row r="175" spans="1:28" ht="65.25" hidden="1" customHeight="1" x14ac:dyDescent="0.2">
      <c r="A175" s="324">
        <v>56</v>
      </c>
      <c r="B175" s="332" t="str">
        <f>'01-Mapa de riesgo-UO'!D176</f>
        <v>EXTENSIÓN_PROYECCIÓN_SOCIAL</v>
      </c>
      <c r="C175" s="402" t="str">
        <f>+'01-Mapa de riesgo-UO'!F176</f>
        <v>NO</v>
      </c>
      <c r="D175" s="332" t="str">
        <f>'01-Mapa de riesgo-UO'!J176</f>
        <v>Cumplimiento</v>
      </c>
      <c r="E175" s="332" t="str">
        <f>'01-Mapa de riesgo-UO'!K176</f>
        <v>Pérdida de la  acreditación
(7.7)</v>
      </c>
      <c r="F175" s="332" t="str">
        <f>'01-Mapa de riesgo-UO'!L176</f>
        <v>Los resultados de los ensayos de aptitud en los que participa el laboratorio sea insatisfactorio</v>
      </c>
      <c r="G175" s="52" t="str">
        <f>'01-Mapa de riesgo-UO'!I176</f>
        <v>Utilización de una norma inadecuada para los ensayos</v>
      </c>
      <c r="H175" s="332" t="str">
        <f>'01-Mapa de riesgo-UO'!M176</f>
        <v>Pérdida de  credibilidad en el laboratorio
Cierre del laboratorio</v>
      </c>
      <c r="I175" s="431" t="str">
        <f>'01-Mapa de riesgo-UO'!AT176</f>
        <v>LEVE</v>
      </c>
      <c r="J175" s="332" t="str">
        <f>'01-Mapa de riesgo-UO'!AU176</f>
        <v>No ensayos de aptitud con resultados insatisfactorios/ Total de ensayos de aptitud</v>
      </c>
      <c r="K175" s="408">
        <v>0</v>
      </c>
      <c r="L175" s="399" t="s">
        <v>2795</v>
      </c>
      <c r="M175" s="278" t="str">
        <f>IF('01-Mapa de riesgo-UO'!S176="No existen", "No existe control para el riesgo",'01-Mapa de riesgo-UO'!W176)</f>
        <v>Participación en ensayos de aptitud
Cimplir con el plan de aseguramiento de la validez de los resultados</v>
      </c>
      <c r="N175" s="278">
        <f>'01-Mapa de riesgo-UO'!AB176</f>
        <v>0</v>
      </c>
      <c r="O175" s="278">
        <f>'01-Mapa de riesgo-UO'!AG176</f>
        <v>0</v>
      </c>
      <c r="P175" s="280" t="str">
        <f>'01-Mapa de riesgo-UO'!AL176</f>
        <v>Anual</v>
      </c>
      <c r="Q175" s="280" t="str">
        <f>'01-Mapa de riesgo-UO'!AP176</f>
        <v>Preventivo</v>
      </c>
      <c r="R175" s="431" t="str">
        <f>'01-Mapa de riesgo-UO'!AR176</f>
        <v>ACEPTABLE</v>
      </c>
      <c r="S175" s="399" t="s">
        <v>2796</v>
      </c>
      <c r="T175" s="399"/>
      <c r="U175" s="283" t="str">
        <f>'01-Mapa de riesgo-UO'!AW176</f>
        <v>ASUMIR</v>
      </c>
      <c r="V175" s="283">
        <f>'01-Mapa de riesgo-UO'!AX176</f>
        <v>0</v>
      </c>
      <c r="W175" s="180">
        <f>IF(U175="COMPARTIR",'01-Mapa de riesgo-UO'!BA176, IF(U175=0, 0,$I$6))</f>
        <v>0</v>
      </c>
      <c r="X175" s="281"/>
      <c r="Y175" s="281"/>
      <c r="Z175" s="281"/>
      <c r="AA175" s="281"/>
      <c r="AB175" s="453" t="s">
        <v>2149</v>
      </c>
    </row>
    <row r="176" spans="1:28" ht="65.25" hidden="1" customHeight="1" x14ac:dyDescent="0.2">
      <c r="A176" s="324"/>
      <c r="B176" s="332"/>
      <c r="C176" s="402"/>
      <c r="D176" s="332"/>
      <c r="E176" s="332"/>
      <c r="F176" s="332"/>
      <c r="G176" s="52">
        <f>'01-Mapa de riesgo-UO'!I177</f>
        <v>0</v>
      </c>
      <c r="H176" s="332"/>
      <c r="I176" s="431"/>
      <c r="J176" s="332"/>
      <c r="K176" s="405"/>
      <c r="L176" s="399"/>
      <c r="M176" s="278">
        <f>IF('01-Mapa de riesgo-UO'!S177="No existen", "No existe control para el riesgo",'01-Mapa de riesgo-UO'!W177)</f>
        <v>0</v>
      </c>
      <c r="N176" s="278">
        <f>'01-Mapa de riesgo-UO'!AB177</f>
        <v>0</v>
      </c>
      <c r="O176" s="278">
        <f>'01-Mapa de riesgo-UO'!AG177</f>
        <v>0</v>
      </c>
      <c r="P176" s="280">
        <f>'01-Mapa de riesgo-UO'!AL177</f>
        <v>0</v>
      </c>
      <c r="Q176" s="280">
        <f>'01-Mapa de riesgo-UO'!AP177</f>
        <v>0</v>
      </c>
      <c r="R176" s="431"/>
      <c r="S176" s="399" t="s">
        <v>2796</v>
      </c>
      <c r="T176" s="399"/>
      <c r="U176" s="283" t="str">
        <f>'01-Mapa de riesgo-UO'!AW177</f>
        <v>ASUMIR</v>
      </c>
      <c r="V176" s="283">
        <f>'01-Mapa de riesgo-UO'!AX177</f>
        <v>0</v>
      </c>
      <c r="W176" s="180">
        <f>IF(U176="COMPARTIR",'01-Mapa de riesgo-UO'!BA177, IF(U176=0, 0,$I$6))</f>
        <v>0</v>
      </c>
      <c r="X176" s="281"/>
      <c r="Y176" s="281"/>
      <c r="Z176" s="281"/>
      <c r="AA176" s="281"/>
      <c r="AB176" s="453"/>
    </row>
    <row r="177" spans="1:28" ht="65.25" hidden="1" customHeight="1" x14ac:dyDescent="0.2">
      <c r="A177" s="324"/>
      <c r="B177" s="332"/>
      <c r="C177" s="402"/>
      <c r="D177" s="332"/>
      <c r="E177" s="332"/>
      <c r="F177" s="332"/>
      <c r="G177" s="52">
        <f>'01-Mapa de riesgo-UO'!I178</f>
        <v>0</v>
      </c>
      <c r="H177" s="332"/>
      <c r="I177" s="431"/>
      <c r="J177" s="332"/>
      <c r="K177" s="405"/>
      <c r="L177" s="399"/>
      <c r="M177" s="278">
        <f>IF('01-Mapa de riesgo-UO'!S178="No existen", "No existe control para el riesgo",'01-Mapa de riesgo-UO'!W178)</f>
        <v>0</v>
      </c>
      <c r="N177" s="278">
        <f>'01-Mapa de riesgo-UO'!AB178</f>
        <v>0</v>
      </c>
      <c r="O177" s="278">
        <f>'01-Mapa de riesgo-UO'!AG178</f>
        <v>0</v>
      </c>
      <c r="P177" s="280">
        <f>'01-Mapa de riesgo-UO'!AL178</f>
        <v>0</v>
      </c>
      <c r="Q177" s="280">
        <f>'01-Mapa de riesgo-UO'!AP178</f>
        <v>0</v>
      </c>
      <c r="R177" s="431"/>
      <c r="S177" s="399" t="s">
        <v>2796</v>
      </c>
      <c r="T177" s="399"/>
      <c r="U177" s="283" t="str">
        <f>'01-Mapa de riesgo-UO'!AW178</f>
        <v>ASUMIR</v>
      </c>
      <c r="V177" s="283">
        <f>'01-Mapa de riesgo-UO'!AX178</f>
        <v>0</v>
      </c>
      <c r="W177" s="180">
        <f>IF(U177="COMPARTIR",'01-Mapa de riesgo-UO'!BA178, IF(U177=0, 0,$I$6))</f>
        <v>0</v>
      </c>
      <c r="X177" s="281"/>
      <c r="Y177" s="281"/>
      <c r="Z177" s="281"/>
      <c r="AA177" s="281"/>
      <c r="AB177" s="453"/>
    </row>
    <row r="178" spans="1:28" ht="65.25" hidden="1" customHeight="1" x14ac:dyDescent="0.2">
      <c r="A178" s="324">
        <v>57</v>
      </c>
      <c r="B178" s="332" t="str">
        <f>'01-Mapa de riesgo-UO'!D179</f>
        <v>EXTENSIÓN_PROYECCIÓN_SOCIAL</v>
      </c>
      <c r="C178" s="402" t="str">
        <f>+'01-Mapa de riesgo-UO'!F179</f>
        <v>NO</v>
      </c>
      <c r="D178" s="332" t="str">
        <f>'01-Mapa de riesgo-UO'!J179</f>
        <v>Corrupción</v>
      </c>
      <c r="E178" s="332" t="str">
        <f>'01-Mapa de riesgo-UO'!K179</f>
        <v>Pérdida de la imparcialidad (4.1.3)</v>
      </c>
      <c r="F178" s="332"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32" t="str">
        <f>'01-Mapa de riesgo-UO'!M179</f>
        <v>Pérdida de  credibilidad en el laboratorio
Pérdida de la confianza en el funcionario.
Iniciación de un proceso disciplinario</v>
      </c>
      <c r="I178" s="431" t="str">
        <f>'01-Mapa de riesgo-UO'!AT179</f>
        <v>LEVE</v>
      </c>
      <c r="J178" s="332" t="str">
        <f>'01-Mapa de riesgo-UO'!AU179</f>
        <v>No informes con pérdida de la imparcialidad / No informes expedidos por el laboratorio</v>
      </c>
      <c r="K178" s="408">
        <v>0</v>
      </c>
      <c r="L178" s="399" t="s">
        <v>2795</v>
      </c>
      <c r="M178" s="278" t="str">
        <f>IF('01-Mapa de riesgo-UO'!S179="No existen", "No existe control para el riesgo",'01-Mapa de riesgo-UO'!W179)</f>
        <v>El informe de ensayo/certificado de calibración es aprobado por el Director del laboratorio.</v>
      </c>
      <c r="N178" s="278">
        <f>'01-Mapa de riesgo-UO'!AB179</f>
        <v>0</v>
      </c>
      <c r="O178" s="278" t="str">
        <f>'01-Mapa de riesgo-UO'!AG179</f>
        <v>Director</v>
      </c>
      <c r="P178" s="280" t="str">
        <f>'01-Mapa de riesgo-UO'!AL179</f>
        <v>No definida</v>
      </c>
      <c r="Q178" s="280" t="str">
        <f>'01-Mapa de riesgo-UO'!AP179</f>
        <v>Preventivo</v>
      </c>
      <c r="R178" s="431" t="str">
        <f>'01-Mapa de riesgo-UO'!AR179</f>
        <v>ACEPTABLE</v>
      </c>
      <c r="S178" s="399" t="s">
        <v>2796</v>
      </c>
      <c r="T178" s="399"/>
      <c r="U178" s="283" t="str">
        <f>'01-Mapa de riesgo-UO'!AW179</f>
        <v>ASUMIR</v>
      </c>
      <c r="V178" s="283">
        <f>'01-Mapa de riesgo-UO'!AX179</f>
        <v>0</v>
      </c>
      <c r="W178" s="180">
        <f>IF(U178="COMPARTIR",'01-Mapa de riesgo-UO'!BA179, IF(U178=0, 0,$I$6))</f>
        <v>0</v>
      </c>
      <c r="X178" s="281"/>
      <c r="Y178" s="281"/>
      <c r="Z178" s="281"/>
      <c r="AA178" s="281"/>
      <c r="AB178" s="453" t="s">
        <v>2149</v>
      </c>
    </row>
    <row r="179" spans="1:28" ht="65.25" hidden="1" customHeight="1" x14ac:dyDescent="0.2">
      <c r="A179" s="324"/>
      <c r="B179" s="332"/>
      <c r="C179" s="402"/>
      <c r="D179" s="332"/>
      <c r="E179" s="332"/>
      <c r="F179" s="332"/>
      <c r="G179" s="52">
        <f>'01-Mapa de riesgo-UO'!I180</f>
        <v>0</v>
      </c>
      <c r="H179" s="332"/>
      <c r="I179" s="431"/>
      <c r="J179" s="332"/>
      <c r="K179" s="405"/>
      <c r="L179" s="399"/>
      <c r="M179" s="278" t="str">
        <f>IF('01-Mapa de riesgo-UO'!S180="No existen", "No existe control para el riesgo",'01-Mapa de riesgo-UO'!W180)</f>
        <v>Firma de cada funcionario del:
- Conflicto de interés
- Acta de compromiso ético
-Autorizaciones</v>
      </c>
      <c r="N179" s="278">
        <f>'01-Mapa de riesgo-UO'!AB180</f>
        <v>0</v>
      </c>
      <c r="O179" s="278" t="str">
        <f>'01-Mapa de riesgo-UO'!AG180</f>
        <v>Director</v>
      </c>
      <c r="P179" s="280" t="str">
        <f>'01-Mapa de riesgo-UO'!AL180</f>
        <v>No definida</v>
      </c>
      <c r="Q179" s="280" t="str">
        <f>'01-Mapa de riesgo-UO'!AP180</f>
        <v>Preventivo</v>
      </c>
      <c r="R179" s="431"/>
      <c r="S179" s="399" t="s">
        <v>2796</v>
      </c>
      <c r="T179" s="399"/>
      <c r="U179" s="283" t="str">
        <f>'01-Mapa de riesgo-UO'!AW180</f>
        <v>ASUMIR</v>
      </c>
      <c r="V179" s="283">
        <f>'01-Mapa de riesgo-UO'!AX180</f>
        <v>0</v>
      </c>
      <c r="W179" s="180">
        <f>IF(U179="COMPARTIR",'01-Mapa de riesgo-UO'!BA180, IF(U179=0, 0,$I$6))</f>
        <v>0</v>
      </c>
      <c r="X179" s="281"/>
      <c r="Y179" s="281"/>
      <c r="Z179" s="281"/>
      <c r="AA179" s="281"/>
      <c r="AB179" s="453"/>
    </row>
    <row r="180" spans="1:28" ht="65.25" hidden="1" customHeight="1" x14ac:dyDescent="0.2">
      <c r="A180" s="324"/>
      <c r="B180" s="332"/>
      <c r="C180" s="402"/>
      <c r="D180" s="332"/>
      <c r="E180" s="332"/>
      <c r="F180" s="332"/>
      <c r="G180" s="52">
        <f>'01-Mapa de riesgo-UO'!I181</f>
        <v>0</v>
      </c>
      <c r="H180" s="332"/>
      <c r="I180" s="431"/>
      <c r="J180" s="332"/>
      <c r="K180" s="405"/>
      <c r="L180" s="399"/>
      <c r="M180" s="278">
        <f>IF('01-Mapa de riesgo-UO'!S181="No existen", "No existe control para el riesgo",'01-Mapa de riesgo-UO'!W181)</f>
        <v>0</v>
      </c>
      <c r="N180" s="278">
        <f>'01-Mapa de riesgo-UO'!AB181</f>
        <v>0</v>
      </c>
      <c r="O180" s="278">
        <f>'01-Mapa de riesgo-UO'!AG181</f>
        <v>0</v>
      </c>
      <c r="P180" s="280">
        <f>'01-Mapa de riesgo-UO'!AL181</f>
        <v>0</v>
      </c>
      <c r="Q180" s="280">
        <f>'01-Mapa de riesgo-UO'!AP181</f>
        <v>0</v>
      </c>
      <c r="R180" s="431"/>
      <c r="S180" s="399" t="s">
        <v>2796</v>
      </c>
      <c r="T180" s="399"/>
      <c r="U180" s="283" t="str">
        <f>'01-Mapa de riesgo-UO'!AW181</f>
        <v>ASUMIR</v>
      </c>
      <c r="V180" s="283">
        <f>'01-Mapa de riesgo-UO'!AX181</f>
        <v>0</v>
      </c>
      <c r="W180" s="180">
        <f>IF(U180="COMPARTIR",'01-Mapa de riesgo-UO'!BA181, IF(U180=0, 0,$I$6))</f>
        <v>0</v>
      </c>
      <c r="X180" s="281"/>
      <c r="Y180" s="281"/>
      <c r="Z180" s="281"/>
      <c r="AA180" s="281"/>
      <c r="AB180" s="453"/>
    </row>
    <row r="181" spans="1:28" ht="65.25" hidden="1" customHeight="1" x14ac:dyDescent="0.2">
      <c r="A181" s="324">
        <v>58</v>
      </c>
      <c r="B181" s="332" t="str">
        <f>'01-Mapa de riesgo-UO'!D182</f>
        <v>EXTENSIÓN_PROYECCIÓN_SOCIAL</v>
      </c>
      <c r="C181" s="402" t="str">
        <f>+'01-Mapa de riesgo-UO'!F182</f>
        <v>NO</v>
      </c>
      <c r="D181" s="332" t="str">
        <f>'01-Mapa de riesgo-UO'!J182</f>
        <v>Corrupción</v>
      </c>
      <c r="E181" s="332" t="str">
        <f>'01-Mapa de riesgo-UO'!K182</f>
        <v>Pérdida de la imparcialidad (4.1.3)</v>
      </c>
      <c r="F181" s="332"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32" t="str">
        <f>'01-Mapa de riesgo-UO'!M182</f>
        <v>Pérdida de  credibilidad en el laboratorio
Pérdida de la confianza en el funcionario.
Iniciación de un proceso disciplinario</v>
      </c>
      <c r="I181" s="431" t="str">
        <f>'01-Mapa de riesgo-UO'!AT182</f>
        <v>LEVE</v>
      </c>
      <c r="J181" s="332" t="str">
        <f>'01-Mapa de riesgo-UO'!AU182</f>
        <v>N° Informes con pérdida de la imparcialidad / N° informes expedidos por el grupo de investigación</v>
      </c>
      <c r="K181" s="439">
        <v>0</v>
      </c>
      <c r="L181" s="434" t="s">
        <v>2315</v>
      </c>
      <c r="M181" s="278" t="str">
        <f>IF('01-Mapa de riesgo-UO'!S182="No existen", "No existe control para el riesgo",'01-Mapa de riesgo-UO'!W182)</f>
        <v>Firma de cada funcionario del:
- Conflicto de interés
- Acta de compromiso ético
- Declaración de impedimento</v>
      </c>
      <c r="N181" s="278">
        <f>'01-Mapa de riesgo-UO'!AB182</f>
        <v>0</v>
      </c>
      <c r="O181" s="278" t="str">
        <f>'01-Mapa de riesgo-UO'!AG182</f>
        <v>Director</v>
      </c>
      <c r="P181" s="280" t="str">
        <f>'01-Mapa de riesgo-UO'!AL182</f>
        <v>Anual</v>
      </c>
      <c r="Q181" s="280" t="str">
        <f>'01-Mapa de riesgo-UO'!AP182</f>
        <v>Preventivo</v>
      </c>
      <c r="R181" s="431" t="str">
        <f>'01-Mapa de riesgo-UO'!AR182</f>
        <v>ACEPTABLE</v>
      </c>
      <c r="S181" s="434" t="s">
        <v>2325</v>
      </c>
      <c r="T181" s="434"/>
      <c r="U181" s="283" t="str">
        <f>'01-Mapa de riesgo-UO'!AW182</f>
        <v>ASUMIR</v>
      </c>
      <c r="V181" s="283">
        <f>'01-Mapa de riesgo-UO'!AX182</f>
        <v>0</v>
      </c>
      <c r="W181" s="180">
        <f>IF(U181="COMPARTIR",'01-Mapa de riesgo-UO'!BA182, IF(U181=0, 0,$I$6))</f>
        <v>0</v>
      </c>
      <c r="X181" s="281"/>
      <c r="Y181" s="281"/>
      <c r="Z181" s="281"/>
      <c r="AA181" s="281"/>
      <c r="AB181" s="430" t="s">
        <v>2144</v>
      </c>
    </row>
    <row r="182" spans="1:28" ht="65.25" hidden="1" customHeight="1" x14ac:dyDescent="0.2">
      <c r="A182" s="324"/>
      <c r="B182" s="332"/>
      <c r="C182" s="402"/>
      <c r="D182" s="332"/>
      <c r="E182" s="332"/>
      <c r="F182" s="332"/>
      <c r="G182" s="52" t="str">
        <f>'01-Mapa de riesgo-UO'!I183</f>
        <v>Conflicto de intereses, al prestar servicios de caracterización entre los que hacen parte  del  centro de laboratorios.</v>
      </c>
      <c r="H182" s="332"/>
      <c r="I182" s="431"/>
      <c r="J182" s="332"/>
      <c r="K182" s="401"/>
      <c r="L182" s="399"/>
      <c r="M182" s="278" t="str">
        <f>IF('01-Mapa de riesgo-UO'!S183="No existen", "No existe control para el riesgo",'01-Mapa de riesgo-UO'!W183)</f>
        <v>Cada laboratorio es un preyecto de extensión independiente en cuanto a recursos de personal, financieros y administrativos.</v>
      </c>
      <c r="N182" s="278">
        <f>'01-Mapa de riesgo-UO'!AB183</f>
        <v>0</v>
      </c>
      <c r="O182" s="278" t="str">
        <f>'01-Mapa de riesgo-UO'!AG183</f>
        <v>Director</v>
      </c>
      <c r="P182" s="280" t="str">
        <f>'01-Mapa de riesgo-UO'!AL183</f>
        <v>No definida</v>
      </c>
      <c r="Q182" s="280" t="str">
        <f>'01-Mapa de riesgo-UO'!AP183</f>
        <v>Preventivo</v>
      </c>
      <c r="R182" s="431"/>
      <c r="S182" s="434" t="s">
        <v>129</v>
      </c>
      <c r="T182" s="434"/>
      <c r="U182" s="283" t="str">
        <f>'01-Mapa de riesgo-UO'!AW183</f>
        <v>ASUMIR</v>
      </c>
      <c r="V182" s="283">
        <f>'01-Mapa de riesgo-UO'!AX183</f>
        <v>0</v>
      </c>
      <c r="W182" s="180">
        <f>IF(U182="COMPARTIR",'01-Mapa de riesgo-UO'!BA183, IF(U182=0, 0,$I$6))</f>
        <v>0</v>
      </c>
      <c r="X182" s="281"/>
      <c r="Y182" s="281"/>
      <c r="Z182" s="281"/>
      <c r="AA182" s="281"/>
      <c r="AB182" s="430"/>
    </row>
    <row r="183" spans="1:28" ht="65.25" hidden="1" customHeight="1" x14ac:dyDescent="0.2">
      <c r="A183" s="324"/>
      <c r="B183" s="332"/>
      <c r="C183" s="402"/>
      <c r="D183" s="332"/>
      <c r="E183" s="332"/>
      <c r="F183" s="332"/>
      <c r="G183" s="52">
        <f>'01-Mapa de riesgo-UO'!I184</f>
        <v>0</v>
      </c>
      <c r="H183" s="332"/>
      <c r="I183" s="431"/>
      <c r="J183" s="332"/>
      <c r="K183" s="401"/>
      <c r="L183" s="399"/>
      <c r="M183" s="278">
        <f>IF('01-Mapa de riesgo-UO'!S184="No existen", "No existe control para el riesgo",'01-Mapa de riesgo-UO'!W184)</f>
        <v>0</v>
      </c>
      <c r="N183" s="278">
        <f>'01-Mapa de riesgo-UO'!AB184</f>
        <v>0</v>
      </c>
      <c r="O183" s="278">
        <f>'01-Mapa de riesgo-UO'!AG184</f>
        <v>0</v>
      </c>
      <c r="P183" s="280">
        <f>'01-Mapa de riesgo-UO'!AL184</f>
        <v>0</v>
      </c>
      <c r="Q183" s="280">
        <f>'01-Mapa de riesgo-UO'!AP184</f>
        <v>0</v>
      </c>
      <c r="R183" s="431"/>
      <c r="S183" s="434"/>
      <c r="T183" s="434"/>
      <c r="U183" s="283" t="str">
        <f>'01-Mapa de riesgo-UO'!AW184</f>
        <v>ASUMIR</v>
      </c>
      <c r="V183" s="283">
        <f>'01-Mapa de riesgo-UO'!AX184</f>
        <v>0</v>
      </c>
      <c r="W183" s="180">
        <f>IF(U183="COMPARTIR",'01-Mapa de riesgo-UO'!BA184, IF(U183=0, 0,$I$6))</f>
        <v>0</v>
      </c>
      <c r="X183" s="281"/>
      <c r="Y183" s="281"/>
      <c r="Z183" s="281"/>
      <c r="AA183" s="281"/>
      <c r="AB183" s="430"/>
    </row>
    <row r="184" spans="1:28" ht="65.25" hidden="1" customHeight="1" x14ac:dyDescent="0.2">
      <c r="A184" s="324">
        <v>59</v>
      </c>
      <c r="B184" s="332" t="str">
        <f>'01-Mapa de riesgo-UO'!D185</f>
        <v>EXTENSIÓN_PROYECCIÓN_SOCIAL</v>
      </c>
      <c r="C184" s="402" t="str">
        <f>+'01-Mapa de riesgo-UO'!F185</f>
        <v>NO</v>
      </c>
      <c r="D184" s="332" t="str">
        <f>'01-Mapa de riesgo-UO'!J185</f>
        <v>Operacional</v>
      </c>
      <c r="E184" s="332" t="str">
        <f>'01-Mapa de riesgo-UO'!K185</f>
        <v>Pérdida de la validez de los resultados del laboratorio
(6.3)</v>
      </c>
      <c r="F184" s="332"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32" t="str">
        <f>'01-Mapa de riesgo-UO'!M185</f>
        <v>Pérdida de  credibilidad en el laboratorio
Generación de mala imagen del alboratorio por no prestar servicios confiables</v>
      </c>
      <c r="I184" s="431" t="str">
        <f>'01-Mapa de riesgo-UO'!AT185</f>
        <v>LEVE</v>
      </c>
      <c r="J184" s="332" t="str">
        <f>'01-Mapa de riesgo-UO'!AU185</f>
        <v>No. veces en que las condiciones ambientales se salieron de los límites / No. Veces que se midieron las condiciones ambientales</v>
      </c>
      <c r="K184" s="439">
        <v>0</v>
      </c>
      <c r="L184" s="399" t="s">
        <v>2316</v>
      </c>
      <c r="M184" s="278" t="str">
        <f>IF('01-Mapa de riesgo-UO'!S185="No existen", "No existe control para el riesgo",'01-Mapa de riesgo-UO'!W185)</f>
        <v>Control de condiciones ambientales en el área de almacenamiento de materiales de referencia y equipos de campo</v>
      </c>
      <c r="N184" s="278">
        <f>'01-Mapa de riesgo-UO'!AB185</f>
        <v>0</v>
      </c>
      <c r="O184" s="278" t="str">
        <f>'01-Mapa de riesgo-UO'!AG185</f>
        <v>Contratista: Profesional de laboratorio</v>
      </c>
      <c r="P184" s="280" t="str">
        <f>'01-Mapa de riesgo-UO'!AL185</f>
        <v>Diaria</v>
      </c>
      <c r="Q184" s="280" t="str">
        <f>'01-Mapa de riesgo-UO'!AP185</f>
        <v>Preventivo</v>
      </c>
      <c r="R184" s="431" t="str">
        <f>'01-Mapa de riesgo-UO'!AR185</f>
        <v>FUERTE</v>
      </c>
      <c r="S184" s="434" t="s">
        <v>2325</v>
      </c>
      <c r="T184" s="434"/>
      <c r="U184" s="283" t="str">
        <f>'01-Mapa de riesgo-UO'!AW185</f>
        <v>ASUMIR</v>
      </c>
      <c r="V184" s="283">
        <f>'01-Mapa de riesgo-UO'!AX185</f>
        <v>0</v>
      </c>
      <c r="W184" s="180">
        <f>IF(U184="COMPARTIR",'01-Mapa de riesgo-UO'!BA185, IF(U184=0, 0,$I$6))</f>
        <v>0</v>
      </c>
      <c r="X184" s="281"/>
      <c r="Y184" s="281"/>
      <c r="Z184" s="281"/>
      <c r="AA184" s="281"/>
      <c r="AB184" s="430" t="s">
        <v>2144</v>
      </c>
    </row>
    <row r="185" spans="1:28" ht="65.25" hidden="1" customHeight="1" x14ac:dyDescent="0.2">
      <c r="A185" s="324"/>
      <c r="B185" s="332"/>
      <c r="C185" s="402"/>
      <c r="D185" s="332"/>
      <c r="E185" s="332"/>
      <c r="F185" s="332"/>
      <c r="G185" s="52">
        <f>'01-Mapa de riesgo-UO'!I186</f>
        <v>0</v>
      </c>
      <c r="H185" s="332"/>
      <c r="I185" s="431"/>
      <c r="J185" s="332"/>
      <c r="K185" s="401"/>
      <c r="L185" s="399"/>
      <c r="M185" s="278" t="str">
        <f>IF('01-Mapa de riesgo-UO'!S186="No existen", "No existe control para el riesgo",'01-Mapa de riesgo-UO'!W186)</f>
        <v>Registro de las condiciones ambientales en las cuales se da la ejecución de los ensayos  en campo (temperatura y humedad relativa)</v>
      </c>
      <c r="N185" s="278">
        <f>'01-Mapa de riesgo-UO'!AB186</f>
        <v>0</v>
      </c>
      <c r="O185" s="278" t="str">
        <f>'01-Mapa de riesgo-UO'!AG186</f>
        <v>Contratista: Técnico de campo</v>
      </c>
      <c r="P185" s="280" t="str">
        <f>'01-Mapa de riesgo-UO'!AL186</f>
        <v>No definida</v>
      </c>
      <c r="Q185" s="280" t="str">
        <f>'01-Mapa de riesgo-UO'!AP186</f>
        <v>Preventivo</v>
      </c>
      <c r="R185" s="431"/>
      <c r="S185" s="434" t="s">
        <v>2325</v>
      </c>
      <c r="T185" s="434"/>
      <c r="U185" s="283" t="str">
        <f>'01-Mapa de riesgo-UO'!AW186</f>
        <v>ASUMIR</v>
      </c>
      <c r="V185" s="283">
        <f>'01-Mapa de riesgo-UO'!AX186</f>
        <v>0</v>
      </c>
      <c r="W185" s="180">
        <f>IF(U185="COMPARTIR",'01-Mapa de riesgo-UO'!BA186, IF(U185=0, 0,$I$6))</f>
        <v>0</v>
      </c>
      <c r="X185" s="281"/>
      <c r="Y185" s="281"/>
      <c r="Z185" s="281"/>
      <c r="AA185" s="281"/>
      <c r="AB185" s="430"/>
    </row>
    <row r="186" spans="1:28" ht="65.25" hidden="1" customHeight="1" x14ac:dyDescent="0.2">
      <c r="A186" s="324"/>
      <c r="B186" s="332"/>
      <c r="C186" s="402"/>
      <c r="D186" s="332"/>
      <c r="E186" s="332"/>
      <c r="F186" s="332"/>
      <c r="G186" s="52">
        <f>'01-Mapa de riesgo-UO'!I187</f>
        <v>0</v>
      </c>
      <c r="H186" s="332"/>
      <c r="I186" s="431"/>
      <c r="J186" s="332"/>
      <c r="K186" s="401"/>
      <c r="L186" s="399"/>
      <c r="M186" s="278">
        <f>IF('01-Mapa de riesgo-UO'!S187="No existen", "No existe control para el riesgo",'01-Mapa de riesgo-UO'!W187)</f>
        <v>0</v>
      </c>
      <c r="N186" s="278">
        <f>'01-Mapa de riesgo-UO'!AB187</f>
        <v>0</v>
      </c>
      <c r="O186" s="278">
        <f>'01-Mapa de riesgo-UO'!AG187</f>
        <v>0</v>
      </c>
      <c r="P186" s="280">
        <f>'01-Mapa de riesgo-UO'!AL187</f>
        <v>0</v>
      </c>
      <c r="Q186" s="280">
        <f>'01-Mapa de riesgo-UO'!AP187</f>
        <v>0</v>
      </c>
      <c r="R186" s="431"/>
      <c r="S186" s="434"/>
      <c r="T186" s="434"/>
      <c r="U186" s="283" t="str">
        <f>'01-Mapa de riesgo-UO'!AW187</f>
        <v>ASUMIR</v>
      </c>
      <c r="V186" s="283">
        <f>'01-Mapa de riesgo-UO'!AX187</f>
        <v>0</v>
      </c>
      <c r="W186" s="180">
        <f>IF(U186="COMPARTIR",'01-Mapa de riesgo-UO'!BA187, IF(U186=0, 0,$I$6))</f>
        <v>0</v>
      </c>
      <c r="X186" s="281"/>
      <c r="Y186" s="281"/>
      <c r="Z186" s="281"/>
      <c r="AA186" s="281"/>
      <c r="AB186" s="430"/>
    </row>
    <row r="187" spans="1:28" ht="65.25" hidden="1" customHeight="1" x14ac:dyDescent="0.2">
      <c r="A187" s="324">
        <v>60</v>
      </c>
      <c r="B187" s="332" t="str">
        <f>'01-Mapa de riesgo-UO'!D188</f>
        <v>EXTENSIÓN_PROYECCIÓN_SOCIAL</v>
      </c>
      <c r="C187" s="402" t="str">
        <f>+'01-Mapa de riesgo-UO'!F188</f>
        <v>NO</v>
      </c>
      <c r="D187" s="332" t="str">
        <f>'01-Mapa de riesgo-UO'!J188</f>
        <v>Operacional</v>
      </c>
      <c r="E187" s="332" t="str">
        <f>'01-Mapa de riesgo-UO'!K188</f>
        <v>Pérdida de la validez de los resultados del laboratorio
(6.4.6)</v>
      </c>
      <c r="F187" s="332"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32" t="str">
        <f>'01-Mapa de riesgo-UO'!M188</f>
        <v>Resultado inválido
Reproceso de muestra
Trabajo No Conforme</v>
      </c>
      <c r="I187" s="431" t="str">
        <f>'01-Mapa de riesgo-UO'!AT188</f>
        <v>LEVE</v>
      </c>
      <c r="J187" s="332" t="str">
        <f>'01-Mapa de riesgo-UO'!AU188</f>
        <v>No. de equipos calibrados de acuerdo al Plan de calibración /No. Total de equipos que se planean calibrar de acuerdo al Plan de calibración</v>
      </c>
      <c r="K187" s="439">
        <v>0</v>
      </c>
      <c r="L187" s="399" t="s">
        <v>2819</v>
      </c>
      <c r="M187" s="278" t="str">
        <f>IF('01-Mapa de riesgo-UO'!S188="No existen", "No existe control para el riesgo",'01-Mapa de riesgo-UO'!W188)</f>
        <v>Seguimiento al plan de calibración, verificación y mantenimiento anual con fechas de cumplimiento.
Cálculo del intervalo de calibración</v>
      </c>
      <c r="N187" s="278">
        <f>'01-Mapa de riesgo-UO'!AB188</f>
        <v>0</v>
      </c>
      <c r="O187" s="278" t="str">
        <f>'01-Mapa de riesgo-UO'!AG188</f>
        <v>Contratistas:
Profesional de Laboratorio.
Profesional Administrativo</v>
      </c>
      <c r="P187" s="280" t="str">
        <f>'01-Mapa de riesgo-UO'!AL188</f>
        <v>Semestral</v>
      </c>
      <c r="Q187" s="280" t="str">
        <f>'01-Mapa de riesgo-UO'!AP188</f>
        <v>Preventivo</v>
      </c>
      <c r="R187" s="431" t="str">
        <f>'01-Mapa de riesgo-UO'!AR188</f>
        <v>FUERTE</v>
      </c>
      <c r="S187" s="434" t="s">
        <v>2325</v>
      </c>
      <c r="T187" s="434"/>
      <c r="U187" s="283" t="str">
        <f>'01-Mapa de riesgo-UO'!AW188</f>
        <v>ASUMIR</v>
      </c>
      <c r="V187" s="283">
        <f>'01-Mapa de riesgo-UO'!AX188</f>
        <v>0</v>
      </c>
      <c r="W187" s="180">
        <f>IF(U187="COMPARTIR",'01-Mapa de riesgo-UO'!BA188, IF(U187=0, 0,$I$6))</f>
        <v>0</v>
      </c>
      <c r="X187" s="281"/>
      <c r="Y187" s="281"/>
      <c r="Z187" s="281"/>
      <c r="AA187" s="281"/>
      <c r="AB187" s="430" t="s">
        <v>2144</v>
      </c>
    </row>
    <row r="188" spans="1:28" ht="65.25" hidden="1" customHeight="1" x14ac:dyDescent="0.2">
      <c r="A188" s="324"/>
      <c r="B188" s="332"/>
      <c r="C188" s="402"/>
      <c r="D188" s="332"/>
      <c r="E188" s="332"/>
      <c r="F188" s="332"/>
      <c r="G188" s="52">
        <f>'01-Mapa de riesgo-UO'!I189</f>
        <v>0</v>
      </c>
      <c r="H188" s="332"/>
      <c r="I188" s="431"/>
      <c r="J188" s="332"/>
      <c r="K188" s="401"/>
      <c r="L188" s="399"/>
      <c r="M188" s="278">
        <f>IF('01-Mapa de riesgo-UO'!S189="No existen", "No existe control para el riesgo",'01-Mapa de riesgo-UO'!W189)</f>
        <v>0</v>
      </c>
      <c r="N188" s="278">
        <f>'01-Mapa de riesgo-UO'!AB189</f>
        <v>0</v>
      </c>
      <c r="O188" s="278">
        <f>'01-Mapa de riesgo-UO'!AG189</f>
        <v>0</v>
      </c>
      <c r="P188" s="280">
        <f>'01-Mapa de riesgo-UO'!AL189</f>
        <v>0</v>
      </c>
      <c r="Q188" s="280">
        <f>'01-Mapa de riesgo-UO'!AP189</f>
        <v>0</v>
      </c>
      <c r="R188" s="431"/>
      <c r="S188" s="434"/>
      <c r="T188" s="434"/>
      <c r="U188" s="283" t="str">
        <f>'01-Mapa de riesgo-UO'!AW189</f>
        <v>ASUMIR</v>
      </c>
      <c r="V188" s="283">
        <f>'01-Mapa de riesgo-UO'!AX189</f>
        <v>0</v>
      </c>
      <c r="W188" s="180">
        <f>IF(U188="COMPARTIR",'01-Mapa de riesgo-UO'!BA189, IF(U188=0, 0,$I$6))</f>
        <v>0</v>
      </c>
      <c r="X188" s="281"/>
      <c r="Y188" s="281"/>
      <c r="Z188" s="281"/>
      <c r="AA188" s="281"/>
      <c r="AB188" s="430"/>
    </row>
    <row r="189" spans="1:28" ht="65.25" hidden="1" customHeight="1" x14ac:dyDescent="0.2">
      <c r="A189" s="324"/>
      <c r="B189" s="332"/>
      <c r="C189" s="402"/>
      <c r="D189" s="332"/>
      <c r="E189" s="332"/>
      <c r="F189" s="332"/>
      <c r="G189" s="52">
        <f>'01-Mapa de riesgo-UO'!I190</f>
        <v>0</v>
      </c>
      <c r="H189" s="332"/>
      <c r="I189" s="431"/>
      <c r="J189" s="332"/>
      <c r="K189" s="401"/>
      <c r="L189" s="399"/>
      <c r="M189" s="278">
        <f>IF('01-Mapa de riesgo-UO'!S190="No existen", "No existe control para el riesgo",'01-Mapa de riesgo-UO'!W190)</f>
        <v>0</v>
      </c>
      <c r="N189" s="278">
        <f>'01-Mapa de riesgo-UO'!AB190</f>
        <v>0</v>
      </c>
      <c r="O189" s="278">
        <f>'01-Mapa de riesgo-UO'!AG190</f>
        <v>0</v>
      </c>
      <c r="P189" s="280">
        <f>'01-Mapa de riesgo-UO'!AL190</f>
        <v>0</v>
      </c>
      <c r="Q189" s="280">
        <f>'01-Mapa de riesgo-UO'!AP190</f>
        <v>0</v>
      </c>
      <c r="R189" s="431"/>
      <c r="S189" s="434"/>
      <c r="T189" s="434"/>
      <c r="U189" s="283" t="str">
        <f>'01-Mapa de riesgo-UO'!AW190</f>
        <v>ASUMIR</v>
      </c>
      <c r="V189" s="283">
        <f>'01-Mapa de riesgo-UO'!AX190</f>
        <v>0</v>
      </c>
      <c r="W189" s="180">
        <f>IF(U189="COMPARTIR",'01-Mapa de riesgo-UO'!BA190, IF(U189=0, 0,$I$6))</f>
        <v>0</v>
      </c>
      <c r="X189" s="281"/>
      <c r="Y189" s="281"/>
      <c r="Z189" s="281"/>
      <c r="AA189" s="281"/>
      <c r="AB189" s="430"/>
    </row>
    <row r="190" spans="1:28" ht="65.25" hidden="1" customHeight="1" x14ac:dyDescent="0.2">
      <c r="A190" s="324">
        <v>61</v>
      </c>
      <c r="B190" s="332" t="str">
        <f>'01-Mapa de riesgo-UO'!D191</f>
        <v>EXTENSIÓN_PROYECCIÓN_SOCIAL</v>
      </c>
      <c r="C190" s="402" t="str">
        <f>+'01-Mapa de riesgo-UO'!F191</f>
        <v>NO</v>
      </c>
      <c r="D190" s="332" t="str">
        <f>'01-Mapa de riesgo-UO'!J191</f>
        <v>Operacional</v>
      </c>
      <c r="E190" s="332" t="str">
        <f>'01-Mapa de riesgo-UO'!K191</f>
        <v>Pérdida de la validez de los resultados del laboratorio
(6.4.9)</v>
      </c>
      <c r="F190" s="332"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32" t="str">
        <f>'01-Mapa de riesgo-UO'!M191</f>
        <v>Resultado inválido
Reproceso de muestras
Trabajo No Conforme</v>
      </c>
      <c r="I190" s="431" t="str">
        <f>'01-Mapa de riesgo-UO'!AT191</f>
        <v>LEVE</v>
      </c>
      <c r="J190" s="332" t="str">
        <f>'01-Mapa de riesgo-UO'!AU191</f>
        <v>No.  de equipos defectuosos detectados en el laboratorio antes de la jornada de campo / No. Total de equipos que salen para campo</v>
      </c>
      <c r="K190" s="439">
        <v>0</v>
      </c>
      <c r="L190" s="399" t="s">
        <v>2318</v>
      </c>
      <c r="M190" s="278" t="str">
        <f>IF('01-Mapa de riesgo-UO'!S191="No existen", "No existe control para el riesgo",'01-Mapa de riesgo-UO'!W191)</f>
        <v xml:space="preserve">Revisión de los equipos antes de salir del laboratorio y al ingresar al mismo. </v>
      </c>
      <c r="N190" s="278">
        <f>'01-Mapa de riesgo-UO'!AB191</f>
        <v>0</v>
      </c>
      <c r="O190" s="278" t="str">
        <f>'01-Mapa de riesgo-UO'!AG191</f>
        <v>Contratistas:
Técnicos de Monitoreo Ambiental</v>
      </c>
      <c r="P190" s="280" t="str">
        <f>'01-Mapa de riesgo-UO'!AL191</f>
        <v>No definida</v>
      </c>
      <c r="Q190" s="280" t="str">
        <f>'01-Mapa de riesgo-UO'!AP191</f>
        <v>Preventivo</v>
      </c>
      <c r="R190" s="431" t="str">
        <f>'01-Mapa de riesgo-UO'!AR191</f>
        <v>ACEPTABLE</v>
      </c>
      <c r="S190" s="434" t="s">
        <v>2325</v>
      </c>
      <c r="T190" s="434"/>
      <c r="U190" s="283" t="str">
        <f>'01-Mapa de riesgo-UO'!AW191</f>
        <v>ASUMIR</v>
      </c>
      <c r="V190" s="283">
        <f>'01-Mapa de riesgo-UO'!AX191</f>
        <v>0</v>
      </c>
      <c r="W190" s="180">
        <f>IF(U190="COMPARTIR",'01-Mapa de riesgo-UO'!BA191, IF(U190=0, 0,$I$6))</f>
        <v>0</v>
      </c>
      <c r="X190" s="281"/>
      <c r="Y190" s="281"/>
      <c r="Z190" s="281"/>
      <c r="AA190" s="281"/>
      <c r="AB190" s="430" t="s">
        <v>2144</v>
      </c>
    </row>
    <row r="191" spans="1:28" ht="65.25" hidden="1" customHeight="1" x14ac:dyDescent="0.2">
      <c r="A191" s="324"/>
      <c r="B191" s="332"/>
      <c r="C191" s="402"/>
      <c r="D191" s="332"/>
      <c r="E191" s="332"/>
      <c r="F191" s="332"/>
      <c r="G191" s="52">
        <f>'01-Mapa de riesgo-UO'!I192</f>
        <v>0</v>
      </c>
      <c r="H191" s="332"/>
      <c r="I191" s="431"/>
      <c r="J191" s="332"/>
      <c r="K191" s="401"/>
      <c r="L191" s="399"/>
      <c r="M191" s="278">
        <f>IF('01-Mapa de riesgo-UO'!S192="No existen", "No existe control para el riesgo",'01-Mapa de riesgo-UO'!W192)</f>
        <v>0</v>
      </c>
      <c r="N191" s="278">
        <f>'01-Mapa de riesgo-UO'!AB192</f>
        <v>0</v>
      </c>
      <c r="O191" s="278">
        <f>'01-Mapa de riesgo-UO'!AG192</f>
        <v>0</v>
      </c>
      <c r="P191" s="280">
        <f>'01-Mapa de riesgo-UO'!AL192</f>
        <v>0</v>
      </c>
      <c r="Q191" s="280">
        <f>'01-Mapa de riesgo-UO'!AP192</f>
        <v>0</v>
      </c>
      <c r="R191" s="431"/>
      <c r="S191" s="434"/>
      <c r="T191" s="434"/>
      <c r="U191" s="283" t="str">
        <f>'01-Mapa de riesgo-UO'!AW192</f>
        <v>ASUMIR</v>
      </c>
      <c r="V191" s="283">
        <f>'01-Mapa de riesgo-UO'!AX192</f>
        <v>0</v>
      </c>
      <c r="W191" s="180">
        <f>IF(U191="COMPARTIR",'01-Mapa de riesgo-UO'!BA192, IF(U191=0, 0,$I$6))</f>
        <v>0</v>
      </c>
      <c r="X191" s="281"/>
      <c r="Y191" s="281"/>
      <c r="Z191" s="281"/>
      <c r="AA191" s="281"/>
      <c r="AB191" s="430"/>
    </row>
    <row r="192" spans="1:28" ht="65.25" hidden="1" customHeight="1" x14ac:dyDescent="0.2">
      <c r="A192" s="324"/>
      <c r="B192" s="332"/>
      <c r="C192" s="402"/>
      <c r="D192" s="332"/>
      <c r="E192" s="332"/>
      <c r="F192" s="332"/>
      <c r="G192" s="52">
        <f>'01-Mapa de riesgo-UO'!I193</f>
        <v>0</v>
      </c>
      <c r="H192" s="332"/>
      <c r="I192" s="431"/>
      <c r="J192" s="332"/>
      <c r="K192" s="401"/>
      <c r="L192" s="399"/>
      <c r="M192" s="278">
        <f>IF('01-Mapa de riesgo-UO'!S193="No existen", "No existe control para el riesgo",'01-Mapa de riesgo-UO'!W193)</f>
        <v>0</v>
      </c>
      <c r="N192" s="278">
        <f>'01-Mapa de riesgo-UO'!AB193</f>
        <v>0</v>
      </c>
      <c r="O192" s="278">
        <f>'01-Mapa de riesgo-UO'!AG193</f>
        <v>0</v>
      </c>
      <c r="P192" s="280">
        <f>'01-Mapa de riesgo-UO'!AL193</f>
        <v>0</v>
      </c>
      <c r="Q192" s="280">
        <f>'01-Mapa de riesgo-UO'!AP193</f>
        <v>0</v>
      </c>
      <c r="R192" s="431"/>
      <c r="S192" s="434"/>
      <c r="T192" s="434"/>
      <c r="U192" s="283" t="str">
        <f>'01-Mapa de riesgo-UO'!AW193</f>
        <v>ASUMIR</v>
      </c>
      <c r="V192" s="283">
        <f>'01-Mapa de riesgo-UO'!AX193</f>
        <v>0</v>
      </c>
      <c r="W192" s="180">
        <f>IF(U192="COMPARTIR",'01-Mapa de riesgo-UO'!BA193, IF(U192=0, 0,$I$6))</f>
        <v>0</v>
      </c>
      <c r="X192" s="281"/>
      <c r="Y192" s="281"/>
      <c r="Z192" s="281"/>
      <c r="AA192" s="281"/>
      <c r="AB192" s="430"/>
    </row>
    <row r="193" spans="1:28" ht="65.25" hidden="1" customHeight="1" x14ac:dyDescent="0.2">
      <c r="A193" s="324">
        <v>62</v>
      </c>
      <c r="B193" s="332" t="str">
        <f>'01-Mapa de riesgo-UO'!D194</f>
        <v>EXTENSIÓN_PROYECCIÓN_SOCIAL</v>
      </c>
      <c r="C193" s="402" t="str">
        <f>+'01-Mapa de riesgo-UO'!F194</f>
        <v>NO</v>
      </c>
      <c r="D193" s="332" t="str">
        <f>'01-Mapa de riesgo-UO'!J194</f>
        <v>Operacional</v>
      </c>
      <c r="E193" s="332" t="str">
        <f>'01-Mapa de riesgo-UO'!K194</f>
        <v>Tomar una decisión de conformidad errada 
(7.8.6)</v>
      </c>
      <c r="F193" s="332" t="str">
        <f>'01-Mapa de riesgo-UO'!L194</f>
        <v xml:space="preserve">Declaración de la  conformidad errada. </v>
      </c>
      <c r="G193" s="52" t="str">
        <f>'01-Mapa de riesgo-UO'!I194</f>
        <v>Usar una regla de decisión del laboratorio inadecuada</v>
      </c>
      <c r="H193" s="332" t="str">
        <f>'01-Mapa de riesgo-UO'!M194</f>
        <v xml:space="preserve"> Pérdida de credibilidad en el laboratorio
Pérdida de la confianza en el laboratorio</v>
      </c>
      <c r="I193" s="431" t="str">
        <f>'01-Mapa de riesgo-UO'!AT194</f>
        <v>LEVE</v>
      </c>
      <c r="J193" s="332" t="str">
        <f>'01-Mapa de riesgo-UO'!AU194</f>
        <v>No. de informes con regla decisión equivocada / No. de informes emitidos con regla de decisión aplicada</v>
      </c>
      <c r="K193" s="439">
        <v>0</v>
      </c>
      <c r="L193" s="399" t="s">
        <v>2319</v>
      </c>
      <c r="M193" s="278" t="str">
        <f>IF('01-Mapa de riesgo-UO'!S194="No existen", "No existe control para el riesgo",'01-Mapa de riesgo-UO'!W194)</f>
        <v>El cliente mediante la cotización acepta la regla de decisión del laboratorio.
Regla de decisión basada en normatividad reglamentaria aplicable y cálculos estadísticos</v>
      </c>
      <c r="N193" s="278">
        <f>'01-Mapa de riesgo-UO'!AB194</f>
        <v>0</v>
      </c>
      <c r="O193" s="278" t="str">
        <f>'01-Mapa de riesgo-UO'!AG194</f>
        <v>Director</v>
      </c>
      <c r="P193" s="280" t="str">
        <f>'01-Mapa de riesgo-UO'!AL194</f>
        <v>No definida</v>
      </c>
      <c r="Q193" s="280" t="str">
        <f>'01-Mapa de riesgo-UO'!AP194</f>
        <v>Preventivo</v>
      </c>
      <c r="R193" s="431" t="str">
        <f>'01-Mapa de riesgo-UO'!AR194</f>
        <v>ACEPTABLE</v>
      </c>
      <c r="S193" s="434" t="s">
        <v>2325</v>
      </c>
      <c r="T193" s="434"/>
      <c r="U193" s="283" t="str">
        <f>'01-Mapa de riesgo-UO'!AW194</f>
        <v>ASUMIR</v>
      </c>
      <c r="V193" s="283">
        <f>'01-Mapa de riesgo-UO'!AX194</f>
        <v>0</v>
      </c>
      <c r="W193" s="180">
        <f>IF(U193="COMPARTIR",'01-Mapa de riesgo-UO'!BA194, IF(U193=0, 0,$I$6))</f>
        <v>0</v>
      </c>
      <c r="X193" s="281"/>
      <c r="Y193" s="281"/>
      <c r="Z193" s="281"/>
      <c r="AA193" s="281"/>
      <c r="AB193" s="430" t="s">
        <v>2144</v>
      </c>
    </row>
    <row r="194" spans="1:28" ht="65.25" hidden="1" customHeight="1" x14ac:dyDescent="0.2">
      <c r="A194" s="324"/>
      <c r="B194" s="332"/>
      <c r="C194" s="402"/>
      <c r="D194" s="332"/>
      <c r="E194" s="332"/>
      <c r="F194" s="332"/>
      <c r="G194" s="52">
        <f>'01-Mapa de riesgo-UO'!I195</f>
        <v>0</v>
      </c>
      <c r="H194" s="332"/>
      <c r="I194" s="431"/>
      <c r="J194" s="332"/>
      <c r="K194" s="401"/>
      <c r="L194" s="399"/>
      <c r="M194" s="278">
        <f>IF('01-Mapa de riesgo-UO'!S195="No existen", "No existe control para el riesgo",'01-Mapa de riesgo-UO'!W195)</f>
        <v>0</v>
      </c>
      <c r="N194" s="278">
        <f>'01-Mapa de riesgo-UO'!AB195</f>
        <v>0</v>
      </c>
      <c r="O194" s="278">
        <f>'01-Mapa de riesgo-UO'!AG195</f>
        <v>0</v>
      </c>
      <c r="P194" s="280">
        <f>'01-Mapa de riesgo-UO'!AL195</f>
        <v>0</v>
      </c>
      <c r="Q194" s="280">
        <f>'01-Mapa de riesgo-UO'!AP195</f>
        <v>0</v>
      </c>
      <c r="R194" s="431"/>
      <c r="S194" s="434"/>
      <c r="T194" s="434"/>
      <c r="U194" s="283" t="str">
        <f>'01-Mapa de riesgo-UO'!AW195</f>
        <v>ASUMIR</v>
      </c>
      <c r="V194" s="283">
        <f>'01-Mapa de riesgo-UO'!AX195</f>
        <v>0</v>
      </c>
      <c r="W194" s="180">
        <f>IF(U194="COMPARTIR",'01-Mapa de riesgo-UO'!BA195, IF(U194=0, 0,$I$6))</f>
        <v>0</v>
      </c>
      <c r="X194" s="281"/>
      <c r="Y194" s="281"/>
      <c r="Z194" s="281"/>
      <c r="AA194" s="281"/>
      <c r="AB194" s="430"/>
    </row>
    <row r="195" spans="1:28" ht="65.25" hidden="1" customHeight="1" x14ac:dyDescent="0.2">
      <c r="A195" s="324"/>
      <c r="B195" s="332"/>
      <c r="C195" s="402"/>
      <c r="D195" s="332"/>
      <c r="E195" s="332"/>
      <c r="F195" s="332"/>
      <c r="G195" s="52">
        <f>'01-Mapa de riesgo-UO'!I196</f>
        <v>0</v>
      </c>
      <c r="H195" s="332"/>
      <c r="I195" s="431"/>
      <c r="J195" s="332"/>
      <c r="K195" s="401"/>
      <c r="L195" s="399"/>
      <c r="M195" s="278">
        <f>IF('01-Mapa de riesgo-UO'!S196="No existen", "No existe control para el riesgo",'01-Mapa de riesgo-UO'!W196)</f>
        <v>0</v>
      </c>
      <c r="N195" s="278">
        <f>'01-Mapa de riesgo-UO'!AB196</f>
        <v>0</v>
      </c>
      <c r="O195" s="278">
        <f>'01-Mapa de riesgo-UO'!AG196</f>
        <v>0</v>
      </c>
      <c r="P195" s="280">
        <f>'01-Mapa de riesgo-UO'!AL196</f>
        <v>0</v>
      </c>
      <c r="Q195" s="280">
        <f>'01-Mapa de riesgo-UO'!AP196</f>
        <v>0</v>
      </c>
      <c r="R195" s="431"/>
      <c r="S195" s="434"/>
      <c r="T195" s="434"/>
      <c r="U195" s="283" t="str">
        <f>'01-Mapa de riesgo-UO'!AW196</f>
        <v>ASUMIR</v>
      </c>
      <c r="V195" s="283">
        <f>'01-Mapa de riesgo-UO'!AX196</f>
        <v>0</v>
      </c>
      <c r="W195" s="180">
        <f>IF(U195="COMPARTIR",'01-Mapa de riesgo-UO'!BA196, IF(U195=0, 0,$I$6))</f>
        <v>0</v>
      </c>
      <c r="X195" s="281"/>
      <c r="Y195" s="281"/>
      <c r="Z195" s="281"/>
      <c r="AA195" s="281"/>
      <c r="AB195" s="430"/>
    </row>
    <row r="196" spans="1:28" ht="65.25" hidden="1" customHeight="1" x14ac:dyDescent="0.2">
      <c r="A196" s="324">
        <v>63</v>
      </c>
      <c r="B196" s="332" t="str">
        <f>'01-Mapa de riesgo-UO'!D197</f>
        <v>EXTENSIÓN_PROYECCIÓN_SOCIAL</v>
      </c>
      <c r="C196" s="402" t="str">
        <f>+'01-Mapa de riesgo-UO'!F197</f>
        <v>NO</v>
      </c>
      <c r="D196" s="332" t="str">
        <f>'01-Mapa de riesgo-UO'!J197</f>
        <v>Operacional</v>
      </c>
      <c r="E196" s="332" t="str">
        <f>'01-Mapa de riesgo-UO'!K197</f>
        <v>Utilización de un método de ensayo inadecuado
(7.2)</v>
      </c>
      <c r="F196" s="332" t="str">
        <f>'01-Mapa de riesgo-UO'!L197</f>
        <v>Verificación/validación del método no es adecuada para declarar la aptitud del laboratorio</v>
      </c>
      <c r="G196" s="52" t="str">
        <f>'01-Mapa de riesgo-UO'!I197</f>
        <v>En la verificacion del método no se tienen en cuenta todos los factores</v>
      </c>
      <c r="H196" s="332" t="str">
        <f>'01-Mapa de riesgo-UO'!M197</f>
        <v xml:space="preserve">Resultado inválido.
No conformidades en audiorías internas y externas.
Pérdida de  credibilidad en el laboratorio
</v>
      </c>
      <c r="I196" s="431" t="str">
        <f>'01-Mapa de riesgo-UO'!AT197</f>
        <v>LEVE</v>
      </c>
      <c r="J196" s="332" t="str">
        <f>'01-Mapa de riesgo-UO'!AU197</f>
        <v>No. de variables definidas por el OEC en la verificación / No. de variables establecidas en el método definido</v>
      </c>
      <c r="K196" s="439">
        <v>1</v>
      </c>
      <c r="L196" s="399" t="s">
        <v>2320</v>
      </c>
      <c r="M196" s="278" t="str">
        <f>IF('01-Mapa de riesgo-UO'!S197="No existen", "No existe control para el riesgo",'01-Mapa de riesgo-UO'!W197)</f>
        <v>Regla de decisión basada en normatividad reglamentaria vigente.
Tabla cruzada de requisitos de normas y de ensayo con cumplimiento en el laboratorio.
Informe de verificación del método.</v>
      </c>
      <c r="N196" s="278">
        <f>'01-Mapa de riesgo-UO'!AB197</f>
        <v>0</v>
      </c>
      <c r="O196" s="278" t="str">
        <f>'01-Mapa de riesgo-UO'!AG197</f>
        <v xml:space="preserve">Director
Contratistas:
Profesional Administrativo.
Técnicos de Monitoreo Ambiental.
</v>
      </c>
      <c r="P196" s="280" t="str">
        <f>'01-Mapa de riesgo-UO'!AL197</f>
        <v>Anual</v>
      </c>
      <c r="Q196" s="280" t="str">
        <f>'01-Mapa de riesgo-UO'!AP197</f>
        <v>Preventivo</v>
      </c>
      <c r="R196" s="431" t="str">
        <f>'01-Mapa de riesgo-UO'!AR197</f>
        <v>FUERTE</v>
      </c>
      <c r="S196" s="434" t="s">
        <v>2325</v>
      </c>
      <c r="T196" s="434"/>
      <c r="U196" s="283" t="str">
        <f>'01-Mapa de riesgo-UO'!AW197</f>
        <v>ASUMIR</v>
      </c>
      <c r="V196" s="283">
        <f>'01-Mapa de riesgo-UO'!AX197</f>
        <v>0</v>
      </c>
      <c r="W196" s="180">
        <f>IF(U196="COMPARTIR",'01-Mapa de riesgo-UO'!BA197, IF(U196=0, 0,$I$6))</f>
        <v>0</v>
      </c>
      <c r="X196" s="281"/>
      <c r="Y196" s="281"/>
      <c r="Z196" s="281"/>
      <c r="AA196" s="281"/>
      <c r="AB196" s="430" t="s">
        <v>2144</v>
      </c>
    </row>
    <row r="197" spans="1:28" ht="65.25" hidden="1" customHeight="1" x14ac:dyDescent="0.2">
      <c r="A197" s="324"/>
      <c r="B197" s="332"/>
      <c r="C197" s="402"/>
      <c r="D197" s="332"/>
      <c r="E197" s="332"/>
      <c r="F197" s="332"/>
      <c r="G197" s="52">
        <f>'01-Mapa de riesgo-UO'!I198</f>
        <v>0</v>
      </c>
      <c r="H197" s="332"/>
      <c r="I197" s="431"/>
      <c r="J197" s="332"/>
      <c r="K197" s="401"/>
      <c r="L197" s="399"/>
      <c r="M197" s="278">
        <f>IF('01-Mapa de riesgo-UO'!S198="No existen", "No existe control para el riesgo",'01-Mapa de riesgo-UO'!W198)</f>
        <v>0</v>
      </c>
      <c r="N197" s="278">
        <f>'01-Mapa de riesgo-UO'!AB198</f>
        <v>0</v>
      </c>
      <c r="O197" s="278">
        <f>'01-Mapa de riesgo-UO'!AG198</f>
        <v>0</v>
      </c>
      <c r="P197" s="280">
        <f>'01-Mapa de riesgo-UO'!AL198</f>
        <v>0</v>
      </c>
      <c r="Q197" s="280">
        <f>'01-Mapa de riesgo-UO'!AP198</f>
        <v>0</v>
      </c>
      <c r="R197" s="431"/>
      <c r="S197" s="434"/>
      <c r="T197" s="434"/>
      <c r="U197" s="283" t="str">
        <f>'01-Mapa de riesgo-UO'!AW198</f>
        <v>ASUMIR</v>
      </c>
      <c r="V197" s="283">
        <f>'01-Mapa de riesgo-UO'!AX198</f>
        <v>0</v>
      </c>
      <c r="W197" s="180">
        <f>IF(U197="COMPARTIR",'01-Mapa de riesgo-UO'!BA198, IF(U197=0, 0,$I$6))</f>
        <v>0</v>
      </c>
      <c r="X197" s="281"/>
      <c r="Y197" s="281"/>
      <c r="Z197" s="281"/>
      <c r="AA197" s="281"/>
      <c r="AB197" s="430"/>
    </row>
    <row r="198" spans="1:28" ht="65.25" hidden="1" customHeight="1" x14ac:dyDescent="0.2">
      <c r="A198" s="324"/>
      <c r="B198" s="332"/>
      <c r="C198" s="402"/>
      <c r="D198" s="332"/>
      <c r="E198" s="332"/>
      <c r="F198" s="332"/>
      <c r="G198" s="52">
        <f>'01-Mapa de riesgo-UO'!I199</f>
        <v>0</v>
      </c>
      <c r="H198" s="332"/>
      <c r="I198" s="431"/>
      <c r="J198" s="332"/>
      <c r="K198" s="401"/>
      <c r="L198" s="399"/>
      <c r="M198" s="278">
        <f>IF('01-Mapa de riesgo-UO'!S199="No existen", "No existe control para el riesgo",'01-Mapa de riesgo-UO'!W199)</f>
        <v>0</v>
      </c>
      <c r="N198" s="278">
        <f>'01-Mapa de riesgo-UO'!AB199</f>
        <v>0</v>
      </c>
      <c r="O198" s="278">
        <f>'01-Mapa de riesgo-UO'!AG199</f>
        <v>0</v>
      </c>
      <c r="P198" s="280">
        <f>'01-Mapa de riesgo-UO'!AL199</f>
        <v>0</v>
      </c>
      <c r="Q198" s="280">
        <f>'01-Mapa de riesgo-UO'!AP199</f>
        <v>0</v>
      </c>
      <c r="R198" s="431"/>
      <c r="S198" s="434"/>
      <c r="T198" s="434"/>
      <c r="U198" s="283" t="str">
        <f>'01-Mapa de riesgo-UO'!AW199</f>
        <v>ASUMIR</v>
      </c>
      <c r="V198" s="283">
        <f>'01-Mapa de riesgo-UO'!AX199</f>
        <v>0</v>
      </c>
      <c r="W198" s="180">
        <f>IF(U198="COMPARTIR",'01-Mapa de riesgo-UO'!BA199, IF(U198=0, 0,$I$6))</f>
        <v>0</v>
      </c>
      <c r="X198" s="281"/>
      <c r="Y198" s="281"/>
      <c r="Z198" s="281"/>
      <c r="AA198" s="281"/>
      <c r="AB198" s="430"/>
    </row>
    <row r="199" spans="1:28" ht="65.25" hidden="1" customHeight="1" x14ac:dyDescent="0.2">
      <c r="A199" s="324">
        <v>64</v>
      </c>
      <c r="B199" s="332" t="str">
        <f>'01-Mapa de riesgo-UO'!D200</f>
        <v>EXTENSIÓN_PROYECCIÓN_SOCIAL</v>
      </c>
      <c r="C199" s="402" t="str">
        <f>+'01-Mapa de riesgo-UO'!F200</f>
        <v>NO</v>
      </c>
      <c r="D199" s="332" t="str">
        <f>'01-Mapa de riesgo-UO'!J200</f>
        <v>Operacional</v>
      </c>
      <c r="E199" s="332" t="str">
        <f>'01-Mapa de riesgo-UO'!K200</f>
        <v>Pérdida de la validez de los resultados (Evaluación de la incertidumbre)
(7.6)</v>
      </c>
      <c r="F199" s="332"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32" t="str">
        <f>'01-Mapa de riesgo-UO'!M200</f>
        <v>Resultado inválido
No conformidades en audiorías internas y externas.
Pérdida de la confianza en el laboratorio</v>
      </c>
      <c r="I199" s="431" t="str">
        <f>'01-Mapa de riesgo-UO'!AT200</f>
        <v>LEVE</v>
      </c>
      <c r="J199" s="332" t="str">
        <f>'01-Mapa de riesgo-UO'!AU200</f>
        <v>No. de informes de ensayo con resultados inválidos por estimación de la incertidumbre / No. total de informes de resultados</v>
      </c>
      <c r="K199" s="439">
        <v>0</v>
      </c>
      <c r="L199" s="399" t="s">
        <v>2321</v>
      </c>
      <c r="M199" s="278" t="str">
        <f>IF('01-Mapa de riesgo-UO'!S200="No existen", "No existe control para el riesgo",'01-Mapa de riesgo-UO'!W200)</f>
        <v>Verificación de la estimación de  la incertidumbre</v>
      </c>
      <c r="N199" s="278">
        <f>'01-Mapa de riesgo-UO'!AB200</f>
        <v>0</v>
      </c>
      <c r="O199" s="278" t="str">
        <f>'01-Mapa de riesgo-UO'!AG200</f>
        <v>Contratistas:
Profesional Administrativo.
Profesional de Laboratorio.</v>
      </c>
      <c r="P199" s="280" t="str">
        <f>'01-Mapa de riesgo-UO'!AL200</f>
        <v>No definida</v>
      </c>
      <c r="Q199" s="280" t="str">
        <f>'01-Mapa de riesgo-UO'!AP200</f>
        <v>Preventivo</v>
      </c>
      <c r="R199" s="431" t="str">
        <f>'01-Mapa de riesgo-UO'!AR200</f>
        <v>FUERTE</v>
      </c>
      <c r="S199" s="434" t="s">
        <v>2325</v>
      </c>
      <c r="T199" s="434"/>
      <c r="U199" s="283" t="str">
        <f>'01-Mapa de riesgo-UO'!AW200</f>
        <v>ASUMIR</v>
      </c>
      <c r="V199" s="283">
        <f>'01-Mapa de riesgo-UO'!AX200</f>
        <v>0</v>
      </c>
      <c r="W199" s="180">
        <f>IF(U199="COMPARTIR",'01-Mapa de riesgo-UO'!BA200, IF(U199=0, 0,$I$6))</f>
        <v>0</v>
      </c>
      <c r="X199" s="281"/>
      <c r="Y199" s="281"/>
      <c r="Z199" s="281"/>
      <c r="AA199" s="281"/>
      <c r="AB199" s="430" t="s">
        <v>2144</v>
      </c>
    </row>
    <row r="200" spans="1:28" ht="65.25" hidden="1" customHeight="1" x14ac:dyDescent="0.2">
      <c r="A200" s="324"/>
      <c r="B200" s="332"/>
      <c r="C200" s="402"/>
      <c r="D200" s="332"/>
      <c r="E200" s="332"/>
      <c r="F200" s="332"/>
      <c r="G200" s="52">
        <f>'01-Mapa de riesgo-UO'!I201</f>
        <v>0</v>
      </c>
      <c r="H200" s="332"/>
      <c r="I200" s="431"/>
      <c r="J200" s="332"/>
      <c r="K200" s="401"/>
      <c r="L200" s="399"/>
      <c r="M200" s="278">
        <f>IF('01-Mapa de riesgo-UO'!S201="No existen", "No existe control para el riesgo",'01-Mapa de riesgo-UO'!W201)</f>
        <v>0</v>
      </c>
      <c r="N200" s="278">
        <f>'01-Mapa de riesgo-UO'!AB201</f>
        <v>0</v>
      </c>
      <c r="O200" s="278">
        <f>'01-Mapa de riesgo-UO'!AG201</f>
        <v>0</v>
      </c>
      <c r="P200" s="280">
        <f>'01-Mapa de riesgo-UO'!AL201</f>
        <v>0</v>
      </c>
      <c r="Q200" s="280">
        <f>'01-Mapa de riesgo-UO'!AP201</f>
        <v>0</v>
      </c>
      <c r="R200" s="431"/>
      <c r="S200" s="434"/>
      <c r="T200" s="434"/>
      <c r="U200" s="283" t="str">
        <f>'01-Mapa de riesgo-UO'!AW201</f>
        <v>ASUMIR</v>
      </c>
      <c r="V200" s="283">
        <f>'01-Mapa de riesgo-UO'!AX201</f>
        <v>0</v>
      </c>
      <c r="W200" s="180">
        <f>IF(U200="COMPARTIR",'01-Mapa de riesgo-UO'!BA201, IF(U200=0, 0,$I$6))</f>
        <v>0</v>
      </c>
      <c r="X200" s="281"/>
      <c r="Y200" s="281"/>
      <c r="Z200" s="281"/>
      <c r="AA200" s="281"/>
      <c r="AB200" s="430"/>
    </row>
    <row r="201" spans="1:28" ht="65.25" hidden="1" customHeight="1" x14ac:dyDescent="0.2">
      <c r="A201" s="324"/>
      <c r="B201" s="332"/>
      <c r="C201" s="402"/>
      <c r="D201" s="332"/>
      <c r="E201" s="332"/>
      <c r="F201" s="332"/>
      <c r="G201" s="52">
        <f>'01-Mapa de riesgo-UO'!I202</f>
        <v>0</v>
      </c>
      <c r="H201" s="332"/>
      <c r="I201" s="431"/>
      <c r="J201" s="332"/>
      <c r="K201" s="401"/>
      <c r="L201" s="399"/>
      <c r="M201" s="278">
        <f>IF('01-Mapa de riesgo-UO'!S202="No existen", "No existe control para el riesgo",'01-Mapa de riesgo-UO'!W202)</f>
        <v>0</v>
      </c>
      <c r="N201" s="278">
        <f>'01-Mapa de riesgo-UO'!AB202</f>
        <v>0</v>
      </c>
      <c r="O201" s="278">
        <f>'01-Mapa de riesgo-UO'!AG202</f>
        <v>0</v>
      </c>
      <c r="P201" s="280">
        <f>'01-Mapa de riesgo-UO'!AL202</f>
        <v>0</v>
      </c>
      <c r="Q201" s="280">
        <f>'01-Mapa de riesgo-UO'!AP202</f>
        <v>0</v>
      </c>
      <c r="R201" s="431"/>
      <c r="S201" s="434"/>
      <c r="T201" s="434"/>
      <c r="U201" s="283" t="str">
        <f>'01-Mapa de riesgo-UO'!AW202</f>
        <v>ASUMIR</v>
      </c>
      <c r="V201" s="283">
        <f>'01-Mapa de riesgo-UO'!AX202</f>
        <v>0</v>
      </c>
      <c r="W201" s="180">
        <f>IF(U201="COMPARTIR",'01-Mapa de riesgo-UO'!BA202, IF(U201=0, 0,$I$6))</f>
        <v>0</v>
      </c>
      <c r="X201" s="281"/>
      <c r="Y201" s="281"/>
      <c r="Z201" s="281"/>
      <c r="AA201" s="281"/>
      <c r="AB201" s="430"/>
    </row>
    <row r="202" spans="1:28" ht="65.25" hidden="1" customHeight="1" x14ac:dyDescent="0.2">
      <c r="A202" s="324">
        <v>65</v>
      </c>
      <c r="B202" s="332" t="str">
        <f>'01-Mapa de riesgo-UO'!D203</f>
        <v>EXTENSIÓN_PROYECCIÓN_SOCIAL</v>
      </c>
      <c r="C202" s="402" t="str">
        <f>+'01-Mapa de riesgo-UO'!F203</f>
        <v>NO</v>
      </c>
      <c r="D202" s="332" t="str">
        <f>'01-Mapa de riesgo-UO'!J203</f>
        <v>Cumplimiento</v>
      </c>
      <c r="E202" s="332" t="str">
        <f>'01-Mapa de riesgo-UO'!K203</f>
        <v>Pérdida de la validez de los resultados
(7.7)</v>
      </c>
      <c r="F202" s="332" t="str">
        <f>'01-Mapa de riesgo-UO'!L203</f>
        <v>No aprobar los ensayos de aptitud o pruebas interlaboratorio</v>
      </c>
      <c r="G202" s="52" t="str">
        <f>'01-Mapa de riesgo-UO'!I203</f>
        <v>No se han tenido en cuenta procedimientos para hacer seguimiento a la validez de los resultados</v>
      </c>
      <c r="H202" s="332" t="str">
        <f>'01-Mapa de riesgo-UO'!M203</f>
        <v>Resultados inválidos
Incumplimiento de los controles de calidad/aseguramiento de la calidad de los métodos de ensayo.
Suspensión de la acreditación de IDEAM.</v>
      </c>
      <c r="I202" s="431" t="str">
        <f>'01-Mapa de riesgo-UO'!AT203</f>
        <v>LEVE</v>
      </c>
      <c r="J202" s="332" t="str">
        <f>'01-Mapa de riesgo-UO'!AU203</f>
        <v>No ensayos de aptitud con resultados satisfactorios / Total de ensayos de aptitud</v>
      </c>
      <c r="K202" s="439">
        <v>1</v>
      </c>
      <c r="L202" s="399" t="s">
        <v>2820</v>
      </c>
      <c r="M202" s="278" t="str">
        <f>IF('01-Mapa de riesgo-UO'!S203="No existen", "No existe control para el riesgo",'01-Mapa de riesgo-UO'!W203)</f>
        <v xml:space="preserve">Participación en ensayos de aptitud
Comprobaciones intermedias que permiten confiar en el resultado reportado </v>
      </c>
      <c r="N202" s="278">
        <f>'01-Mapa de riesgo-UO'!AB203</f>
        <v>0</v>
      </c>
      <c r="O202" s="278" t="str">
        <f>'01-Mapa de riesgo-UO'!AG203</f>
        <v>Director
Contratistas: 
Profesional de Laboratorio.
Profesional Adminsitrativo.</v>
      </c>
      <c r="P202" s="280" t="str">
        <f>'01-Mapa de riesgo-UO'!AL203</f>
        <v>Anual</v>
      </c>
      <c r="Q202" s="280" t="str">
        <f>'01-Mapa de riesgo-UO'!AP203</f>
        <v>Preventivo</v>
      </c>
      <c r="R202" s="431" t="str">
        <f>'01-Mapa de riesgo-UO'!AR203</f>
        <v>ACEPTABLE</v>
      </c>
      <c r="S202" s="434" t="s">
        <v>2325</v>
      </c>
      <c r="T202" s="434"/>
      <c r="U202" s="283" t="str">
        <f>'01-Mapa de riesgo-UO'!AW203</f>
        <v>ASUMIR</v>
      </c>
      <c r="V202" s="283">
        <f>'01-Mapa de riesgo-UO'!AX203</f>
        <v>0</v>
      </c>
      <c r="W202" s="180">
        <f>IF(U202="COMPARTIR",'01-Mapa de riesgo-UO'!BA203, IF(U202=0, 0,$I$6))</f>
        <v>0</v>
      </c>
      <c r="X202" s="281"/>
      <c r="Y202" s="281"/>
      <c r="Z202" s="281"/>
      <c r="AA202" s="281"/>
      <c r="AB202" s="430" t="s">
        <v>2144</v>
      </c>
    </row>
    <row r="203" spans="1:28" ht="65.25" hidden="1" customHeight="1" x14ac:dyDescent="0.2">
      <c r="A203" s="324"/>
      <c r="B203" s="332"/>
      <c r="C203" s="402"/>
      <c r="D203" s="332"/>
      <c r="E203" s="332"/>
      <c r="F203" s="332"/>
      <c r="G203" s="52">
        <f>'01-Mapa de riesgo-UO'!I204</f>
        <v>0</v>
      </c>
      <c r="H203" s="332"/>
      <c r="I203" s="431"/>
      <c r="J203" s="332"/>
      <c r="K203" s="401"/>
      <c r="L203" s="399"/>
      <c r="M203" s="278">
        <f>IF('01-Mapa de riesgo-UO'!S204="No existen", "No existe control para el riesgo",'01-Mapa de riesgo-UO'!W204)</f>
        <v>0</v>
      </c>
      <c r="N203" s="278">
        <f>'01-Mapa de riesgo-UO'!AB204</f>
        <v>0</v>
      </c>
      <c r="O203" s="278">
        <f>'01-Mapa de riesgo-UO'!AG204</f>
        <v>0</v>
      </c>
      <c r="P203" s="280">
        <f>'01-Mapa de riesgo-UO'!AL204</f>
        <v>0</v>
      </c>
      <c r="Q203" s="280">
        <f>'01-Mapa de riesgo-UO'!AP204</f>
        <v>0</v>
      </c>
      <c r="R203" s="431"/>
      <c r="S203" s="434"/>
      <c r="T203" s="434"/>
      <c r="U203" s="283" t="str">
        <f>'01-Mapa de riesgo-UO'!AW204</f>
        <v>ASUMIR</v>
      </c>
      <c r="V203" s="283">
        <f>'01-Mapa de riesgo-UO'!AX204</f>
        <v>0</v>
      </c>
      <c r="W203" s="180">
        <f>IF(U203="COMPARTIR",'01-Mapa de riesgo-UO'!BA204, IF(U203=0, 0,$I$6))</f>
        <v>0</v>
      </c>
      <c r="X203" s="281"/>
      <c r="Y203" s="281"/>
      <c r="Z203" s="281"/>
      <c r="AA203" s="281"/>
      <c r="AB203" s="430"/>
    </row>
    <row r="204" spans="1:28" ht="65.25" hidden="1" customHeight="1" x14ac:dyDescent="0.2">
      <c r="A204" s="324"/>
      <c r="B204" s="332"/>
      <c r="C204" s="402"/>
      <c r="D204" s="332"/>
      <c r="E204" s="332"/>
      <c r="F204" s="332"/>
      <c r="G204" s="52">
        <f>'01-Mapa de riesgo-UO'!I205</f>
        <v>0</v>
      </c>
      <c r="H204" s="332"/>
      <c r="I204" s="431"/>
      <c r="J204" s="332"/>
      <c r="K204" s="401"/>
      <c r="L204" s="399"/>
      <c r="M204" s="278">
        <f>IF('01-Mapa de riesgo-UO'!S205="No existen", "No existe control para el riesgo",'01-Mapa de riesgo-UO'!W205)</f>
        <v>0</v>
      </c>
      <c r="N204" s="278">
        <f>'01-Mapa de riesgo-UO'!AB205</f>
        <v>0</v>
      </c>
      <c r="O204" s="278">
        <f>'01-Mapa de riesgo-UO'!AG205</f>
        <v>0</v>
      </c>
      <c r="P204" s="280">
        <f>'01-Mapa de riesgo-UO'!AL205</f>
        <v>0</v>
      </c>
      <c r="Q204" s="280">
        <f>'01-Mapa de riesgo-UO'!AP205</f>
        <v>0</v>
      </c>
      <c r="R204" s="431"/>
      <c r="S204" s="434"/>
      <c r="T204" s="434"/>
      <c r="U204" s="283" t="str">
        <f>'01-Mapa de riesgo-UO'!AW205</f>
        <v>ASUMIR</v>
      </c>
      <c r="V204" s="283">
        <f>'01-Mapa de riesgo-UO'!AX205</f>
        <v>0</v>
      </c>
      <c r="W204" s="180">
        <f>IF(U204="COMPARTIR",'01-Mapa de riesgo-UO'!BA205, IF(U204=0, 0,$I$6))</f>
        <v>0</v>
      </c>
      <c r="X204" s="281"/>
      <c r="Y204" s="281"/>
      <c r="Z204" s="281"/>
      <c r="AA204" s="281"/>
      <c r="AB204" s="430"/>
    </row>
    <row r="205" spans="1:28" ht="65.25" hidden="1" customHeight="1" x14ac:dyDescent="0.2">
      <c r="A205" s="324">
        <v>66</v>
      </c>
      <c r="B205" s="332" t="str">
        <f>'01-Mapa de riesgo-UO'!D206</f>
        <v>EXTENSIÓN_PROYECCIÓN_SOCIAL</v>
      </c>
      <c r="C205" s="402" t="str">
        <f>+'01-Mapa de riesgo-UO'!F206</f>
        <v>NO</v>
      </c>
      <c r="D205" s="332" t="str">
        <f>'01-Mapa de riesgo-UO'!J206</f>
        <v>Corrupción</v>
      </c>
      <c r="E205" s="332" t="str">
        <f>'01-Mapa de riesgo-UO'!K206</f>
        <v>Pérdida de la imparcialidad (4.1.3)</v>
      </c>
      <c r="F205" s="332"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32" t="str">
        <f>'01-Mapa de riesgo-UO'!M206</f>
        <v>Pérdida de  credibilidad en el laboratorio
Pérdida de la confianza en el funcionario.
Iniciación de un proceso disciplinario</v>
      </c>
      <c r="I205" s="431" t="str">
        <f>'01-Mapa de riesgo-UO'!AT206</f>
        <v>LEVE</v>
      </c>
      <c r="J205" s="332" t="str">
        <f>'01-Mapa de riesgo-UO'!AU206</f>
        <v>No informes con pérdida de la imparcialidad / No informes expedidos por el laboratorio</v>
      </c>
      <c r="K205" s="439">
        <v>0</v>
      </c>
      <c r="L205" s="399" t="s">
        <v>2323</v>
      </c>
      <c r="M205" s="278" t="str">
        <f>IF('01-Mapa de riesgo-UO'!S206="No existen", "No existe control para el riesgo",'01-Mapa de riesgo-UO'!W206)</f>
        <v>El informe de caracterización es revisado por alguien diferente a quien lo elabora y aprobado por el Director del laboratorio.</v>
      </c>
      <c r="N205" s="278">
        <f>'01-Mapa de riesgo-UO'!AB206</f>
        <v>0</v>
      </c>
      <c r="O205" s="278" t="str">
        <f>'01-Mapa de riesgo-UO'!AG206</f>
        <v>Director
Contratistas:
Profesional administrativo, profesional de apoyo</v>
      </c>
      <c r="P205" s="280" t="str">
        <f>'01-Mapa de riesgo-UO'!AL206</f>
        <v>No definida</v>
      </c>
      <c r="Q205" s="280" t="str">
        <f>'01-Mapa de riesgo-UO'!AP206</f>
        <v>Preventivo</v>
      </c>
      <c r="R205" s="431" t="str">
        <f>'01-Mapa de riesgo-UO'!AR206</f>
        <v>ACEPTABLE</v>
      </c>
      <c r="S205" s="434" t="s">
        <v>2325</v>
      </c>
      <c r="T205" s="434"/>
      <c r="U205" s="283" t="str">
        <f>'01-Mapa de riesgo-UO'!AW206</f>
        <v>ASUMIR</v>
      </c>
      <c r="V205" s="283">
        <f>'01-Mapa de riesgo-UO'!AX206</f>
        <v>0</v>
      </c>
      <c r="W205" s="180">
        <f>IF(U205="COMPARTIR",'01-Mapa de riesgo-UO'!BA206, IF(U205=0, 0,$I$6))</f>
        <v>0</v>
      </c>
      <c r="X205" s="281"/>
      <c r="Y205" s="281"/>
      <c r="Z205" s="281"/>
      <c r="AA205" s="281"/>
      <c r="AB205" s="430" t="s">
        <v>2144</v>
      </c>
    </row>
    <row r="206" spans="1:28" ht="65.25" hidden="1" customHeight="1" x14ac:dyDescent="0.2">
      <c r="A206" s="324"/>
      <c r="B206" s="332"/>
      <c r="C206" s="402"/>
      <c r="D206" s="332"/>
      <c r="E206" s="332"/>
      <c r="F206" s="332"/>
      <c r="G206" s="52">
        <f>'01-Mapa de riesgo-UO'!I207</f>
        <v>0</v>
      </c>
      <c r="H206" s="332"/>
      <c r="I206" s="431"/>
      <c r="J206" s="332"/>
      <c r="K206" s="401"/>
      <c r="L206" s="399"/>
      <c r="M206" s="278">
        <f>IF('01-Mapa de riesgo-UO'!S207="No existen", "No existe control para el riesgo",'01-Mapa de riesgo-UO'!W207)</f>
        <v>0</v>
      </c>
      <c r="N206" s="278">
        <f>'01-Mapa de riesgo-UO'!AB207</f>
        <v>0</v>
      </c>
      <c r="O206" s="278">
        <f>'01-Mapa de riesgo-UO'!AG207</f>
        <v>0</v>
      </c>
      <c r="P206" s="280">
        <f>'01-Mapa de riesgo-UO'!AL207</f>
        <v>0</v>
      </c>
      <c r="Q206" s="280">
        <f>'01-Mapa de riesgo-UO'!AP207</f>
        <v>0</v>
      </c>
      <c r="R206" s="431"/>
      <c r="S206" s="434"/>
      <c r="T206" s="434"/>
      <c r="U206" s="283" t="str">
        <f>'01-Mapa de riesgo-UO'!AW207</f>
        <v>ASUMIR</v>
      </c>
      <c r="V206" s="283">
        <f>'01-Mapa de riesgo-UO'!AX207</f>
        <v>0</v>
      </c>
      <c r="W206" s="180">
        <f>IF(U206="COMPARTIR",'01-Mapa de riesgo-UO'!BA207, IF(U206=0, 0,$I$6))</f>
        <v>0</v>
      </c>
      <c r="X206" s="281"/>
      <c r="Y206" s="281"/>
      <c r="Z206" s="281"/>
      <c r="AA206" s="281"/>
      <c r="AB206" s="430"/>
    </row>
    <row r="207" spans="1:28" ht="65.25" hidden="1" customHeight="1" x14ac:dyDescent="0.2">
      <c r="A207" s="324"/>
      <c r="B207" s="332"/>
      <c r="C207" s="402"/>
      <c r="D207" s="332"/>
      <c r="E207" s="332"/>
      <c r="F207" s="332"/>
      <c r="G207" s="52">
        <f>'01-Mapa de riesgo-UO'!I208</f>
        <v>0</v>
      </c>
      <c r="H207" s="332"/>
      <c r="I207" s="431"/>
      <c r="J207" s="332"/>
      <c r="K207" s="401"/>
      <c r="L207" s="399"/>
      <c r="M207" s="278">
        <f>IF('01-Mapa de riesgo-UO'!S208="No existen", "No existe control para el riesgo",'01-Mapa de riesgo-UO'!W208)</f>
        <v>0</v>
      </c>
      <c r="N207" s="278">
        <f>'01-Mapa de riesgo-UO'!AB208</f>
        <v>0</v>
      </c>
      <c r="O207" s="278">
        <f>'01-Mapa de riesgo-UO'!AG208</f>
        <v>0</v>
      </c>
      <c r="P207" s="280">
        <f>'01-Mapa de riesgo-UO'!AL208</f>
        <v>0</v>
      </c>
      <c r="Q207" s="280">
        <f>'01-Mapa de riesgo-UO'!AP208</f>
        <v>0</v>
      </c>
      <c r="R207" s="431"/>
      <c r="S207" s="434"/>
      <c r="T207" s="434"/>
      <c r="U207" s="283" t="str">
        <f>'01-Mapa de riesgo-UO'!AW208</f>
        <v>ASUMIR</v>
      </c>
      <c r="V207" s="283">
        <f>'01-Mapa de riesgo-UO'!AX208</f>
        <v>0</v>
      </c>
      <c r="W207" s="180">
        <f>IF(U207="COMPARTIR",'01-Mapa de riesgo-UO'!BA208, IF(U207=0, 0,$I$6))</f>
        <v>0</v>
      </c>
      <c r="X207" s="281"/>
      <c r="Y207" s="281"/>
      <c r="Z207" s="281"/>
      <c r="AA207" s="281"/>
      <c r="AB207" s="430"/>
    </row>
    <row r="208" spans="1:28" ht="65.25" hidden="1" customHeight="1" x14ac:dyDescent="0.2">
      <c r="A208" s="324">
        <v>67</v>
      </c>
      <c r="B208" s="332" t="str">
        <f>'01-Mapa de riesgo-UO'!D209</f>
        <v>EXTENSIÓN_PROYECCIÓN_SOCIAL</v>
      </c>
      <c r="C208" s="402" t="str">
        <f>+'01-Mapa de riesgo-UO'!F209</f>
        <v>NO</v>
      </c>
      <c r="D208" s="332" t="str">
        <f>'01-Mapa de riesgo-UO'!J209</f>
        <v>Corrupción</v>
      </c>
      <c r="E208" s="332" t="str">
        <f>'01-Mapa de riesgo-UO'!K209</f>
        <v>Pérdida de la imparcialidad (4.1.3)</v>
      </c>
      <c r="F208" s="332"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32" t="str">
        <f>'01-Mapa de riesgo-UO'!M209</f>
        <v>Pérdida de la confianza en el funcionario.
Iniciación de un proceso disciplinario</v>
      </c>
      <c r="I208" s="431" t="str">
        <f>'01-Mapa de riesgo-UO'!AT209</f>
        <v>LEVE</v>
      </c>
      <c r="J208" s="332" t="str">
        <f>'01-Mapa de riesgo-UO'!AU209</f>
        <v>No. Informes con pérdida de la imparcialidad / No informes expedidos por el laboratorio</v>
      </c>
      <c r="K208" s="439">
        <v>0</v>
      </c>
      <c r="L208" s="399" t="s">
        <v>2324</v>
      </c>
      <c r="M208" s="278" t="str">
        <f>IF('01-Mapa de riesgo-UO'!S209="No existen", "No existe control para el riesgo",'01-Mapa de riesgo-UO'!W209)</f>
        <v>Firma de cada funcionario del:
- Autorización
- Acta de compromiso ético
- Declaración de impedimento</v>
      </c>
      <c r="N208" s="278">
        <f>'01-Mapa de riesgo-UO'!AB209</f>
        <v>0</v>
      </c>
      <c r="O208" s="278" t="str">
        <f>'01-Mapa de riesgo-UO'!AG209</f>
        <v>Director</v>
      </c>
      <c r="P208" s="280" t="str">
        <f>'01-Mapa de riesgo-UO'!AL209</f>
        <v>Anual</v>
      </c>
      <c r="Q208" s="280" t="str">
        <f>'01-Mapa de riesgo-UO'!AP209</f>
        <v>Preventivo</v>
      </c>
      <c r="R208" s="431" t="str">
        <f>'01-Mapa de riesgo-UO'!AR209</f>
        <v>ACEPTABLE</v>
      </c>
      <c r="S208" s="434" t="s">
        <v>2325</v>
      </c>
      <c r="T208" s="434"/>
      <c r="U208" s="283" t="str">
        <f>'01-Mapa de riesgo-UO'!AW209</f>
        <v>ASUMIR</v>
      </c>
      <c r="V208" s="283">
        <f>'01-Mapa de riesgo-UO'!AX209</f>
        <v>0</v>
      </c>
      <c r="W208" s="180">
        <f>IF(U208="COMPARTIR",'01-Mapa de riesgo-UO'!BA209, IF(U208=0, 0,$I$6))</f>
        <v>0</v>
      </c>
      <c r="X208" s="281"/>
      <c r="Y208" s="281"/>
      <c r="Z208" s="281"/>
      <c r="AA208" s="281"/>
      <c r="AB208" s="430" t="s">
        <v>2144</v>
      </c>
    </row>
    <row r="209" spans="1:28" ht="65.25" hidden="1" customHeight="1" x14ac:dyDescent="0.2">
      <c r="A209" s="324"/>
      <c r="B209" s="332"/>
      <c r="C209" s="402"/>
      <c r="D209" s="332"/>
      <c r="E209" s="332"/>
      <c r="F209" s="332"/>
      <c r="G209" s="52">
        <f>'01-Mapa de riesgo-UO'!I210</f>
        <v>0</v>
      </c>
      <c r="H209" s="332"/>
      <c r="I209" s="431"/>
      <c r="J209" s="332"/>
      <c r="K209" s="401"/>
      <c r="L209" s="399"/>
      <c r="M209" s="278">
        <f>IF('01-Mapa de riesgo-UO'!S210="No existen", "No existe control para el riesgo",'01-Mapa de riesgo-UO'!W210)</f>
        <v>0</v>
      </c>
      <c r="N209" s="278">
        <f>'01-Mapa de riesgo-UO'!AB210</f>
        <v>0</v>
      </c>
      <c r="O209" s="278">
        <f>'01-Mapa de riesgo-UO'!AG210</f>
        <v>0</v>
      </c>
      <c r="P209" s="280">
        <f>'01-Mapa de riesgo-UO'!AL210</f>
        <v>0</v>
      </c>
      <c r="Q209" s="280">
        <f>'01-Mapa de riesgo-UO'!AP210</f>
        <v>0</v>
      </c>
      <c r="R209" s="431"/>
      <c r="S209" s="434"/>
      <c r="T209" s="434"/>
      <c r="U209" s="283" t="str">
        <f>'01-Mapa de riesgo-UO'!AW210</f>
        <v>ASUMIR</v>
      </c>
      <c r="V209" s="283">
        <f>'01-Mapa de riesgo-UO'!AX210</f>
        <v>0</v>
      </c>
      <c r="W209" s="180">
        <f>IF(U209="COMPARTIR",'01-Mapa de riesgo-UO'!BA210, IF(U209=0, 0,$I$6))</f>
        <v>0</v>
      </c>
      <c r="X209" s="281"/>
      <c r="Y209" s="281"/>
      <c r="Z209" s="281"/>
      <c r="AA209" s="281"/>
      <c r="AB209" s="430"/>
    </row>
    <row r="210" spans="1:28" ht="65.25" hidden="1" customHeight="1" x14ac:dyDescent="0.2">
      <c r="A210" s="324"/>
      <c r="B210" s="332"/>
      <c r="C210" s="402"/>
      <c r="D210" s="332"/>
      <c r="E210" s="332"/>
      <c r="F210" s="332"/>
      <c r="G210" s="52">
        <f>'01-Mapa de riesgo-UO'!I211</f>
        <v>0</v>
      </c>
      <c r="H210" s="332"/>
      <c r="I210" s="431"/>
      <c r="J210" s="332"/>
      <c r="K210" s="401"/>
      <c r="L210" s="399"/>
      <c r="M210" s="278">
        <f>IF('01-Mapa de riesgo-UO'!S211="No existen", "No existe control para el riesgo",'01-Mapa de riesgo-UO'!W211)</f>
        <v>0</v>
      </c>
      <c r="N210" s="278">
        <f>'01-Mapa de riesgo-UO'!AB211</f>
        <v>0</v>
      </c>
      <c r="O210" s="278">
        <f>'01-Mapa de riesgo-UO'!AG211</f>
        <v>0</v>
      </c>
      <c r="P210" s="280">
        <f>'01-Mapa de riesgo-UO'!AL211</f>
        <v>0</v>
      </c>
      <c r="Q210" s="280">
        <f>'01-Mapa de riesgo-UO'!AP211</f>
        <v>0</v>
      </c>
      <c r="R210" s="431"/>
      <c r="S210" s="434"/>
      <c r="T210" s="434"/>
      <c r="U210" s="283" t="str">
        <f>'01-Mapa de riesgo-UO'!AW211</f>
        <v>ASUMIR</v>
      </c>
      <c r="V210" s="283">
        <f>'01-Mapa de riesgo-UO'!AX211</f>
        <v>0</v>
      </c>
      <c r="W210" s="180">
        <f>IF(U210="COMPARTIR",'01-Mapa de riesgo-UO'!BA211, IF(U210=0, 0,$I$6))</f>
        <v>0</v>
      </c>
      <c r="X210" s="281"/>
      <c r="Y210" s="281"/>
      <c r="Z210" s="281"/>
      <c r="AA210" s="281"/>
      <c r="AB210" s="430"/>
    </row>
    <row r="211" spans="1:28" ht="65.25" hidden="1" customHeight="1" x14ac:dyDescent="0.2">
      <c r="A211" s="324">
        <v>68</v>
      </c>
      <c r="B211" s="332" t="str">
        <f>'01-Mapa de riesgo-UO'!D212</f>
        <v>EXTENSIÓN_PROYECCIÓN_SOCIAL</v>
      </c>
      <c r="C211" s="402" t="str">
        <f>+'01-Mapa de riesgo-UO'!F212</f>
        <v>NO</v>
      </c>
      <c r="D211" s="332" t="str">
        <f>'01-Mapa de riesgo-UO'!J212</f>
        <v>Operacional</v>
      </c>
      <c r="E211" s="332" t="str">
        <f>'01-Mapa de riesgo-UO'!K212</f>
        <v>Pérdida de la validez de los resultados
(7.7)</v>
      </c>
      <c r="F211" s="332"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32" t="str">
        <f>'01-Mapa de riesgo-UO'!M212</f>
        <v>Resultados inválidos
Incumplimiento de los controles de calidad/aseguramiento de la calidad de los métodos de ensayo.</v>
      </c>
      <c r="I211" s="431" t="str">
        <f>'01-Mapa de riesgo-UO'!AT212</f>
        <v>LEVE</v>
      </c>
      <c r="J211" s="332" t="str">
        <f>'01-Mapa de riesgo-UO'!AU212</f>
        <v>N° de certificados de calibración con declaración no conforme/N° de certificados de calibración de equipos</v>
      </c>
      <c r="K211" s="439">
        <v>0</v>
      </c>
      <c r="L211" s="399" t="s">
        <v>2821</v>
      </c>
      <c r="M211" s="278" t="str">
        <f>IF('01-Mapa de riesgo-UO'!S212="No existen", "No existe control para el riesgo",'01-Mapa de riesgo-UO'!W212)</f>
        <v>Revisión de requisitos para la contratación de servicios de calibración.
Contratación de servicios de calibración con OEC acreditados en ISO 17025, por ONAC en la versión vigente.
Aseguramiento de la validez de los resultados.</v>
      </c>
      <c r="N211" s="278">
        <f>'01-Mapa de riesgo-UO'!AB212</f>
        <v>0</v>
      </c>
      <c r="O211" s="278" t="str">
        <f>'01-Mapa de riesgo-UO'!AG212</f>
        <v>Director</v>
      </c>
      <c r="P211" s="280" t="str">
        <f>'01-Mapa de riesgo-UO'!AL212</f>
        <v>No definida</v>
      </c>
      <c r="Q211" s="280" t="str">
        <f>'01-Mapa de riesgo-UO'!AP212</f>
        <v>Preventivo</v>
      </c>
      <c r="R211" s="431" t="str">
        <f>'01-Mapa de riesgo-UO'!AR212</f>
        <v>ACEPTABLE</v>
      </c>
      <c r="S211" s="434" t="s">
        <v>2325</v>
      </c>
      <c r="T211" s="434"/>
      <c r="U211" s="283" t="str">
        <f>'01-Mapa de riesgo-UO'!AW212</f>
        <v>ASUMIR</v>
      </c>
      <c r="V211" s="283">
        <f>'01-Mapa de riesgo-UO'!AX212</f>
        <v>0</v>
      </c>
      <c r="W211" s="180">
        <f>IF(U211="COMPARTIR",'01-Mapa de riesgo-UO'!BA212, IF(U211=0, 0,$I$6))</f>
        <v>0</v>
      </c>
      <c r="X211" s="281"/>
      <c r="Y211" s="281"/>
      <c r="Z211" s="281"/>
      <c r="AA211" s="281"/>
      <c r="AB211" s="430" t="s">
        <v>2144</v>
      </c>
    </row>
    <row r="212" spans="1:28" ht="65.25" hidden="1" customHeight="1" x14ac:dyDescent="0.2">
      <c r="A212" s="324"/>
      <c r="B212" s="332"/>
      <c r="C212" s="402"/>
      <c r="D212" s="332"/>
      <c r="E212" s="332"/>
      <c r="F212" s="332"/>
      <c r="G212" s="52">
        <f>'01-Mapa de riesgo-UO'!I213</f>
        <v>0</v>
      </c>
      <c r="H212" s="332"/>
      <c r="I212" s="431"/>
      <c r="J212" s="332"/>
      <c r="K212" s="401"/>
      <c r="L212" s="399"/>
      <c r="M212" s="278">
        <f>IF('01-Mapa de riesgo-UO'!S213="No existen", "No existe control para el riesgo",'01-Mapa de riesgo-UO'!W213)</f>
        <v>0</v>
      </c>
      <c r="N212" s="278">
        <f>'01-Mapa de riesgo-UO'!AB213</f>
        <v>0</v>
      </c>
      <c r="O212" s="278">
        <f>'01-Mapa de riesgo-UO'!AG213</f>
        <v>0</v>
      </c>
      <c r="P212" s="280">
        <f>'01-Mapa de riesgo-UO'!AL213</f>
        <v>0</v>
      </c>
      <c r="Q212" s="280">
        <f>'01-Mapa de riesgo-UO'!AP213</f>
        <v>0</v>
      </c>
      <c r="R212" s="431"/>
      <c r="S212" s="399"/>
      <c r="T212" s="399"/>
      <c r="U212" s="283" t="str">
        <f>'01-Mapa de riesgo-UO'!AW213</f>
        <v>ASUMIR</v>
      </c>
      <c r="V212" s="283">
        <f>'01-Mapa de riesgo-UO'!AX213</f>
        <v>0</v>
      </c>
      <c r="W212" s="180">
        <f>IF(U212="COMPARTIR",'01-Mapa de riesgo-UO'!BA213, IF(U212=0, 0,$I$6))</f>
        <v>0</v>
      </c>
      <c r="X212" s="281"/>
      <c r="Y212" s="281"/>
      <c r="Z212" s="281"/>
      <c r="AA212" s="281"/>
      <c r="AB212" s="430"/>
    </row>
    <row r="213" spans="1:28" ht="65.25" hidden="1" customHeight="1" x14ac:dyDescent="0.2">
      <c r="A213" s="324"/>
      <c r="B213" s="332"/>
      <c r="C213" s="402"/>
      <c r="D213" s="332"/>
      <c r="E213" s="332"/>
      <c r="F213" s="332"/>
      <c r="G213" s="52">
        <f>'01-Mapa de riesgo-UO'!I214</f>
        <v>0</v>
      </c>
      <c r="H213" s="332"/>
      <c r="I213" s="431"/>
      <c r="J213" s="332"/>
      <c r="K213" s="401"/>
      <c r="L213" s="399"/>
      <c r="M213" s="278">
        <f>IF('01-Mapa de riesgo-UO'!S214="No existen", "No existe control para el riesgo",'01-Mapa de riesgo-UO'!W214)</f>
        <v>0</v>
      </c>
      <c r="N213" s="278">
        <f>'01-Mapa de riesgo-UO'!AB214</f>
        <v>0</v>
      </c>
      <c r="O213" s="278">
        <f>'01-Mapa de riesgo-UO'!AG214</f>
        <v>0</v>
      </c>
      <c r="P213" s="280">
        <f>'01-Mapa de riesgo-UO'!AL214</f>
        <v>0</v>
      </c>
      <c r="Q213" s="280">
        <f>'01-Mapa de riesgo-UO'!AP214</f>
        <v>0</v>
      </c>
      <c r="R213" s="431"/>
      <c r="S213" s="399"/>
      <c r="T213" s="399"/>
      <c r="U213" s="283" t="str">
        <f>'01-Mapa de riesgo-UO'!AW214</f>
        <v>ASUMIR</v>
      </c>
      <c r="V213" s="283">
        <f>'01-Mapa de riesgo-UO'!AX214</f>
        <v>0</v>
      </c>
      <c r="W213" s="180">
        <f>IF(U213="COMPARTIR",'01-Mapa de riesgo-UO'!BA214, IF(U213=0, 0,$I$6))</f>
        <v>0</v>
      </c>
      <c r="X213" s="281"/>
      <c r="Y213" s="281"/>
      <c r="Z213" s="281"/>
      <c r="AA213" s="281"/>
      <c r="AB213" s="430"/>
    </row>
    <row r="214" spans="1:28" ht="65.25" hidden="1" customHeight="1" x14ac:dyDescent="0.2">
      <c r="A214" s="324">
        <v>69</v>
      </c>
      <c r="B214" s="332" t="str">
        <f>'01-Mapa de riesgo-UO'!D215</f>
        <v>EXTENSIÓN_PROYECCIÓN_SOCIAL</v>
      </c>
      <c r="C214" s="402" t="str">
        <f>+'01-Mapa de riesgo-UO'!F215</f>
        <v>NO</v>
      </c>
      <c r="D214" s="332" t="str">
        <f>'01-Mapa de riesgo-UO'!J215</f>
        <v>Corrupción</v>
      </c>
      <c r="E214" s="332" t="str">
        <f>'01-Mapa de riesgo-UO'!K215</f>
        <v>Pérdida de la imparcialidad
(4.1.3)</v>
      </c>
      <c r="F214" s="332"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32" t="str">
        <f>'01-Mapa de riesgo-UO'!M215</f>
        <v>Pérdida de credibilidad en el laboratorio
Pérdida de la confianza en el funcionario.
Iniciación de un proceso disciplinario</v>
      </c>
      <c r="I214" s="431" t="str">
        <f>'01-Mapa de riesgo-UO'!AT215</f>
        <v>LEVE</v>
      </c>
      <c r="J214" s="332" t="str">
        <f>'01-Mapa de riesgo-UO'!AU215</f>
        <v>No. de informes de ensayos con pérdida de la imparcialidad / No. informes de ensayos expedidos por el laboratorio</v>
      </c>
      <c r="K214" s="435">
        <v>0</v>
      </c>
      <c r="L214" s="434" t="s">
        <v>2798</v>
      </c>
      <c r="M214" s="278" t="str">
        <f>IF('01-Mapa de riesgo-UO'!S215="No existen", "No existe control para el riesgo",'01-Mapa de riesgo-UO'!W215)</f>
        <v>Firma de cada funcionario del:
- Reporte de conflicto de ínteres
- Acta de compromiso ético
- Declaración de impedimento
- Contrato laboral</v>
      </c>
      <c r="N214" s="278">
        <f>'01-Mapa de riesgo-UO'!AB215</f>
        <v>0</v>
      </c>
      <c r="O214" s="278" t="str">
        <f>'01-Mapa de riesgo-UO'!AG215</f>
        <v>Director (Transitorio)</v>
      </c>
      <c r="P214" s="280" t="str">
        <f>'01-Mapa de riesgo-UO'!AL215</f>
        <v>Anual</v>
      </c>
      <c r="Q214" s="280" t="str">
        <f>'01-Mapa de riesgo-UO'!AP215</f>
        <v>Preventivo</v>
      </c>
      <c r="R214" s="431" t="str">
        <f>'01-Mapa de riesgo-UO'!AR215</f>
        <v>ACEPTABLE</v>
      </c>
      <c r="S214" s="434" t="s">
        <v>2806</v>
      </c>
      <c r="T214" s="434"/>
      <c r="U214" s="283" t="str">
        <f>'01-Mapa de riesgo-UO'!AW215</f>
        <v>ASUMIR</v>
      </c>
      <c r="V214" s="283">
        <f>'01-Mapa de riesgo-UO'!AX215</f>
        <v>0</v>
      </c>
      <c r="W214" s="180">
        <f>IF(U214="COMPARTIR",'01-Mapa de riesgo-UO'!BA215, IF(U214=0, 0,$I$6))</f>
        <v>0</v>
      </c>
      <c r="X214" s="281"/>
      <c r="Y214" s="281"/>
      <c r="Z214" s="281"/>
      <c r="AA214" s="281"/>
      <c r="AB214" s="430" t="s">
        <v>2144</v>
      </c>
    </row>
    <row r="215" spans="1:28" ht="65.25" hidden="1" customHeight="1" x14ac:dyDescent="0.2">
      <c r="A215" s="324"/>
      <c r="B215" s="332"/>
      <c r="C215" s="402"/>
      <c r="D215" s="332"/>
      <c r="E215" s="332"/>
      <c r="F215" s="332"/>
      <c r="G215" s="52" t="str">
        <f>'01-Mapa de riesgo-UO'!I216</f>
        <v xml:space="preserve">Orden de un superior sobre el resultado del ensayo </v>
      </c>
      <c r="H215" s="332"/>
      <c r="I215" s="431"/>
      <c r="J215" s="332"/>
      <c r="K215" s="401"/>
      <c r="L215" s="399"/>
      <c r="M215" s="278" t="str">
        <f>IF('01-Mapa de riesgo-UO'!S216="No existen", "No existe control para el riesgo",'01-Mapa de riesgo-UO'!W216)</f>
        <v>Con la trazabilidad  del registro de datos primarios en fisico y en medio magnético, los cuales son revisados por el responsable técnico.</v>
      </c>
      <c r="N215" s="278">
        <f>'01-Mapa de riesgo-UO'!AB216</f>
        <v>0</v>
      </c>
      <c r="O215" s="278" t="str">
        <f>'01-Mapa de riesgo-UO'!AG216</f>
        <v>Profesional I (Transitorio Ocasional de Proyecto</v>
      </c>
      <c r="P215" s="280" t="str">
        <f>'01-Mapa de riesgo-UO'!AL216</f>
        <v>Diaria</v>
      </c>
      <c r="Q215" s="280" t="str">
        <f>'01-Mapa de riesgo-UO'!AP216</f>
        <v>Preventivo</v>
      </c>
      <c r="R215" s="431"/>
      <c r="S215" s="434" t="s">
        <v>2807</v>
      </c>
      <c r="T215" s="434"/>
      <c r="U215" s="283" t="str">
        <f>'01-Mapa de riesgo-UO'!AW216</f>
        <v>ASUMIR</v>
      </c>
      <c r="V215" s="283">
        <f>'01-Mapa de riesgo-UO'!AX216</f>
        <v>0</v>
      </c>
      <c r="W215" s="180">
        <f>IF(U215="COMPARTIR",'01-Mapa de riesgo-UO'!BA216, IF(U215=0, 0,$I$6))</f>
        <v>0</v>
      </c>
      <c r="X215" s="281"/>
      <c r="Y215" s="281"/>
      <c r="Z215" s="281"/>
      <c r="AA215" s="281"/>
      <c r="AB215" s="430"/>
    </row>
    <row r="216" spans="1:28" ht="65.25" hidden="1" customHeight="1" x14ac:dyDescent="0.2">
      <c r="A216" s="324"/>
      <c r="B216" s="332"/>
      <c r="C216" s="402"/>
      <c r="D216" s="332"/>
      <c r="E216" s="332"/>
      <c r="F216" s="332"/>
      <c r="G216" s="52" t="str">
        <f>'01-Mapa de riesgo-UO'!I217</f>
        <v>Interés economico de otra dependencia de la universidad .</v>
      </c>
      <c r="H216" s="332"/>
      <c r="I216" s="431"/>
      <c r="J216" s="332"/>
      <c r="K216" s="401"/>
      <c r="L216" s="399"/>
      <c r="M216" s="278" t="str">
        <f>IF('01-Mapa de riesgo-UO'!S217="No existen", "No existe control para el riesgo",'01-Mapa de riesgo-UO'!W217)</f>
        <v>Firma de cada funcionario del:
- Reporte de conflicto de ínteres</v>
      </c>
      <c r="N216" s="278">
        <f>'01-Mapa de riesgo-UO'!AB217</f>
        <v>0</v>
      </c>
      <c r="O216" s="278" t="str">
        <f>'01-Mapa de riesgo-UO'!AG217</f>
        <v>Profesional I (Transitorio Ocasional de Proyecto</v>
      </c>
      <c r="P216" s="280" t="str">
        <f>'01-Mapa de riesgo-UO'!AL217</f>
        <v>Anual</v>
      </c>
      <c r="Q216" s="280" t="str">
        <f>'01-Mapa de riesgo-UO'!AP217</f>
        <v>Preventivo</v>
      </c>
      <c r="R216" s="431"/>
      <c r="S216" s="434" t="s">
        <v>2808</v>
      </c>
      <c r="T216" s="434"/>
      <c r="U216" s="283" t="str">
        <f>'01-Mapa de riesgo-UO'!AW217</f>
        <v>ASUMIR</v>
      </c>
      <c r="V216" s="283">
        <f>'01-Mapa de riesgo-UO'!AX217</f>
        <v>0</v>
      </c>
      <c r="W216" s="180">
        <f>IF(U216="COMPARTIR",'01-Mapa de riesgo-UO'!BA217, IF(U216=0, 0,$I$6))</f>
        <v>0</v>
      </c>
      <c r="X216" s="281"/>
      <c r="Y216" s="281"/>
      <c r="Z216" s="281"/>
      <c r="AA216" s="281"/>
      <c r="AB216" s="430"/>
    </row>
    <row r="217" spans="1:28" ht="65.25" hidden="1" customHeight="1" x14ac:dyDescent="0.2">
      <c r="A217" s="324">
        <v>70</v>
      </c>
      <c r="B217" s="332" t="str">
        <f>'01-Mapa de riesgo-UO'!D218</f>
        <v>EXTENSIÓN_PROYECCIÓN_SOCIAL</v>
      </c>
      <c r="C217" s="402" t="str">
        <f>+'01-Mapa de riesgo-UO'!F218</f>
        <v>NO</v>
      </c>
      <c r="D217" s="332" t="str">
        <f>'01-Mapa de riesgo-UO'!J218</f>
        <v>Operacional</v>
      </c>
      <c r="E217" s="332" t="str">
        <f>'01-Mapa de riesgo-UO'!K218</f>
        <v>Pérdida de la validez de los resultados del laboratorio debido a instalaciones y condiciones ambientales
(6.3)</v>
      </c>
      <c r="F217" s="332" t="str">
        <f>'01-Mapa de riesgo-UO'!L218</f>
        <v>Tener condiciones ambientales e instalaciones inadecuadas, puede afectar la validez de los resultados</v>
      </c>
      <c r="G217" s="52" t="str">
        <f>'01-Mapa de riesgo-UO'!I218</f>
        <v>Condiciones ambientales e instalaciones inadecuadas para los ensayos</v>
      </c>
      <c r="H217" s="332" t="str">
        <f>'01-Mapa de riesgo-UO'!M218</f>
        <v>Afectación del equipamiento del laboratorio
Obtención de resultados con variabilidad debido a las condiciones ambientales</v>
      </c>
      <c r="I217" s="431" t="str">
        <f>'01-Mapa de riesgo-UO'!AT218</f>
        <v>LEVE</v>
      </c>
      <c r="J217" s="332" t="str">
        <f>'01-Mapa de riesgo-UO'!AU218</f>
        <v>No. veces en que las condiciones ambientales se salen de los límites / Días Laborales anuales</v>
      </c>
      <c r="K217" s="435">
        <v>0</v>
      </c>
      <c r="L217" s="399" t="s">
        <v>2799</v>
      </c>
      <c r="M217" s="278" t="str">
        <f>IF('01-Mapa de riesgo-UO'!S218="No existen", "No existe control para el riesgo",'01-Mapa de riesgo-UO'!W218)</f>
        <v>- Registro y seguimiento de las condiciones ambientales en el área de análisis de ensayos.
- Registro y seguimiento de la temperatura de refrigeración de las muestras.
- Separación de áreas para la realización de los ensayos.</v>
      </c>
      <c r="N217" s="278">
        <f>'01-Mapa de riesgo-UO'!AB218</f>
        <v>0</v>
      </c>
      <c r="O217" s="278" t="str">
        <f>'01-Mapa de riesgo-UO'!AG218</f>
        <v>Técnico I - Auxiliar Laboratorio (Transitorio Ocasional de Proyecto)</v>
      </c>
      <c r="P217" s="280" t="str">
        <f>'01-Mapa de riesgo-UO'!AL218</f>
        <v>Diaria</v>
      </c>
      <c r="Q217" s="280" t="str">
        <f>'01-Mapa de riesgo-UO'!AP218</f>
        <v>Preventivo</v>
      </c>
      <c r="R217" s="431" t="str">
        <f>'01-Mapa de riesgo-UO'!AR218</f>
        <v>ACEPTABLE</v>
      </c>
      <c r="S217" s="434" t="s">
        <v>2809</v>
      </c>
      <c r="T217" s="434"/>
      <c r="U217" s="283" t="str">
        <f>'01-Mapa de riesgo-UO'!AW218</f>
        <v>ASUMIR</v>
      </c>
      <c r="V217" s="283">
        <f>'01-Mapa de riesgo-UO'!AX218</f>
        <v>0</v>
      </c>
      <c r="W217" s="180">
        <f>IF(U217="COMPARTIR",'01-Mapa de riesgo-UO'!BA218, IF(U217=0, 0,$I$6))</f>
        <v>0</v>
      </c>
      <c r="X217" s="281"/>
      <c r="Y217" s="281"/>
      <c r="Z217" s="281"/>
      <c r="AA217" s="281"/>
      <c r="AB217" s="430" t="s">
        <v>2144</v>
      </c>
    </row>
    <row r="218" spans="1:28" ht="65.25" hidden="1" customHeight="1" x14ac:dyDescent="0.2">
      <c r="A218" s="324"/>
      <c r="B218" s="332"/>
      <c r="C218" s="402"/>
      <c r="D218" s="332"/>
      <c r="E218" s="332"/>
      <c r="F218" s="332"/>
      <c r="G218" s="52">
        <f>'01-Mapa de riesgo-UO'!I219</f>
        <v>0</v>
      </c>
      <c r="H218" s="332"/>
      <c r="I218" s="431"/>
      <c r="J218" s="332"/>
      <c r="K218" s="401"/>
      <c r="L218" s="399"/>
      <c r="M218" s="278">
        <f>IF('01-Mapa de riesgo-UO'!S219="No existen", "No existe control para el riesgo",'01-Mapa de riesgo-UO'!W219)</f>
        <v>0</v>
      </c>
      <c r="N218" s="278">
        <f>'01-Mapa de riesgo-UO'!AB219</f>
        <v>0</v>
      </c>
      <c r="O218" s="278">
        <f>'01-Mapa de riesgo-UO'!AG219</f>
        <v>0</v>
      </c>
      <c r="P218" s="280">
        <f>'01-Mapa de riesgo-UO'!AL219</f>
        <v>0</v>
      </c>
      <c r="Q218" s="280">
        <f>'01-Mapa de riesgo-UO'!AP219</f>
        <v>0</v>
      </c>
      <c r="R218" s="431"/>
      <c r="S218" s="434"/>
      <c r="T218" s="434"/>
      <c r="U218" s="283" t="str">
        <f>'01-Mapa de riesgo-UO'!AW219</f>
        <v>ASUMIR</v>
      </c>
      <c r="V218" s="283">
        <f>'01-Mapa de riesgo-UO'!AX219</f>
        <v>0</v>
      </c>
      <c r="W218" s="180">
        <f>IF(U218="COMPARTIR",'01-Mapa de riesgo-UO'!BA219, IF(U218=0, 0,$I$6))</f>
        <v>0</v>
      </c>
      <c r="X218" s="281"/>
      <c r="Y218" s="281"/>
      <c r="Z218" s="281"/>
      <c r="AA218" s="281"/>
      <c r="AB218" s="430"/>
    </row>
    <row r="219" spans="1:28" ht="65.25" hidden="1" customHeight="1" x14ac:dyDescent="0.2">
      <c r="A219" s="324"/>
      <c r="B219" s="332"/>
      <c r="C219" s="402"/>
      <c r="D219" s="332"/>
      <c r="E219" s="332"/>
      <c r="F219" s="332"/>
      <c r="G219" s="52">
        <f>'01-Mapa de riesgo-UO'!I220</f>
        <v>0</v>
      </c>
      <c r="H219" s="332"/>
      <c r="I219" s="431"/>
      <c r="J219" s="332"/>
      <c r="K219" s="401"/>
      <c r="L219" s="399"/>
      <c r="M219" s="278">
        <f>IF('01-Mapa de riesgo-UO'!S220="No existen", "No existe control para el riesgo",'01-Mapa de riesgo-UO'!W220)</f>
        <v>0</v>
      </c>
      <c r="N219" s="278">
        <f>'01-Mapa de riesgo-UO'!AB220</f>
        <v>0</v>
      </c>
      <c r="O219" s="278">
        <f>'01-Mapa de riesgo-UO'!AG220</f>
        <v>0</v>
      </c>
      <c r="P219" s="280">
        <f>'01-Mapa de riesgo-UO'!AL220</f>
        <v>0</v>
      </c>
      <c r="Q219" s="280">
        <f>'01-Mapa de riesgo-UO'!AP220</f>
        <v>0</v>
      </c>
      <c r="R219" s="431"/>
      <c r="S219" s="434"/>
      <c r="T219" s="434"/>
      <c r="U219" s="283" t="str">
        <f>'01-Mapa de riesgo-UO'!AW220</f>
        <v>ASUMIR</v>
      </c>
      <c r="V219" s="283">
        <f>'01-Mapa de riesgo-UO'!AX220</f>
        <v>0</v>
      </c>
      <c r="W219" s="180">
        <f>IF(U219="COMPARTIR",'01-Mapa de riesgo-UO'!BA220, IF(U219=0, 0,$I$6))</f>
        <v>0</v>
      </c>
      <c r="X219" s="281"/>
      <c r="Y219" s="281"/>
      <c r="Z219" s="281"/>
      <c r="AA219" s="281"/>
      <c r="AB219" s="430"/>
    </row>
    <row r="220" spans="1:28" ht="65.25" hidden="1" customHeight="1" x14ac:dyDescent="0.2">
      <c r="A220" s="324">
        <v>71</v>
      </c>
      <c r="B220" s="332" t="str">
        <f>'01-Mapa de riesgo-UO'!D221</f>
        <v>EXTENSIÓN_PROYECCIÓN_SOCIAL</v>
      </c>
      <c r="C220" s="402" t="str">
        <f>+'01-Mapa de riesgo-UO'!F221</f>
        <v>NO</v>
      </c>
      <c r="D220" s="332" t="str">
        <f>'01-Mapa de riesgo-UO'!J221</f>
        <v>Operacional</v>
      </c>
      <c r="E220" s="332" t="str">
        <f>'01-Mapa de riesgo-UO'!K221</f>
        <v>Pérdida de la validez de los resultados del laboratorio Equipamiento
(6.4.6)</v>
      </c>
      <c r="F220" s="332"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32" t="str">
        <f>'01-Mapa de riesgo-UO'!M221</f>
        <v>Obtenicón de resultados inválidos</v>
      </c>
      <c r="I220" s="431" t="str">
        <f>'01-Mapa de riesgo-UO'!AT221</f>
        <v>LEVE</v>
      </c>
      <c r="J220" s="332" t="str">
        <f>'01-Mapa de riesgo-UO'!AU221</f>
        <v>No. de equipos calibrados de acuerdo al plan / Total equipos a calibrar</v>
      </c>
      <c r="K220" s="435">
        <v>1</v>
      </c>
      <c r="L220" s="399" t="s">
        <v>2800</v>
      </c>
      <c r="M220" s="278" t="str">
        <f>IF('01-Mapa de riesgo-UO'!S221="No existen", "No existe control para el riesgo",'01-Mapa de riesgo-UO'!W221)</f>
        <v>Ejecución del plan de mantenimiento, verificación y calibración de equipos; para cada vigencia</v>
      </c>
      <c r="N220" s="278">
        <f>'01-Mapa de riesgo-UO'!AB221</f>
        <v>0</v>
      </c>
      <c r="O220" s="278" t="str">
        <f>'01-Mapa de riesgo-UO'!AG221</f>
        <v>Profesional I (Transitorio Ocasional de Proyecto</v>
      </c>
      <c r="P220" s="280" t="str">
        <f>'01-Mapa de riesgo-UO'!AL221</f>
        <v>Anual</v>
      </c>
      <c r="Q220" s="280" t="str">
        <f>'01-Mapa de riesgo-UO'!AP221</f>
        <v>Preventivo</v>
      </c>
      <c r="R220" s="431" t="str">
        <f>'01-Mapa de riesgo-UO'!AR221</f>
        <v>ACEPTABLE</v>
      </c>
      <c r="S220" s="434" t="s">
        <v>2810</v>
      </c>
      <c r="T220" s="434"/>
      <c r="U220" s="283" t="str">
        <f>'01-Mapa de riesgo-UO'!AW221</f>
        <v>ASUMIR</v>
      </c>
      <c r="V220" s="283">
        <f>'01-Mapa de riesgo-UO'!AX221</f>
        <v>0</v>
      </c>
      <c r="W220" s="180">
        <f>IF(U220="COMPARTIR",'01-Mapa de riesgo-UO'!BA221, IF(U220=0, 0,$I$6))</f>
        <v>0</v>
      </c>
      <c r="X220" s="281"/>
      <c r="Y220" s="281"/>
      <c r="Z220" s="281"/>
      <c r="AA220" s="281"/>
      <c r="AB220" s="430" t="s">
        <v>2144</v>
      </c>
    </row>
    <row r="221" spans="1:28" ht="65.25" hidden="1" customHeight="1" x14ac:dyDescent="0.2">
      <c r="A221" s="324"/>
      <c r="B221" s="332"/>
      <c r="C221" s="402"/>
      <c r="D221" s="332"/>
      <c r="E221" s="332"/>
      <c r="F221" s="332"/>
      <c r="G221" s="52">
        <f>'01-Mapa de riesgo-UO'!I222</f>
        <v>0</v>
      </c>
      <c r="H221" s="332"/>
      <c r="I221" s="431"/>
      <c r="J221" s="332"/>
      <c r="K221" s="401"/>
      <c r="L221" s="399"/>
      <c r="M221" s="278">
        <f>IF('01-Mapa de riesgo-UO'!S222="No existen", "No existe control para el riesgo",'01-Mapa de riesgo-UO'!W222)</f>
        <v>0</v>
      </c>
      <c r="N221" s="278">
        <f>'01-Mapa de riesgo-UO'!AB222</f>
        <v>0</v>
      </c>
      <c r="O221" s="278">
        <f>'01-Mapa de riesgo-UO'!AG222</f>
        <v>0</v>
      </c>
      <c r="P221" s="280">
        <f>'01-Mapa de riesgo-UO'!AL222</f>
        <v>0</v>
      </c>
      <c r="Q221" s="280">
        <f>'01-Mapa de riesgo-UO'!AP222</f>
        <v>0</v>
      </c>
      <c r="R221" s="431"/>
      <c r="S221" s="434"/>
      <c r="T221" s="434"/>
      <c r="U221" s="283" t="str">
        <f>'01-Mapa de riesgo-UO'!AW222</f>
        <v>ASUMIR</v>
      </c>
      <c r="V221" s="283">
        <f>'01-Mapa de riesgo-UO'!AX222</f>
        <v>0</v>
      </c>
      <c r="W221" s="180">
        <f>IF(U221="COMPARTIR",'01-Mapa de riesgo-UO'!BA222, IF(U221=0, 0,$I$6))</f>
        <v>0</v>
      </c>
      <c r="X221" s="281"/>
      <c r="Y221" s="281"/>
      <c r="Z221" s="281"/>
      <c r="AA221" s="281"/>
      <c r="AB221" s="430"/>
    </row>
    <row r="222" spans="1:28" ht="65.25" hidden="1" customHeight="1" x14ac:dyDescent="0.2">
      <c r="A222" s="324"/>
      <c r="B222" s="332"/>
      <c r="C222" s="402"/>
      <c r="D222" s="332"/>
      <c r="E222" s="332"/>
      <c r="F222" s="332"/>
      <c r="G222" s="52">
        <f>'01-Mapa de riesgo-UO'!I223</f>
        <v>0</v>
      </c>
      <c r="H222" s="332"/>
      <c r="I222" s="431"/>
      <c r="J222" s="332"/>
      <c r="K222" s="401"/>
      <c r="L222" s="399"/>
      <c r="M222" s="278">
        <f>IF('01-Mapa de riesgo-UO'!S223="No existen", "No existe control para el riesgo",'01-Mapa de riesgo-UO'!W223)</f>
        <v>0</v>
      </c>
      <c r="N222" s="278">
        <f>'01-Mapa de riesgo-UO'!AB223</f>
        <v>0</v>
      </c>
      <c r="O222" s="278">
        <f>'01-Mapa de riesgo-UO'!AG223</f>
        <v>0</v>
      </c>
      <c r="P222" s="280">
        <f>'01-Mapa de riesgo-UO'!AL223</f>
        <v>0</v>
      </c>
      <c r="Q222" s="280">
        <f>'01-Mapa de riesgo-UO'!AP223</f>
        <v>0</v>
      </c>
      <c r="R222" s="431"/>
      <c r="S222" s="434"/>
      <c r="T222" s="434"/>
      <c r="U222" s="283" t="str">
        <f>'01-Mapa de riesgo-UO'!AW223</f>
        <v>ASUMIR</v>
      </c>
      <c r="V222" s="283">
        <f>'01-Mapa de riesgo-UO'!AX223</f>
        <v>0</v>
      </c>
      <c r="W222" s="180">
        <f>IF(U222="COMPARTIR",'01-Mapa de riesgo-UO'!BA223, IF(U222=0, 0,$I$6))</f>
        <v>0</v>
      </c>
      <c r="X222" s="281"/>
      <c r="Y222" s="281"/>
      <c r="Z222" s="281"/>
      <c r="AA222" s="281"/>
      <c r="AB222" s="430"/>
    </row>
    <row r="223" spans="1:28" ht="65.25" hidden="1" customHeight="1" x14ac:dyDescent="0.2">
      <c r="A223" s="324">
        <v>72</v>
      </c>
      <c r="B223" s="332" t="str">
        <f>'01-Mapa de riesgo-UO'!D224</f>
        <v>EXTENSIÓN_PROYECCIÓN_SOCIAL</v>
      </c>
      <c r="C223" s="402" t="str">
        <f>+'01-Mapa de riesgo-UO'!F224</f>
        <v>NO</v>
      </c>
      <c r="D223" s="332" t="str">
        <f>'01-Mapa de riesgo-UO'!J224</f>
        <v>Operacional</v>
      </c>
      <c r="E223" s="332" t="str">
        <f>'01-Mapa de riesgo-UO'!K224</f>
        <v>Pérdida de la validez de los resultados del laboratorio Equipamiento
(6.4.3)</v>
      </c>
      <c r="F223" s="332"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32" t="str">
        <f>'01-Mapa de riesgo-UO'!M224</f>
        <v>Pérdida de la trazabilidad en las mediciones</v>
      </c>
      <c r="I223" s="431" t="str">
        <f>'01-Mapa de riesgo-UO'!AT224</f>
        <v>LEVE</v>
      </c>
      <c r="J223" s="332" t="str">
        <f>'01-Mapa de riesgo-UO'!AU224</f>
        <v>No. veces en que las condiciones ambientales se salen de los límites / Días Laborales anuales</v>
      </c>
      <c r="K223" s="435">
        <v>0</v>
      </c>
      <c r="L223" s="399" t="s">
        <v>2801</v>
      </c>
      <c r="M223" s="278" t="str">
        <f>IF('01-Mapa de riesgo-UO'!S224="No existen", "No existe control para el riesgo",'01-Mapa de riesgo-UO'!W224)</f>
        <v xml:space="preserve">Registrar las condiciones ambientales del área de almacenamiento de los materiales de referencia. </v>
      </c>
      <c r="N223" s="278">
        <f>'01-Mapa de riesgo-UO'!AB224</f>
        <v>0</v>
      </c>
      <c r="O223" s="278" t="str">
        <f>'01-Mapa de riesgo-UO'!AG224</f>
        <v>Técnico I - Auxiliar Laboratorio (Transitorio Ocasional de Proyecto)</v>
      </c>
      <c r="P223" s="280" t="str">
        <f>'01-Mapa de riesgo-UO'!AL224</f>
        <v>Diaria</v>
      </c>
      <c r="Q223" s="280" t="str">
        <f>'01-Mapa de riesgo-UO'!AP224</f>
        <v>Preventivo</v>
      </c>
      <c r="R223" s="431" t="str">
        <f>'01-Mapa de riesgo-UO'!AR224</f>
        <v>ACEPTABLE</v>
      </c>
      <c r="S223" s="434" t="s">
        <v>2811</v>
      </c>
      <c r="T223" s="434"/>
      <c r="U223" s="283" t="str">
        <f>'01-Mapa de riesgo-UO'!AW224</f>
        <v>ASUMIR</v>
      </c>
      <c r="V223" s="283">
        <f>'01-Mapa de riesgo-UO'!AX224</f>
        <v>0</v>
      </c>
      <c r="W223" s="180">
        <f>IF(U223="COMPARTIR",'01-Mapa de riesgo-UO'!BA224, IF(U223=0, 0,$I$6))</f>
        <v>0</v>
      </c>
      <c r="X223" s="281"/>
      <c r="Y223" s="281"/>
      <c r="Z223" s="281"/>
      <c r="AA223" s="281"/>
      <c r="AB223" s="430" t="s">
        <v>2144</v>
      </c>
    </row>
    <row r="224" spans="1:28" ht="65.25" hidden="1" customHeight="1" x14ac:dyDescent="0.2">
      <c r="A224" s="324"/>
      <c r="B224" s="332"/>
      <c r="C224" s="402"/>
      <c r="D224" s="332"/>
      <c r="E224" s="332"/>
      <c r="F224" s="332"/>
      <c r="G224" s="52">
        <f>'01-Mapa de riesgo-UO'!I225</f>
        <v>0</v>
      </c>
      <c r="H224" s="332"/>
      <c r="I224" s="431"/>
      <c r="J224" s="332"/>
      <c r="K224" s="401"/>
      <c r="L224" s="399"/>
      <c r="M224" s="278">
        <f>IF('01-Mapa de riesgo-UO'!S225="No existen", "No existe control para el riesgo",'01-Mapa de riesgo-UO'!W225)</f>
        <v>0</v>
      </c>
      <c r="N224" s="278">
        <f>'01-Mapa de riesgo-UO'!AB225</f>
        <v>0</v>
      </c>
      <c r="O224" s="278">
        <f>'01-Mapa de riesgo-UO'!AG225</f>
        <v>0</v>
      </c>
      <c r="P224" s="280">
        <f>'01-Mapa de riesgo-UO'!AL225</f>
        <v>0</v>
      </c>
      <c r="Q224" s="280">
        <f>'01-Mapa de riesgo-UO'!AP225</f>
        <v>0</v>
      </c>
      <c r="R224" s="431"/>
      <c r="S224" s="434"/>
      <c r="T224" s="434"/>
      <c r="U224" s="283" t="str">
        <f>'01-Mapa de riesgo-UO'!AW225</f>
        <v>ASUMIR</v>
      </c>
      <c r="V224" s="283">
        <f>'01-Mapa de riesgo-UO'!AX225</f>
        <v>0</v>
      </c>
      <c r="W224" s="180">
        <f>IF(U224="COMPARTIR",'01-Mapa de riesgo-UO'!BA225, IF(U224=0, 0,$I$6))</f>
        <v>0</v>
      </c>
      <c r="X224" s="281"/>
      <c r="Y224" s="281"/>
      <c r="Z224" s="281"/>
      <c r="AA224" s="281"/>
      <c r="AB224" s="430"/>
    </row>
    <row r="225" spans="1:28" ht="65.25" hidden="1" customHeight="1" x14ac:dyDescent="0.2">
      <c r="A225" s="324"/>
      <c r="B225" s="332"/>
      <c r="C225" s="402"/>
      <c r="D225" s="332"/>
      <c r="E225" s="332"/>
      <c r="F225" s="332"/>
      <c r="G225" s="52">
        <f>'01-Mapa de riesgo-UO'!I226</f>
        <v>0</v>
      </c>
      <c r="H225" s="332"/>
      <c r="I225" s="431"/>
      <c r="J225" s="332"/>
      <c r="K225" s="401"/>
      <c r="L225" s="399"/>
      <c r="M225" s="278">
        <f>IF('01-Mapa de riesgo-UO'!S226="No existen", "No existe control para el riesgo",'01-Mapa de riesgo-UO'!W226)</f>
        <v>0</v>
      </c>
      <c r="N225" s="278">
        <f>'01-Mapa de riesgo-UO'!AB226</f>
        <v>0</v>
      </c>
      <c r="O225" s="278">
        <f>'01-Mapa de riesgo-UO'!AG226</f>
        <v>0</v>
      </c>
      <c r="P225" s="280">
        <f>'01-Mapa de riesgo-UO'!AL226</f>
        <v>0</v>
      </c>
      <c r="Q225" s="280">
        <f>'01-Mapa de riesgo-UO'!AP226</f>
        <v>0</v>
      </c>
      <c r="R225" s="431"/>
      <c r="S225" s="434"/>
      <c r="T225" s="434"/>
      <c r="U225" s="283" t="str">
        <f>'01-Mapa de riesgo-UO'!AW226</f>
        <v>ASUMIR</v>
      </c>
      <c r="V225" s="283">
        <f>'01-Mapa de riesgo-UO'!AX226</f>
        <v>0</v>
      </c>
      <c r="W225" s="180">
        <f>IF(U225="COMPARTIR",'01-Mapa de riesgo-UO'!BA226, IF(U225=0, 0,$I$6))</f>
        <v>0</v>
      </c>
      <c r="X225" s="281"/>
      <c r="Y225" s="281"/>
      <c r="Z225" s="281"/>
      <c r="AA225" s="281"/>
      <c r="AB225" s="430"/>
    </row>
    <row r="226" spans="1:28" ht="65.25" hidden="1" customHeight="1" x14ac:dyDescent="0.2">
      <c r="A226" s="324">
        <v>73</v>
      </c>
      <c r="B226" s="332" t="str">
        <f>'01-Mapa de riesgo-UO'!D227</f>
        <v>EXTENSIÓN_PROYECCIÓN_SOCIAL</v>
      </c>
      <c r="C226" s="402" t="str">
        <f>+'01-Mapa de riesgo-UO'!F227</f>
        <v>NO</v>
      </c>
      <c r="D226" s="332" t="str">
        <f>'01-Mapa de riesgo-UO'!J227</f>
        <v>Cumplimiento</v>
      </c>
      <c r="E226" s="332" t="str">
        <f>'01-Mapa de riesgo-UO'!K227</f>
        <v>Emisión de una Declaración de Conformidad errada
(7.8.6)</v>
      </c>
      <c r="F226" s="332"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32" t="str">
        <f>'01-Mapa de riesgo-UO'!M227</f>
        <v>Desviaciones en los procesos operativos del cliente</v>
      </c>
      <c r="I226" s="431" t="str">
        <f>'01-Mapa de riesgo-UO'!AT227</f>
        <v>LEVE</v>
      </c>
      <c r="J226" s="332" t="str">
        <f>'01-Mapa de riesgo-UO'!AU227</f>
        <v>No de Informes de Ensayo con declaración de conformidad equivocada / No de Informes de ensayo con declaración de conformidad emitida</v>
      </c>
      <c r="K226" s="435">
        <v>0</v>
      </c>
      <c r="L226" s="399" t="s">
        <v>2802</v>
      </c>
      <c r="M226" s="278" t="str">
        <f>IF('01-Mapa de riesgo-UO'!S227="No existen", "No existe control para el riesgo",'01-Mapa de riesgo-UO'!W227)</f>
        <v>Utlización de la regla de decisión basada en la aceptación simple JCGM-106-2012</v>
      </c>
      <c r="N226" s="278">
        <f>'01-Mapa de riesgo-UO'!AB227</f>
        <v>0</v>
      </c>
      <c r="O226" s="278" t="str">
        <f>'01-Mapa de riesgo-UO'!AG227</f>
        <v>Director (Transitorio)</v>
      </c>
      <c r="P226" s="280" t="str">
        <f>'01-Mapa de riesgo-UO'!AL227</f>
        <v>Diaria</v>
      </c>
      <c r="Q226" s="280" t="str">
        <f>'01-Mapa de riesgo-UO'!AP227</f>
        <v>Preventivo</v>
      </c>
      <c r="R226" s="431" t="str">
        <f>'01-Mapa de riesgo-UO'!AR227</f>
        <v>ACEPTABLE</v>
      </c>
      <c r="S226" s="434" t="s">
        <v>2812</v>
      </c>
      <c r="T226" s="434"/>
      <c r="U226" s="283" t="str">
        <f>'01-Mapa de riesgo-UO'!AW227</f>
        <v>ASUMIR</v>
      </c>
      <c r="V226" s="283">
        <f>'01-Mapa de riesgo-UO'!AX227</f>
        <v>0</v>
      </c>
      <c r="W226" s="180">
        <f>IF(U226="COMPARTIR",'01-Mapa de riesgo-UO'!BA227, IF(U226=0, 0,$I$6))</f>
        <v>0</v>
      </c>
      <c r="X226" s="281"/>
      <c r="Y226" s="281"/>
      <c r="Z226" s="281"/>
      <c r="AA226" s="281"/>
      <c r="AB226" s="430" t="s">
        <v>2144</v>
      </c>
    </row>
    <row r="227" spans="1:28" ht="65.25" hidden="1" customHeight="1" x14ac:dyDescent="0.2">
      <c r="A227" s="324"/>
      <c r="B227" s="332"/>
      <c r="C227" s="402"/>
      <c r="D227" s="332"/>
      <c r="E227" s="332"/>
      <c r="F227" s="332"/>
      <c r="G227" s="52" t="str">
        <f>'01-Mapa de riesgo-UO'!I228</f>
        <v>Inadecuada estimación de la incertidumbre  basada en los principios técnicos de uso del equipamiento y mediciones del laboratorio</v>
      </c>
      <c r="H227" s="332"/>
      <c r="I227" s="431"/>
      <c r="J227" s="332"/>
      <c r="K227" s="401"/>
      <c r="L227" s="399"/>
      <c r="M227" s="278" t="str">
        <f>IF('01-Mapa de riesgo-UO'!S228="No existen", "No existe control para el riesgo",'01-Mapa de riesgo-UO'!W228)</f>
        <v>- Instructivo de evaluación de la incertidumbre
- Hoja de cálculo de incertidumbre</v>
      </c>
      <c r="N227" s="278">
        <f>'01-Mapa de riesgo-UO'!AB228</f>
        <v>0</v>
      </c>
      <c r="O227" s="278" t="str">
        <f>'01-Mapa de riesgo-UO'!AG228</f>
        <v xml:space="preserve">Técnico I - Profesional I Laboratorio  (Transitorio Ocasional de Proyecto) </v>
      </c>
      <c r="P227" s="280" t="str">
        <f>'01-Mapa de riesgo-UO'!AL228</f>
        <v>Diaria</v>
      </c>
      <c r="Q227" s="280" t="str">
        <f>'01-Mapa de riesgo-UO'!AP228</f>
        <v>Preventivo</v>
      </c>
      <c r="R227" s="431"/>
      <c r="S227" s="434" t="s">
        <v>2813</v>
      </c>
      <c r="T227" s="434"/>
      <c r="U227" s="283" t="str">
        <f>'01-Mapa de riesgo-UO'!AW228</f>
        <v>ASUMIR</v>
      </c>
      <c r="V227" s="283">
        <f>'01-Mapa de riesgo-UO'!AX228</f>
        <v>0</v>
      </c>
      <c r="W227" s="180">
        <f>IF(U227="COMPARTIR",'01-Mapa de riesgo-UO'!BA228, IF(U227=0, 0,$I$6))</f>
        <v>0</v>
      </c>
      <c r="X227" s="281"/>
      <c r="Y227" s="281"/>
      <c r="Z227" s="281"/>
      <c r="AA227" s="281"/>
      <c r="AB227" s="430"/>
    </row>
    <row r="228" spans="1:28" ht="65.25" hidden="1" customHeight="1" x14ac:dyDescent="0.2">
      <c r="A228" s="324"/>
      <c r="B228" s="332"/>
      <c r="C228" s="402"/>
      <c r="D228" s="332"/>
      <c r="E228" s="332"/>
      <c r="F228" s="332"/>
      <c r="G228" s="52">
        <f>'01-Mapa de riesgo-UO'!I229</f>
        <v>0</v>
      </c>
      <c r="H228" s="332"/>
      <c r="I228" s="431"/>
      <c r="J228" s="332"/>
      <c r="K228" s="401"/>
      <c r="L228" s="399"/>
      <c r="M228" s="278">
        <f>IF('01-Mapa de riesgo-UO'!S229="No existen", "No existe control para el riesgo",'01-Mapa de riesgo-UO'!W229)</f>
        <v>0</v>
      </c>
      <c r="N228" s="278">
        <f>'01-Mapa de riesgo-UO'!AB229</f>
        <v>0</v>
      </c>
      <c r="O228" s="278">
        <f>'01-Mapa de riesgo-UO'!AG229</f>
        <v>0</v>
      </c>
      <c r="P228" s="280">
        <f>'01-Mapa de riesgo-UO'!AL229</f>
        <v>0</v>
      </c>
      <c r="Q228" s="280">
        <f>'01-Mapa de riesgo-UO'!AP229</f>
        <v>0</v>
      </c>
      <c r="R228" s="431"/>
      <c r="S228" s="434"/>
      <c r="T228" s="434"/>
      <c r="U228" s="283" t="str">
        <f>'01-Mapa de riesgo-UO'!AW229</f>
        <v>ASUMIR</v>
      </c>
      <c r="V228" s="283">
        <f>'01-Mapa de riesgo-UO'!AX229</f>
        <v>0</v>
      </c>
      <c r="W228" s="180">
        <f>IF(U228="COMPARTIR",'01-Mapa de riesgo-UO'!BA229, IF(U228=0, 0,$I$6))</f>
        <v>0</v>
      </c>
      <c r="X228" s="281"/>
      <c r="Y228" s="281"/>
      <c r="Z228" s="281"/>
      <c r="AA228" s="281"/>
      <c r="AB228" s="430"/>
    </row>
    <row r="229" spans="1:28" ht="65.25" hidden="1" customHeight="1" x14ac:dyDescent="0.2">
      <c r="A229" s="324">
        <v>74</v>
      </c>
      <c r="B229" s="332" t="str">
        <f>'01-Mapa de riesgo-UO'!D230</f>
        <v>EXTENSIÓN_PROYECCIÓN_SOCIAL</v>
      </c>
      <c r="C229" s="402" t="str">
        <f>+'01-Mapa de riesgo-UO'!F230</f>
        <v>NO</v>
      </c>
      <c r="D229" s="332" t="str">
        <f>'01-Mapa de riesgo-UO'!J230</f>
        <v>Cumplimiento</v>
      </c>
      <c r="E229" s="332" t="str">
        <f>'01-Mapa de riesgo-UO'!K230</f>
        <v>Pérdida de la validez de los resultados (Selección, verificación y validación de métodos)
(7.2)</v>
      </c>
      <c r="F229" s="332" t="str">
        <f>'01-Mapa de riesgo-UO'!L230</f>
        <v>No cumplir con las especificaciones y requistos del método de ensayo</v>
      </c>
      <c r="G229" s="52" t="str">
        <f>'01-Mapa de riesgo-UO'!I230</f>
        <v>No cumplir con las características de desempeño de los métodos verificados por el laboratorio para su uso previsto</v>
      </c>
      <c r="H229" s="332" t="str">
        <f>'01-Mapa de riesgo-UO'!M230</f>
        <v>Pérdida de la capacidad analítica del laboratorio</v>
      </c>
      <c r="I229" s="431" t="str">
        <f>'01-Mapa de riesgo-UO'!AT230</f>
        <v>LEVE</v>
      </c>
      <c r="J229" s="332" t="str">
        <f>'01-Mapa de riesgo-UO'!AU230</f>
        <v>No. de verificaciones de métodos de ensayo con desempeño no válido / No. total de verificaciones de métodos de ensayo</v>
      </c>
      <c r="K229" s="435">
        <v>0</v>
      </c>
      <c r="L229" s="399" t="s">
        <v>2803</v>
      </c>
      <c r="M229" s="278" t="str">
        <f>IF('01-Mapa de riesgo-UO'!S230="No existen", "No existe control para el riesgo",'01-Mapa de riesgo-UO'!W230)</f>
        <v>Generación del plan de verificación de los métodos de ensayo con base en el documento normativo</v>
      </c>
      <c r="N229" s="278">
        <f>'01-Mapa de riesgo-UO'!AB230</f>
        <v>0</v>
      </c>
      <c r="O229" s="278" t="str">
        <f>'01-Mapa de riesgo-UO'!AG230</f>
        <v xml:space="preserve">Técnico I - Profesional I Laboratorio  (Transitorio Ocasional de Proyecto) </v>
      </c>
      <c r="P229" s="280" t="str">
        <f>'01-Mapa de riesgo-UO'!AL230</f>
        <v>Anual</v>
      </c>
      <c r="Q229" s="280" t="str">
        <f>'01-Mapa de riesgo-UO'!AP230</f>
        <v>Preventivo</v>
      </c>
      <c r="R229" s="431" t="str">
        <f>'01-Mapa de riesgo-UO'!AR230</f>
        <v>ACEPTABLE</v>
      </c>
      <c r="S229" s="434" t="s">
        <v>2814</v>
      </c>
      <c r="T229" s="434"/>
      <c r="U229" s="283" t="str">
        <f>'01-Mapa de riesgo-UO'!AW230</f>
        <v>ASUMIR</v>
      </c>
      <c r="V229" s="283">
        <f>'01-Mapa de riesgo-UO'!AX230</f>
        <v>0</v>
      </c>
      <c r="W229" s="180">
        <f>IF(U229="COMPARTIR",'01-Mapa de riesgo-UO'!BA230, IF(U229=0, 0,$I$6))</f>
        <v>0</v>
      </c>
      <c r="X229" s="281"/>
      <c r="Y229" s="281"/>
      <c r="Z229" s="281"/>
      <c r="AA229" s="281"/>
      <c r="AB229" s="430" t="s">
        <v>2144</v>
      </c>
    </row>
    <row r="230" spans="1:28" ht="65.25" hidden="1" customHeight="1" x14ac:dyDescent="0.2">
      <c r="A230" s="324"/>
      <c r="B230" s="332"/>
      <c r="C230" s="402"/>
      <c r="D230" s="332"/>
      <c r="E230" s="332"/>
      <c r="F230" s="332"/>
      <c r="G230" s="52">
        <f>'01-Mapa de riesgo-UO'!I231</f>
        <v>0</v>
      </c>
      <c r="H230" s="332"/>
      <c r="I230" s="431"/>
      <c r="J230" s="332"/>
      <c r="K230" s="401"/>
      <c r="L230" s="399"/>
      <c r="M230" s="278" t="str">
        <f>IF('01-Mapa de riesgo-UO'!S231="No existen", "No existe control para el riesgo",'01-Mapa de riesgo-UO'!W231)</f>
        <v>Ejecución del plan de verificación de los métodos de ensayo con base en el documento normativo</v>
      </c>
      <c r="N230" s="278">
        <f>'01-Mapa de riesgo-UO'!AB231</f>
        <v>0</v>
      </c>
      <c r="O230" s="278" t="str">
        <f>'01-Mapa de riesgo-UO'!AG231</f>
        <v xml:space="preserve">Técnico I - Profesional I Laboratorio  (Transitorio Ocasional de Proyecto) </v>
      </c>
      <c r="P230" s="280" t="str">
        <f>'01-Mapa de riesgo-UO'!AL231</f>
        <v>Anual</v>
      </c>
      <c r="Q230" s="280" t="str">
        <f>'01-Mapa de riesgo-UO'!AP231</f>
        <v>Preventivo</v>
      </c>
      <c r="R230" s="431"/>
      <c r="S230" s="434" t="s">
        <v>2814</v>
      </c>
      <c r="T230" s="434"/>
      <c r="U230" s="283" t="str">
        <f>'01-Mapa de riesgo-UO'!AW231</f>
        <v>ASUMIR</v>
      </c>
      <c r="V230" s="283">
        <f>'01-Mapa de riesgo-UO'!AX231</f>
        <v>0</v>
      </c>
      <c r="W230" s="180">
        <f>IF(U230="COMPARTIR",'01-Mapa de riesgo-UO'!BA231, IF(U230=0, 0,$I$6))</f>
        <v>0</v>
      </c>
      <c r="X230" s="281"/>
      <c r="Y230" s="281"/>
      <c r="Z230" s="281"/>
      <c r="AA230" s="281"/>
      <c r="AB230" s="430"/>
    </row>
    <row r="231" spans="1:28" ht="65.25" hidden="1" customHeight="1" x14ac:dyDescent="0.2">
      <c r="A231" s="324"/>
      <c r="B231" s="332"/>
      <c r="C231" s="402"/>
      <c r="D231" s="332"/>
      <c r="E231" s="332"/>
      <c r="F231" s="332"/>
      <c r="G231" s="52">
        <f>'01-Mapa de riesgo-UO'!I232</f>
        <v>0</v>
      </c>
      <c r="H231" s="332"/>
      <c r="I231" s="431"/>
      <c r="J231" s="332"/>
      <c r="K231" s="401"/>
      <c r="L231" s="399"/>
      <c r="M231" s="278" t="str">
        <f>IF('01-Mapa de riesgo-UO'!S232="No existen", "No existe control para el riesgo",'01-Mapa de riesgo-UO'!W232)</f>
        <v>Generación y aprobación del informe de verificación evidenciando el cumplimietno de las características de desempeño establecidas en el documento normativo</v>
      </c>
      <c r="N231" s="278">
        <f>'01-Mapa de riesgo-UO'!AB232</f>
        <v>0</v>
      </c>
      <c r="O231" s="278" t="str">
        <f>'01-Mapa de riesgo-UO'!AG232</f>
        <v xml:space="preserve">Técnico I - Profesional I Laboratorio  (Transitorio Ocasional de Proyecto) </v>
      </c>
      <c r="P231" s="280" t="str">
        <f>'01-Mapa de riesgo-UO'!AL232</f>
        <v>Anual</v>
      </c>
      <c r="Q231" s="280" t="str">
        <f>'01-Mapa de riesgo-UO'!AP232</f>
        <v>Preventivo</v>
      </c>
      <c r="R231" s="431"/>
      <c r="S231" s="434" t="s">
        <v>2808</v>
      </c>
      <c r="T231" s="434"/>
      <c r="U231" s="283" t="str">
        <f>'01-Mapa de riesgo-UO'!AW232</f>
        <v>ASUMIR</v>
      </c>
      <c r="V231" s="283">
        <f>'01-Mapa de riesgo-UO'!AX232</f>
        <v>0</v>
      </c>
      <c r="W231" s="180">
        <f>IF(U231="COMPARTIR",'01-Mapa de riesgo-UO'!BA232, IF(U231=0, 0,$I$6))</f>
        <v>0</v>
      </c>
      <c r="X231" s="281"/>
      <c r="Y231" s="281"/>
      <c r="Z231" s="281"/>
      <c r="AA231" s="281"/>
      <c r="AB231" s="430"/>
    </row>
    <row r="232" spans="1:28" ht="65.25" hidden="1" customHeight="1" x14ac:dyDescent="0.2">
      <c r="A232" s="324">
        <v>75</v>
      </c>
      <c r="B232" s="332" t="str">
        <f>'01-Mapa de riesgo-UO'!D233</f>
        <v>EXTENSIÓN_PROYECCIÓN_SOCIAL</v>
      </c>
      <c r="C232" s="402" t="str">
        <f>+'01-Mapa de riesgo-UO'!F233</f>
        <v>NO</v>
      </c>
      <c r="D232" s="332" t="str">
        <f>'01-Mapa de riesgo-UO'!J233</f>
        <v>Cumplimiento</v>
      </c>
      <c r="E232" s="332" t="str">
        <f>'01-Mapa de riesgo-UO'!K233</f>
        <v>Pérdida de la validez de los resultados (Aseguramiento de la validez de los resultados)
(7.7)</v>
      </c>
      <c r="F232" s="332"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32" t="str">
        <f>'01-Mapa de riesgo-UO'!M233</f>
        <v>Pérdida del control analítico del laboratorio</v>
      </c>
      <c r="I232" s="431" t="str">
        <f>'01-Mapa de riesgo-UO'!AT233</f>
        <v>LEVE</v>
      </c>
      <c r="J232" s="332" t="str">
        <f>'01-Mapa de riesgo-UO'!AU233</f>
        <v>No. caracteristicas de desempeño insatisfactorias / No. de carácterísticas de desempeño evaluadas</v>
      </c>
      <c r="K232" s="435">
        <v>0</v>
      </c>
      <c r="L232" s="399" t="s">
        <v>2804</v>
      </c>
      <c r="M232" s="278" t="str">
        <f>IF('01-Mapa de riesgo-UO'!S233="No existen", "No existe control para el riesgo",'01-Mapa de riesgo-UO'!W233)</f>
        <v>- Partipación en ensayos de aptitud
- Uso de material de referencia certificado
- Comprobaciones funcionales del equipamiento
- Implementación de gráficos de control</v>
      </c>
      <c r="N232" s="278">
        <f>'01-Mapa de riesgo-UO'!AB233</f>
        <v>0</v>
      </c>
      <c r="O232" s="278" t="str">
        <f>'01-Mapa de riesgo-UO'!AG233</f>
        <v xml:space="preserve">Técnico I - Profesional I Laboratorio  (Transitorio Ocasional de Proyecto) </v>
      </c>
      <c r="P232" s="280" t="str">
        <f>'01-Mapa de riesgo-UO'!AL233</f>
        <v>Diaria</v>
      </c>
      <c r="Q232" s="280" t="str">
        <f>'01-Mapa de riesgo-UO'!AP233</f>
        <v>Preventivo</v>
      </c>
      <c r="R232" s="431" t="str">
        <f>'01-Mapa de riesgo-UO'!AR233</f>
        <v>ACEPTABLE</v>
      </c>
      <c r="S232" s="434" t="s">
        <v>2815</v>
      </c>
      <c r="T232" s="434"/>
      <c r="U232" s="283" t="str">
        <f>'01-Mapa de riesgo-UO'!AW233</f>
        <v>ASUMIR</v>
      </c>
      <c r="V232" s="283">
        <f>'01-Mapa de riesgo-UO'!AX233</f>
        <v>0</v>
      </c>
      <c r="W232" s="180">
        <f>IF(U232="COMPARTIR",'01-Mapa de riesgo-UO'!BA233, IF(U232=0, 0,$I$6))</f>
        <v>0</v>
      </c>
      <c r="X232" s="281"/>
      <c r="Y232" s="281"/>
      <c r="Z232" s="281"/>
      <c r="AA232" s="281"/>
      <c r="AB232" s="430" t="s">
        <v>2144</v>
      </c>
    </row>
    <row r="233" spans="1:28" ht="65.25" hidden="1" customHeight="1" x14ac:dyDescent="0.2">
      <c r="A233" s="324"/>
      <c r="B233" s="332"/>
      <c r="C233" s="402"/>
      <c r="D233" s="332"/>
      <c r="E233" s="332"/>
      <c r="F233" s="332"/>
      <c r="G233" s="52">
        <f>'01-Mapa de riesgo-UO'!I234</f>
        <v>0</v>
      </c>
      <c r="H233" s="332"/>
      <c r="I233" s="431"/>
      <c r="J233" s="332"/>
      <c r="K233" s="401"/>
      <c r="L233" s="399"/>
      <c r="M233" s="278">
        <f>IF('01-Mapa de riesgo-UO'!S234="No existen", "No existe control para el riesgo",'01-Mapa de riesgo-UO'!W234)</f>
        <v>0</v>
      </c>
      <c r="N233" s="278">
        <f>'01-Mapa de riesgo-UO'!AB234</f>
        <v>0</v>
      </c>
      <c r="O233" s="278">
        <f>'01-Mapa de riesgo-UO'!AG234</f>
        <v>0</v>
      </c>
      <c r="P233" s="280">
        <f>'01-Mapa de riesgo-UO'!AL234</f>
        <v>0</v>
      </c>
      <c r="Q233" s="280">
        <f>'01-Mapa de riesgo-UO'!AP234</f>
        <v>0</v>
      </c>
      <c r="R233" s="431"/>
      <c r="S233" s="434"/>
      <c r="T233" s="434"/>
      <c r="U233" s="283" t="str">
        <f>'01-Mapa de riesgo-UO'!AW234</f>
        <v>ASUMIR</v>
      </c>
      <c r="V233" s="283">
        <f>'01-Mapa de riesgo-UO'!AX234</f>
        <v>0</v>
      </c>
      <c r="W233" s="180">
        <f>IF(U233="COMPARTIR",'01-Mapa de riesgo-UO'!BA234, IF(U233=0, 0,$I$6))</f>
        <v>0</v>
      </c>
      <c r="X233" s="281"/>
      <c r="Y233" s="281"/>
      <c r="Z233" s="281"/>
      <c r="AA233" s="281"/>
      <c r="AB233" s="430"/>
    </row>
    <row r="234" spans="1:28" ht="65.25" hidden="1" customHeight="1" x14ac:dyDescent="0.2">
      <c r="A234" s="324"/>
      <c r="B234" s="332"/>
      <c r="C234" s="402"/>
      <c r="D234" s="332"/>
      <c r="E234" s="332"/>
      <c r="F234" s="332"/>
      <c r="G234" s="52">
        <f>'01-Mapa de riesgo-UO'!I235</f>
        <v>0</v>
      </c>
      <c r="H234" s="332"/>
      <c r="I234" s="431"/>
      <c r="J234" s="332"/>
      <c r="K234" s="401"/>
      <c r="L234" s="399"/>
      <c r="M234" s="278">
        <f>IF('01-Mapa de riesgo-UO'!S235="No existen", "No existe control para el riesgo",'01-Mapa de riesgo-UO'!W235)</f>
        <v>0</v>
      </c>
      <c r="N234" s="278">
        <f>'01-Mapa de riesgo-UO'!AB235</f>
        <v>0</v>
      </c>
      <c r="O234" s="278">
        <f>'01-Mapa de riesgo-UO'!AG235</f>
        <v>0</v>
      </c>
      <c r="P234" s="280">
        <f>'01-Mapa de riesgo-UO'!AL235</f>
        <v>0</v>
      </c>
      <c r="Q234" s="280">
        <f>'01-Mapa de riesgo-UO'!AP235</f>
        <v>0</v>
      </c>
      <c r="R234" s="431"/>
      <c r="S234" s="434"/>
      <c r="T234" s="434"/>
      <c r="U234" s="283" t="str">
        <f>'01-Mapa de riesgo-UO'!AW235</f>
        <v>ASUMIR</v>
      </c>
      <c r="V234" s="283">
        <f>'01-Mapa de riesgo-UO'!AX235</f>
        <v>0</v>
      </c>
      <c r="W234" s="180">
        <f>IF(U234="COMPARTIR",'01-Mapa de riesgo-UO'!BA235, IF(U234=0, 0,$I$6))</f>
        <v>0</v>
      </c>
      <c r="X234" s="281"/>
      <c r="Y234" s="281"/>
      <c r="Z234" s="281"/>
      <c r="AA234" s="281"/>
      <c r="AB234" s="430"/>
    </row>
    <row r="235" spans="1:28" ht="65.25" hidden="1" customHeight="1" x14ac:dyDescent="0.2">
      <c r="A235" s="324">
        <v>76</v>
      </c>
      <c r="B235" s="332" t="str">
        <f>'01-Mapa de riesgo-UO'!D236</f>
        <v>EXTENSIÓN_PROYECCIÓN_SOCIAL</v>
      </c>
      <c r="C235" s="402" t="str">
        <f>+'01-Mapa de riesgo-UO'!F236</f>
        <v>NO</v>
      </c>
      <c r="D235" s="332" t="str">
        <f>'01-Mapa de riesgo-UO'!J236</f>
        <v>Cumplimiento</v>
      </c>
      <c r="E235" s="332" t="str">
        <f>'01-Mapa de riesgo-UO'!K236</f>
        <v>Incumplimiento a los requisitos relativos a la estructura
(5.4)</v>
      </c>
      <c r="F235" s="332"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32" t="str">
        <f>'01-Mapa de riesgo-UO'!M236</f>
        <v>Pérdida de  la credibilidad en el laboratorio
Pérdida de la condición de acreditación</v>
      </c>
      <c r="I235" s="431" t="str">
        <f>'01-Mapa de riesgo-UO'!AT236</f>
        <v>LEVE</v>
      </c>
      <c r="J235" s="332" t="str">
        <f>'01-Mapa de riesgo-UO'!AU236</f>
        <v>No. de informes de ensayos con mal uso de la condición de acreditación / No. informes de ensayos expedidos por el laboratorio</v>
      </c>
      <c r="K235" s="435">
        <v>0</v>
      </c>
      <c r="L235" s="399" t="s">
        <v>2805</v>
      </c>
      <c r="M235" s="278" t="str">
        <f>IF('01-Mapa de riesgo-UO'!S236="No existen", "No existe control para el riesgo",'01-Mapa de riesgo-UO'!W236)</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35" s="278">
        <f>'01-Mapa de riesgo-UO'!AB236</f>
        <v>0</v>
      </c>
      <c r="O235" s="278" t="str">
        <f>'01-Mapa de riesgo-UO'!AG236</f>
        <v xml:space="preserve">Director - Profesional I Laboratorio  (Transitorio Ocasional de Proyecto) </v>
      </c>
      <c r="P235" s="280" t="str">
        <f>'01-Mapa de riesgo-UO'!AL236</f>
        <v>Diaria</v>
      </c>
      <c r="Q235" s="280" t="str">
        <f>'01-Mapa de riesgo-UO'!AP236</f>
        <v>Preventivo</v>
      </c>
      <c r="R235" s="431" t="str">
        <f>'01-Mapa de riesgo-UO'!AR236</f>
        <v>ACEPTABLE</v>
      </c>
      <c r="S235" s="434" t="s">
        <v>2816</v>
      </c>
      <c r="T235" s="434"/>
      <c r="U235" s="283" t="str">
        <f>'01-Mapa de riesgo-UO'!AW236</f>
        <v>ASUMIR</v>
      </c>
      <c r="V235" s="283">
        <f>'01-Mapa de riesgo-UO'!AX236</f>
        <v>0</v>
      </c>
      <c r="W235" s="180">
        <f>IF(U235="COMPARTIR",'01-Mapa de riesgo-UO'!BA236, IF(U235=0, 0,$I$6))</f>
        <v>0</v>
      </c>
      <c r="X235" s="281"/>
      <c r="Y235" s="281"/>
      <c r="Z235" s="281"/>
      <c r="AA235" s="281"/>
      <c r="AB235" s="430" t="s">
        <v>2144</v>
      </c>
    </row>
    <row r="236" spans="1:28" ht="65.25" hidden="1" customHeight="1" x14ac:dyDescent="0.2">
      <c r="A236" s="324"/>
      <c r="B236" s="332"/>
      <c r="C236" s="402"/>
      <c r="D236" s="332"/>
      <c r="E236" s="332"/>
      <c r="F236" s="332"/>
      <c r="G236" s="52">
        <f>'01-Mapa de riesgo-UO'!I237</f>
        <v>0</v>
      </c>
      <c r="H236" s="332"/>
      <c r="I236" s="431"/>
      <c r="J236" s="332"/>
      <c r="K236" s="401"/>
      <c r="L236" s="399"/>
      <c r="M236" s="278" t="str">
        <f>IF('01-Mapa de riesgo-UO'!S237="No existen", "No existe control para el riesgo",'01-Mapa de riesgo-UO'!W237)</f>
        <v>- Uso de formatos diferentes para la emisión de resultados para distinguir la condición de acreditación de los parametros de ensayo realizados por el Laboratorio</v>
      </c>
      <c r="N236" s="278">
        <f>'01-Mapa de riesgo-UO'!AB237</f>
        <v>0</v>
      </c>
      <c r="O236" s="278" t="str">
        <f>'01-Mapa de riesgo-UO'!AG237</f>
        <v xml:space="preserve">Auxiliar - Profesional I Laboratorio  (Transitorio Ocasional de Proyecto) </v>
      </c>
      <c r="P236" s="280" t="str">
        <f>'01-Mapa de riesgo-UO'!AL237</f>
        <v>Diaria</v>
      </c>
      <c r="Q236" s="280" t="str">
        <f>'01-Mapa de riesgo-UO'!AP237</f>
        <v>Preventivo</v>
      </c>
      <c r="R236" s="431"/>
      <c r="S236" s="434" t="s">
        <v>2817</v>
      </c>
      <c r="T236" s="434"/>
      <c r="U236" s="283" t="str">
        <f>'01-Mapa de riesgo-UO'!AW237</f>
        <v>ASUMIR</v>
      </c>
      <c r="V236" s="283">
        <f>'01-Mapa de riesgo-UO'!AX237</f>
        <v>0</v>
      </c>
      <c r="W236" s="180">
        <f>IF(U236="COMPARTIR",'01-Mapa de riesgo-UO'!BA237, IF(U236=0, 0,$I$6))</f>
        <v>0</v>
      </c>
      <c r="X236" s="281"/>
      <c r="Y236" s="281"/>
      <c r="Z236" s="281"/>
      <c r="AA236" s="281"/>
      <c r="AB236" s="430"/>
    </row>
    <row r="237" spans="1:28" ht="65.25" hidden="1" customHeight="1" x14ac:dyDescent="0.2">
      <c r="A237" s="324"/>
      <c r="B237" s="332"/>
      <c r="C237" s="402"/>
      <c r="D237" s="332"/>
      <c r="E237" s="332"/>
      <c r="F237" s="332"/>
      <c r="G237" s="52">
        <f>'01-Mapa de riesgo-UO'!I238</f>
        <v>0</v>
      </c>
      <c r="H237" s="332"/>
      <c r="I237" s="431"/>
      <c r="J237" s="332"/>
      <c r="K237" s="401"/>
      <c r="L237" s="399"/>
      <c r="M237" s="278" t="str">
        <f>IF('01-Mapa de riesgo-UO'!S238="No existen", "No existe control para el riesgo",'01-Mapa de riesgo-UO'!W238)</f>
        <v>- Uso de indicador (*), para la distinción de los parametros de ensayo que no estan cubiertos por el esquema de acreditación del Laboratorio</v>
      </c>
      <c r="N237" s="278">
        <f>'01-Mapa de riesgo-UO'!AB238</f>
        <v>0</v>
      </c>
      <c r="O237" s="278" t="str">
        <f>'01-Mapa de riesgo-UO'!AG238</f>
        <v xml:space="preserve">Auxiliar - Profesional I Laboratorio  (Transitorio Ocasional de Proyecto) </v>
      </c>
      <c r="P237" s="280" t="str">
        <f>'01-Mapa de riesgo-UO'!AL238</f>
        <v>Diaria</v>
      </c>
      <c r="Q237" s="280" t="str">
        <f>'01-Mapa de riesgo-UO'!AP238</f>
        <v>Preventivo</v>
      </c>
      <c r="R237" s="431"/>
      <c r="S237" s="434" t="s">
        <v>2818</v>
      </c>
      <c r="T237" s="434"/>
      <c r="U237" s="283" t="str">
        <f>'01-Mapa de riesgo-UO'!AW238</f>
        <v>ASUMIR</v>
      </c>
      <c r="V237" s="283">
        <f>'01-Mapa de riesgo-UO'!AX238</f>
        <v>0</v>
      </c>
      <c r="W237" s="180">
        <f>IF(U237="COMPARTIR",'01-Mapa de riesgo-UO'!BA238, IF(U237=0, 0,$I$6))</f>
        <v>0</v>
      </c>
      <c r="X237" s="281"/>
      <c r="Y237" s="281"/>
      <c r="Z237" s="281"/>
      <c r="AA237" s="281"/>
      <c r="AB237" s="430"/>
    </row>
    <row r="238" spans="1:28" ht="65.25" hidden="1" customHeight="1" x14ac:dyDescent="0.2">
      <c r="A238" s="455">
        <v>77</v>
      </c>
      <c r="B238" s="458" t="str">
        <f>'01-Mapa de riesgo-UO'!D239</f>
        <v>EXTENSIÓN_PROYECCIÓN_SOCIAL</v>
      </c>
      <c r="C238" s="461" t="str">
        <f>+'01-Mapa de riesgo-UO'!F239</f>
        <v>NO</v>
      </c>
      <c r="D238" s="458" t="str">
        <f>'01-Mapa de riesgo-UO'!J239</f>
        <v>Corrupción</v>
      </c>
      <c r="E238" s="458" t="str">
        <f>'01-Mapa de riesgo-UO'!K239</f>
        <v>Perdida de la imparcialidad 
(4.1.3)</v>
      </c>
      <c r="F238" s="458"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458" t="str">
        <f>'01-Mapa de riesgo-UO'!M239</f>
        <v>Pérdida de  credibilidad en el laboratorio
Pérdida de la confianza en el funcionario.
Iniciación de un proceso disciplinario</v>
      </c>
      <c r="I238" s="464" t="str">
        <f>'01-Mapa de riesgo-UO'!AT239</f>
        <v>LEVE</v>
      </c>
      <c r="J238" s="458" t="str">
        <f>'01-Mapa de riesgo-UO'!AU239</f>
        <v>N° Certificados con pérdida de la imparcialidad/ N° Total de certificados expedidos por el laboratorio*100</v>
      </c>
      <c r="K238" s="401">
        <v>0</v>
      </c>
      <c r="L238" s="399" t="s">
        <v>2822</v>
      </c>
      <c r="M238" s="278" t="str">
        <f>IF('01-Mapa de riesgo-UO'!S239="No existen", "No existe control para el riesgo",'01-Mapa de riesgo-UO'!W239)</f>
        <v>Firma de cada funcionario del:
- Acta de compromiso ético
- Declaración de impedimento</v>
      </c>
      <c r="N238" s="278">
        <f>'01-Mapa de riesgo-UO'!AB239</f>
        <v>0</v>
      </c>
      <c r="O238" s="278" t="str">
        <f>'01-Mapa de riesgo-UO'!AG239</f>
        <v xml:space="preserve">Asistencial Administrativo </v>
      </c>
      <c r="P238" s="280" t="str">
        <f>'01-Mapa de riesgo-UO'!AL239</f>
        <v>Anual</v>
      </c>
      <c r="Q238" s="280" t="str">
        <f>'01-Mapa de riesgo-UO'!AP239</f>
        <v>Preventivo</v>
      </c>
      <c r="R238" s="464" t="str">
        <f>'01-Mapa de riesgo-UO'!AR239</f>
        <v>ACEPTABLE</v>
      </c>
      <c r="S238" s="399" t="s">
        <v>2826</v>
      </c>
      <c r="T238" s="399"/>
      <c r="U238" s="283" t="str">
        <f>'01-Mapa de riesgo-UO'!AW239</f>
        <v>ASUMIR</v>
      </c>
      <c r="V238" s="283">
        <f>'01-Mapa de riesgo-UO'!AX239</f>
        <v>0</v>
      </c>
      <c r="W238" s="180">
        <f>IF(U238="COMPARTIR",'01-Mapa de riesgo-UO'!BA239, IF(U238=0, 0,$I$6))</f>
        <v>0</v>
      </c>
      <c r="X238" s="281"/>
      <c r="Y238" s="281"/>
      <c r="Z238" s="281"/>
      <c r="AA238" s="281"/>
      <c r="AB238" s="430" t="s">
        <v>2144</v>
      </c>
    </row>
    <row r="239" spans="1:28" ht="65.25" hidden="1" customHeight="1" x14ac:dyDescent="0.2">
      <c r="A239" s="456"/>
      <c r="B239" s="459"/>
      <c r="C239" s="462"/>
      <c r="D239" s="459"/>
      <c r="E239" s="459"/>
      <c r="F239" s="459"/>
      <c r="G239" s="52">
        <f>'01-Mapa de riesgo-UO'!I240</f>
        <v>0</v>
      </c>
      <c r="H239" s="459"/>
      <c r="I239" s="465"/>
      <c r="J239" s="459"/>
      <c r="K239" s="401"/>
      <c r="L239" s="399"/>
      <c r="M239" s="278" t="str">
        <f>IF('01-Mapa de riesgo-UO'!S240="No existen", "No existe control para el riesgo",'01-Mapa de riesgo-UO'!W240)</f>
        <v xml:space="preserve"> Funcionarios autorizados para el contacto con el cliente son diferentes a funcionarios autorizados para hacer ensayos.</v>
      </c>
      <c r="N239" s="278">
        <f>'01-Mapa de riesgo-UO'!AB240</f>
        <v>0</v>
      </c>
      <c r="O239" s="278">
        <f>'01-Mapa de riesgo-UO'!AG240</f>
        <v>0</v>
      </c>
      <c r="P239" s="280" t="str">
        <f>'01-Mapa de riesgo-UO'!AL240</f>
        <v>Diaria</v>
      </c>
      <c r="Q239" s="280" t="str">
        <f>'01-Mapa de riesgo-UO'!AP240</f>
        <v>Preventivo</v>
      </c>
      <c r="R239" s="465"/>
      <c r="S239" s="399" t="s">
        <v>2826</v>
      </c>
      <c r="T239" s="399"/>
      <c r="U239" s="283" t="str">
        <f>'01-Mapa de riesgo-UO'!AW240</f>
        <v>ASUMIR</v>
      </c>
      <c r="V239" s="283">
        <f>'01-Mapa de riesgo-UO'!AX240</f>
        <v>0</v>
      </c>
      <c r="W239" s="180">
        <f>IF(U239="COMPARTIR",'01-Mapa de riesgo-UO'!BA240, IF(U239=0, 0,$I$6))</f>
        <v>0</v>
      </c>
      <c r="X239" s="281"/>
      <c r="Y239" s="281"/>
      <c r="Z239" s="281"/>
      <c r="AA239" s="281"/>
      <c r="AB239" s="430"/>
    </row>
    <row r="240" spans="1:28" ht="65.25" hidden="1" customHeight="1" x14ac:dyDescent="0.2">
      <c r="A240" s="457"/>
      <c r="B240" s="460"/>
      <c r="C240" s="463"/>
      <c r="D240" s="460"/>
      <c r="E240" s="460"/>
      <c r="F240" s="460"/>
      <c r="G240" s="52">
        <f>'01-Mapa de riesgo-UO'!I241</f>
        <v>0</v>
      </c>
      <c r="H240" s="460"/>
      <c r="I240" s="466"/>
      <c r="J240" s="460"/>
      <c r="K240" s="401"/>
      <c r="L240" s="399"/>
      <c r="M240" s="278" t="str">
        <f>IF('01-Mapa de riesgo-UO'!S241="No existen", "No existe control para el riesgo",'01-Mapa de riesgo-UO'!W241)</f>
        <v>Registro del reporte del conflicto de interés</v>
      </c>
      <c r="N240" s="278">
        <f>'01-Mapa de riesgo-UO'!AB241</f>
        <v>0</v>
      </c>
      <c r="O240" s="278" t="str">
        <f>'01-Mapa de riesgo-UO'!AG241</f>
        <v xml:space="preserve">Asistencial Administrativo </v>
      </c>
      <c r="P240" s="280" t="str">
        <f>'01-Mapa de riesgo-UO'!AL241</f>
        <v>Diaria</v>
      </c>
      <c r="Q240" s="280" t="str">
        <f>'01-Mapa de riesgo-UO'!AP241</f>
        <v>Preventivo</v>
      </c>
      <c r="R240" s="466"/>
      <c r="S240" s="399" t="s">
        <v>2826</v>
      </c>
      <c r="T240" s="399"/>
      <c r="U240" s="283" t="str">
        <f>'01-Mapa de riesgo-UO'!AW241</f>
        <v>ASUMIR</v>
      </c>
      <c r="V240" s="283">
        <f>'01-Mapa de riesgo-UO'!AX241</f>
        <v>0</v>
      </c>
      <c r="W240" s="180">
        <f>IF(U240="COMPARTIR",'01-Mapa de riesgo-UO'!BA241, IF(U240=0, 0,$I$6))</f>
        <v>0</v>
      </c>
      <c r="X240" s="281"/>
      <c r="Y240" s="281"/>
      <c r="Z240" s="281"/>
      <c r="AA240" s="281"/>
      <c r="AB240" s="430"/>
    </row>
    <row r="241" spans="1:28" ht="65.25" hidden="1" customHeight="1" x14ac:dyDescent="0.2">
      <c r="A241" s="455">
        <v>78</v>
      </c>
      <c r="B241" s="458" t="str">
        <f>'01-Mapa de riesgo-UO'!D242</f>
        <v>EXTENSIÓN_PROYECCIÓN_SOCIAL</v>
      </c>
      <c r="C241" s="461" t="str">
        <f>+'01-Mapa de riesgo-UO'!F242</f>
        <v>NO</v>
      </c>
      <c r="D241" s="458" t="str">
        <f>'01-Mapa de riesgo-UO'!J242</f>
        <v>Operacional</v>
      </c>
      <c r="E241" s="458" t="str">
        <f>'01-Mapa de riesgo-UO'!K242</f>
        <v>Pérdida de la validez de los resultados del laboratorio (6.3)</v>
      </c>
      <c r="F241" s="458"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458" t="str">
        <f>'01-Mapa de riesgo-UO'!M242</f>
        <v>Pérdida de  credibilidad en el laboratorio
Pérdida de la confianza en el laboratorio</v>
      </c>
      <c r="I241" s="464" t="str">
        <f>'01-Mapa de riesgo-UO'!AT242</f>
        <v>LEVE</v>
      </c>
      <c r="J241" s="458" t="str">
        <f>'01-Mapa de riesgo-UO'!AU242</f>
        <v>N° eventos en los que se reportaron resultados errados por contaminación cruzada</v>
      </c>
      <c r="K241" s="401">
        <v>0</v>
      </c>
      <c r="L241" s="399" t="s">
        <v>2327</v>
      </c>
      <c r="M241" s="278" t="str">
        <f>IF('01-Mapa de riesgo-UO'!S242="No existen", "No existe control para el riesgo",'01-Mapa de riesgo-UO'!W242)</f>
        <v xml:space="preserve">Separación de áreas PRE y POST PCR para evitar la contaminación cruzada. </v>
      </c>
      <c r="N241" s="278">
        <f>'01-Mapa de riesgo-UO'!AB242</f>
        <v>0</v>
      </c>
      <c r="O241" s="278">
        <f>'01-Mapa de riesgo-UO'!AG242</f>
        <v>0</v>
      </c>
      <c r="P241" s="280" t="str">
        <f>'01-Mapa de riesgo-UO'!AL242</f>
        <v>No definida</v>
      </c>
      <c r="Q241" s="280" t="str">
        <f>'01-Mapa de riesgo-UO'!AP242</f>
        <v>Preventivo</v>
      </c>
      <c r="R241" s="464" t="str">
        <f>'01-Mapa de riesgo-UO'!AR242</f>
        <v>ACEPTABLE</v>
      </c>
      <c r="S241" s="399" t="s">
        <v>2826</v>
      </c>
      <c r="T241" s="399"/>
      <c r="U241" s="283" t="str">
        <f>'01-Mapa de riesgo-UO'!AW242</f>
        <v>ASUMIR</v>
      </c>
      <c r="V241" s="283">
        <f>'01-Mapa de riesgo-UO'!AX242</f>
        <v>0</v>
      </c>
      <c r="W241" s="180">
        <f>IF(U241="COMPARTIR",'01-Mapa de riesgo-UO'!BA242, IF(U241=0, 0,$I$6))</f>
        <v>0</v>
      </c>
      <c r="X241" s="281"/>
      <c r="Y241" s="281"/>
      <c r="Z241" s="281"/>
      <c r="AA241" s="281"/>
      <c r="AB241" s="430" t="s">
        <v>2144</v>
      </c>
    </row>
    <row r="242" spans="1:28" ht="65.25" hidden="1" customHeight="1" x14ac:dyDescent="0.2">
      <c r="A242" s="456"/>
      <c r="B242" s="459"/>
      <c r="C242" s="462"/>
      <c r="D242" s="459"/>
      <c r="E242" s="459"/>
      <c r="F242" s="459"/>
      <c r="G242" s="52">
        <f>'01-Mapa de riesgo-UO'!I243</f>
        <v>0</v>
      </c>
      <c r="H242" s="459"/>
      <c r="I242" s="465"/>
      <c r="J242" s="459"/>
      <c r="K242" s="401"/>
      <c r="L242" s="399"/>
      <c r="M242" s="278" t="str">
        <f>IF('01-Mapa de riesgo-UO'!S243="No existen", "No existe control para el riesgo",'01-Mapa de riesgo-UO'!W243)</f>
        <v xml:space="preserve">Uso de batas de laboratorio diferentes para cada zona.  </v>
      </c>
      <c r="N242" s="278">
        <f>'01-Mapa de riesgo-UO'!AB243</f>
        <v>0</v>
      </c>
      <c r="O242" s="278" t="str">
        <f>'01-Mapa de riesgo-UO'!AG243</f>
        <v xml:space="preserve">Profesional de Laboratorio 
Técnico de Laboratorio </v>
      </c>
      <c r="P242" s="280" t="str">
        <f>'01-Mapa de riesgo-UO'!AL243</f>
        <v>Diaria</v>
      </c>
      <c r="Q242" s="280" t="str">
        <f>'01-Mapa de riesgo-UO'!AP243</f>
        <v>Preventivo</v>
      </c>
      <c r="R242" s="465"/>
      <c r="S242" s="399" t="s">
        <v>2826</v>
      </c>
      <c r="T242" s="399"/>
      <c r="U242" s="283" t="str">
        <f>'01-Mapa de riesgo-UO'!AW243</f>
        <v>ASUMIR</v>
      </c>
      <c r="V242" s="283">
        <f>'01-Mapa de riesgo-UO'!AX243</f>
        <v>0</v>
      </c>
      <c r="W242" s="180">
        <f>IF(U242="COMPARTIR",'01-Mapa de riesgo-UO'!BA243, IF(U242=0, 0,$I$6))</f>
        <v>0</v>
      </c>
      <c r="X242" s="281"/>
      <c r="Y242" s="281"/>
      <c r="Z242" s="281"/>
      <c r="AA242" s="281"/>
      <c r="AB242" s="430"/>
    </row>
    <row r="243" spans="1:28" ht="65.25" hidden="1" customHeight="1" x14ac:dyDescent="0.2">
      <c r="A243" s="457"/>
      <c r="B243" s="460"/>
      <c r="C243" s="463"/>
      <c r="D243" s="460"/>
      <c r="E243" s="460"/>
      <c r="F243" s="460"/>
      <c r="G243" s="52">
        <f>'01-Mapa de riesgo-UO'!I244</f>
        <v>0</v>
      </c>
      <c r="H243" s="460"/>
      <c r="I243" s="466"/>
      <c r="J243" s="460"/>
      <c r="K243" s="401"/>
      <c r="L243" s="399"/>
      <c r="M243" s="278">
        <f>IF('01-Mapa de riesgo-UO'!S244="No existen", "No existe control para el riesgo",'01-Mapa de riesgo-UO'!W244)</f>
        <v>0</v>
      </c>
      <c r="N243" s="278">
        <f>'01-Mapa de riesgo-UO'!AB244</f>
        <v>0</v>
      </c>
      <c r="O243" s="278">
        <f>'01-Mapa de riesgo-UO'!AG244</f>
        <v>0</v>
      </c>
      <c r="P243" s="280">
        <f>'01-Mapa de riesgo-UO'!AL244</f>
        <v>0</v>
      </c>
      <c r="Q243" s="280">
        <f>'01-Mapa de riesgo-UO'!AP244</f>
        <v>0</v>
      </c>
      <c r="R243" s="466"/>
      <c r="S243" s="399"/>
      <c r="T243" s="399"/>
      <c r="U243" s="283" t="str">
        <f>'01-Mapa de riesgo-UO'!AW244</f>
        <v>ASUMIR</v>
      </c>
      <c r="V243" s="283">
        <f>'01-Mapa de riesgo-UO'!AX244</f>
        <v>0</v>
      </c>
      <c r="W243" s="180">
        <f>IF(U243="COMPARTIR",'01-Mapa de riesgo-UO'!BA244, IF(U243=0, 0,$I$6))</f>
        <v>0</v>
      </c>
      <c r="X243" s="281"/>
      <c r="Y243" s="281"/>
      <c r="Z243" s="281"/>
      <c r="AA243" s="281"/>
      <c r="AB243" s="430"/>
    </row>
    <row r="244" spans="1:28" ht="65.25" hidden="1" customHeight="1" x14ac:dyDescent="0.2">
      <c r="A244" s="324">
        <v>79</v>
      </c>
      <c r="B244" s="332" t="str">
        <f>'01-Mapa de riesgo-UO'!D245</f>
        <v>EXTENSIÓN_PROYECCIÓN_SOCIAL</v>
      </c>
      <c r="C244" s="402" t="str">
        <f>+'01-Mapa de riesgo-UO'!F245</f>
        <v>NO</v>
      </c>
      <c r="D244" s="332" t="str">
        <f>'01-Mapa de riesgo-UO'!J245</f>
        <v>Operacional</v>
      </c>
      <c r="E244" s="332" t="str">
        <f>'01-Mapa de riesgo-UO'!K245</f>
        <v>Pérdida de la validez de los resultados del laboratorio (6.4.6)</v>
      </c>
      <c r="F244" s="332"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32" t="str">
        <f>'01-Mapa de riesgo-UO'!M245</f>
        <v>Pérdida de  credibilidad en el laboratorio
Pérdida de la confianza en el laboratorio</v>
      </c>
      <c r="I244" s="431" t="str">
        <f>'01-Mapa de riesgo-UO'!AT245</f>
        <v>LEVE</v>
      </c>
      <c r="J244" s="332" t="str">
        <f>'01-Mapa de riesgo-UO'!AU245</f>
        <v>N° Eventos cumplidos/N° Eventos programados*100</v>
      </c>
      <c r="K244" s="404">
        <v>1</v>
      </c>
      <c r="L244" s="399" t="s">
        <v>2823</v>
      </c>
      <c r="M244" s="278" t="str">
        <f>IF('01-Mapa de riesgo-UO'!S245="No existen", "No existe control para el riesgo",'01-Mapa de riesgo-UO'!W245)</f>
        <v>Plan de calibración, verificación y mantenimiento anual con fechas de cumplimiento.</v>
      </c>
      <c r="N244" s="278">
        <f>'01-Mapa de riesgo-UO'!AB245</f>
        <v>0</v>
      </c>
      <c r="O244" s="278" t="str">
        <f>'01-Mapa de riesgo-UO'!AG245</f>
        <v xml:space="preserve">Profesional de Laboratorio 
Técnico de Laboratorio </v>
      </c>
      <c r="P244" s="280" t="str">
        <f>'01-Mapa de riesgo-UO'!AL245</f>
        <v>Anual</v>
      </c>
      <c r="Q244" s="280" t="str">
        <f>'01-Mapa de riesgo-UO'!AP245</f>
        <v>Preventivo</v>
      </c>
      <c r="R244" s="431" t="str">
        <f>'01-Mapa de riesgo-UO'!AR245</f>
        <v>ACEPTABLE</v>
      </c>
      <c r="S244" s="399" t="s">
        <v>2826</v>
      </c>
      <c r="T244" s="399"/>
      <c r="U244" s="283" t="str">
        <f>'01-Mapa de riesgo-UO'!AW245</f>
        <v>ASUMIR</v>
      </c>
      <c r="V244" s="283">
        <f>'01-Mapa de riesgo-UO'!AX245</f>
        <v>0</v>
      </c>
      <c r="W244" s="180">
        <f>IF(U244="COMPARTIR",'01-Mapa de riesgo-UO'!BA245, IF(U244=0, 0,$I$6))</f>
        <v>0</v>
      </c>
      <c r="X244" s="281"/>
      <c r="Y244" s="281"/>
      <c r="Z244" s="281"/>
      <c r="AA244" s="281"/>
      <c r="AB244" s="430" t="s">
        <v>2144</v>
      </c>
    </row>
    <row r="245" spans="1:28" ht="65.25" hidden="1" customHeight="1" x14ac:dyDescent="0.2">
      <c r="A245" s="324"/>
      <c r="B245" s="332"/>
      <c r="C245" s="402"/>
      <c r="D245" s="332"/>
      <c r="E245" s="332"/>
      <c r="F245" s="332"/>
      <c r="G245" s="52">
        <f>'01-Mapa de riesgo-UO'!I246</f>
        <v>0</v>
      </c>
      <c r="H245" s="332"/>
      <c r="I245" s="431"/>
      <c r="J245" s="332"/>
      <c r="K245" s="401"/>
      <c r="L245" s="399"/>
      <c r="M245" s="278" t="str">
        <f>IF('01-Mapa de riesgo-UO'!S246="No existen", "No existe control para el riesgo",'01-Mapa de riesgo-UO'!W246)</f>
        <v>Indicaciones de los  instructivos 123-LGM-INT-02 ASEGURAMIENTO DE LA VALIDEZ DE LOS RESULTADOS, 123-LGM-INT-08 INSTRUCTIVO PARA POST-PCR  cuando se presenten situaciones de cierre no programado.</v>
      </c>
      <c r="N245" s="278">
        <f>'01-Mapa de riesgo-UO'!AB246</f>
        <v>0</v>
      </c>
      <c r="O245" s="278" t="str">
        <f>'01-Mapa de riesgo-UO'!AG246</f>
        <v xml:space="preserve">Profesional de Laboratorio 
Técnico de Laboratorio </v>
      </c>
      <c r="P245" s="280" t="str">
        <f>'01-Mapa de riesgo-UO'!AL246</f>
        <v>Anual</v>
      </c>
      <c r="Q245" s="280" t="str">
        <f>'01-Mapa de riesgo-UO'!AP246</f>
        <v>Preventivo</v>
      </c>
      <c r="R245" s="431"/>
      <c r="S245" s="399" t="s">
        <v>2826</v>
      </c>
      <c r="T245" s="399"/>
      <c r="U245" s="283" t="str">
        <f>'01-Mapa de riesgo-UO'!AW246</f>
        <v>ASUMIR</v>
      </c>
      <c r="V245" s="283">
        <f>'01-Mapa de riesgo-UO'!AX246</f>
        <v>0</v>
      </c>
      <c r="W245" s="180">
        <f>IF(U245="COMPARTIR",'01-Mapa de riesgo-UO'!BA246, IF(U245=0, 0,$I$6))</f>
        <v>0</v>
      </c>
      <c r="X245" s="281"/>
      <c r="Y245" s="281"/>
      <c r="Z245" s="281"/>
      <c r="AA245" s="281"/>
      <c r="AB245" s="430"/>
    </row>
    <row r="246" spans="1:28" ht="65.25" hidden="1" customHeight="1" x14ac:dyDescent="0.2">
      <c r="A246" s="324"/>
      <c r="B246" s="332"/>
      <c r="C246" s="402"/>
      <c r="D246" s="332"/>
      <c r="E246" s="332"/>
      <c r="F246" s="332"/>
      <c r="G246" s="52">
        <f>'01-Mapa de riesgo-UO'!I247</f>
        <v>0</v>
      </c>
      <c r="H246" s="332"/>
      <c r="I246" s="431"/>
      <c r="J246" s="332"/>
      <c r="K246" s="401"/>
      <c r="L246" s="399"/>
      <c r="M246" s="278">
        <f>IF('01-Mapa de riesgo-UO'!S247="No existen", "No existe control para el riesgo",'01-Mapa de riesgo-UO'!W247)</f>
        <v>0</v>
      </c>
      <c r="N246" s="278">
        <f>'01-Mapa de riesgo-UO'!AB247</f>
        <v>0</v>
      </c>
      <c r="O246" s="278">
        <f>'01-Mapa de riesgo-UO'!AG247</f>
        <v>0</v>
      </c>
      <c r="P246" s="280">
        <f>'01-Mapa de riesgo-UO'!AL247</f>
        <v>0</v>
      </c>
      <c r="Q246" s="280">
        <f>'01-Mapa de riesgo-UO'!AP247</f>
        <v>0</v>
      </c>
      <c r="R246" s="431"/>
      <c r="S246" s="399"/>
      <c r="T246" s="399"/>
      <c r="U246" s="283" t="str">
        <f>'01-Mapa de riesgo-UO'!AW247</f>
        <v>ASUMIR</v>
      </c>
      <c r="V246" s="283">
        <f>'01-Mapa de riesgo-UO'!AX247</f>
        <v>0</v>
      </c>
      <c r="W246" s="180">
        <f>IF(U246="COMPARTIR",'01-Mapa de riesgo-UO'!BA247, IF(U246=0, 0,$I$6))</f>
        <v>0</v>
      </c>
      <c r="X246" s="281"/>
      <c r="Y246" s="281"/>
      <c r="Z246" s="281"/>
      <c r="AA246" s="281"/>
      <c r="AB246" s="430"/>
    </row>
    <row r="247" spans="1:28" ht="65.25" hidden="1" customHeight="1" x14ac:dyDescent="0.2">
      <c r="A247" s="324">
        <v>80</v>
      </c>
      <c r="B247" s="332" t="str">
        <f>'01-Mapa de riesgo-UO'!D248</f>
        <v>EXTENSIÓN_PROYECCIÓN_SOCIAL</v>
      </c>
      <c r="C247" s="402" t="str">
        <f>+'01-Mapa de riesgo-UO'!F248</f>
        <v>NO</v>
      </c>
      <c r="D247" s="332" t="str">
        <f>'01-Mapa de riesgo-UO'!J248</f>
        <v>Operacional</v>
      </c>
      <c r="E247" s="332" t="str">
        <f>'01-Mapa de riesgo-UO'!K248</f>
        <v>Perdida de la validez de los resultados del laboratorio (6.4.9)</v>
      </c>
      <c r="F247" s="332"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32" t="str">
        <f>'01-Mapa de riesgo-UO'!M248</f>
        <v>Pérdida de  credibilidad en el laboratorio
Pérdida de la confianza en el laboratorio</v>
      </c>
      <c r="I247" s="431" t="str">
        <f>'01-Mapa de riesgo-UO'!AT248</f>
        <v>LEVE</v>
      </c>
      <c r="J247" s="332" t="str">
        <f>'01-Mapa de riesgo-UO'!AU248</f>
        <v>N° de equipos defectuosos detectados en el laboratorio/ Total de equipos*100</v>
      </c>
      <c r="K247" s="401">
        <v>0</v>
      </c>
      <c r="L247" s="399" t="s">
        <v>2329</v>
      </c>
      <c r="M247" s="278" t="str">
        <f>IF('01-Mapa de riesgo-UO'!S248="No existen", "No existe control para el riesgo",'01-Mapa de riesgo-UO'!W248)</f>
        <v>Revisión de los equipos al ingresar y salir del laboratorio.</v>
      </c>
      <c r="N247" s="278">
        <f>'01-Mapa de riesgo-UO'!AB248</f>
        <v>0</v>
      </c>
      <c r="O247" s="278" t="str">
        <f>'01-Mapa de riesgo-UO'!AG248</f>
        <v xml:space="preserve">Profesional de Laboratorio 
Técnico de Laboratorio </v>
      </c>
      <c r="P247" s="280" t="str">
        <f>'01-Mapa de riesgo-UO'!AL248</f>
        <v>Diaria</v>
      </c>
      <c r="Q247" s="280" t="str">
        <f>'01-Mapa de riesgo-UO'!AP248</f>
        <v>Preventivo</v>
      </c>
      <c r="R247" s="431" t="str">
        <f>'01-Mapa de riesgo-UO'!AR248</f>
        <v>ACEPTABLE</v>
      </c>
      <c r="S247" s="399" t="s">
        <v>2826</v>
      </c>
      <c r="T247" s="399"/>
      <c r="U247" s="283" t="str">
        <f>'01-Mapa de riesgo-UO'!AW248</f>
        <v>ASUMIR</v>
      </c>
      <c r="V247" s="283">
        <f>'01-Mapa de riesgo-UO'!AX248</f>
        <v>0</v>
      </c>
      <c r="W247" s="180">
        <f>IF(U247="COMPARTIR",'01-Mapa de riesgo-UO'!BA248, IF(U247=0, 0,$I$6))</f>
        <v>0</v>
      </c>
      <c r="X247" s="281"/>
      <c r="Y247" s="281"/>
      <c r="Z247" s="281"/>
      <c r="AA247" s="281"/>
      <c r="AB247" s="430" t="s">
        <v>2144</v>
      </c>
    </row>
    <row r="248" spans="1:28" ht="65.25" hidden="1" customHeight="1" x14ac:dyDescent="0.2">
      <c r="A248" s="324"/>
      <c r="B248" s="332"/>
      <c r="C248" s="402"/>
      <c r="D248" s="332"/>
      <c r="E248" s="332"/>
      <c r="F248" s="332"/>
      <c r="G248" s="52" t="str">
        <f>'01-Mapa de riesgo-UO'!I249</f>
        <v xml:space="preserve">Condiciones ambientales inadecuadas que no aseguran la validez de los resultados </v>
      </c>
      <c r="H248" s="332"/>
      <c r="I248" s="431"/>
      <c r="J248" s="332"/>
      <c r="K248" s="401"/>
      <c r="L248" s="399"/>
      <c r="M248" s="278" t="str">
        <f>IF('01-Mapa de riesgo-UO'!S249="No existen", "No existe control para el riesgo",'01-Mapa de riesgo-UO'!W249)</f>
        <v xml:space="preserve">Zonas de PRE y POST PCR separadas y con acceso restringido y aire acondicionado en POST PCR para asegurar el buen funcioncionamiento de los equipos.
Carta control de condiciones ambientales   </v>
      </c>
      <c r="N248" s="278">
        <f>'01-Mapa de riesgo-UO'!AB249</f>
        <v>0</v>
      </c>
      <c r="O248" s="278" t="str">
        <f>'01-Mapa de riesgo-UO'!AG249</f>
        <v xml:space="preserve">Profesional de Laboratorio 
Técnico de Laboratorio </v>
      </c>
      <c r="P248" s="280" t="str">
        <f>'01-Mapa de riesgo-UO'!AL249</f>
        <v>Diaria</v>
      </c>
      <c r="Q248" s="280" t="str">
        <f>'01-Mapa de riesgo-UO'!AP249</f>
        <v>Preventivo</v>
      </c>
      <c r="R248" s="431"/>
      <c r="S248" s="399" t="s">
        <v>2826</v>
      </c>
      <c r="T248" s="399"/>
      <c r="U248" s="283" t="str">
        <f>'01-Mapa de riesgo-UO'!AW249</f>
        <v>ASUMIR</v>
      </c>
      <c r="V248" s="283">
        <f>'01-Mapa de riesgo-UO'!AX249</f>
        <v>0</v>
      </c>
      <c r="W248" s="180">
        <f>IF(U248="COMPARTIR",'01-Mapa de riesgo-UO'!BA249, IF(U248=0, 0,$I$6))</f>
        <v>0</v>
      </c>
      <c r="X248" s="281"/>
      <c r="Y248" s="281"/>
      <c r="Z248" s="281"/>
      <c r="AA248" s="281"/>
      <c r="AB248" s="430"/>
    </row>
    <row r="249" spans="1:28" ht="65.25" hidden="1" customHeight="1" x14ac:dyDescent="0.2">
      <c r="A249" s="324"/>
      <c r="B249" s="332"/>
      <c r="C249" s="402"/>
      <c r="D249" s="332"/>
      <c r="E249" s="332"/>
      <c r="F249" s="332"/>
      <c r="G249" s="52">
        <f>'01-Mapa de riesgo-UO'!I250</f>
        <v>0</v>
      </c>
      <c r="H249" s="332"/>
      <c r="I249" s="431"/>
      <c r="J249" s="332"/>
      <c r="K249" s="401"/>
      <c r="L249" s="399"/>
      <c r="M249" s="278">
        <f>IF('01-Mapa de riesgo-UO'!S250="No existen", "No existe control para el riesgo",'01-Mapa de riesgo-UO'!W250)</f>
        <v>0</v>
      </c>
      <c r="N249" s="278">
        <f>'01-Mapa de riesgo-UO'!AB250</f>
        <v>0</v>
      </c>
      <c r="O249" s="278">
        <f>'01-Mapa de riesgo-UO'!AG250</f>
        <v>0</v>
      </c>
      <c r="P249" s="280">
        <f>'01-Mapa de riesgo-UO'!AL250</f>
        <v>0</v>
      </c>
      <c r="Q249" s="280">
        <f>'01-Mapa de riesgo-UO'!AP250</f>
        <v>0</v>
      </c>
      <c r="R249" s="431"/>
      <c r="S249" s="399"/>
      <c r="T249" s="399"/>
      <c r="U249" s="283" t="str">
        <f>'01-Mapa de riesgo-UO'!AW250</f>
        <v>ASUMIR</v>
      </c>
      <c r="V249" s="283">
        <f>'01-Mapa de riesgo-UO'!AX250</f>
        <v>0</v>
      </c>
      <c r="W249" s="180">
        <f>IF(U249="COMPARTIR",'01-Mapa de riesgo-UO'!BA250, IF(U249=0, 0,$I$6))</f>
        <v>0</v>
      </c>
      <c r="X249" s="281"/>
      <c r="Y249" s="281"/>
      <c r="Z249" s="281"/>
      <c r="AA249" s="281"/>
      <c r="AB249" s="430"/>
    </row>
    <row r="250" spans="1:28" ht="65.25" hidden="1" customHeight="1" x14ac:dyDescent="0.2">
      <c r="A250" s="324">
        <v>81</v>
      </c>
      <c r="B250" s="332" t="str">
        <f>'01-Mapa de riesgo-UO'!D251</f>
        <v>EXTENSIÓN_PROYECCIÓN_SOCIAL</v>
      </c>
      <c r="C250" s="402" t="str">
        <f>+'01-Mapa de riesgo-UO'!F251</f>
        <v>NO</v>
      </c>
      <c r="D250" s="332" t="str">
        <f>'01-Mapa de riesgo-UO'!J251</f>
        <v>Imagen</v>
      </c>
      <c r="E250" s="332" t="str">
        <f>'01-Mapa de riesgo-UO'!K251</f>
        <v>Reportar un resultado errado</v>
      </c>
      <c r="F250" s="332"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32" t="str">
        <f>'01-Mapa de riesgo-UO'!M251</f>
        <v xml:space="preserve">Proceso legal y disciplinario
Pérdida de  credibilidad en el laboratorio
Pérdida de la confianza en el laboratorio
</v>
      </c>
      <c r="I250" s="431" t="str">
        <f>'01-Mapa de riesgo-UO'!AT251</f>
        <v>LEVE</v>
      </c>
      <c r="J250" s="332" t="str">
        <f>'01-Mapa de riesgo-UO'!AU251</f>
        <v>N° de  informes con regla decisión equivocada/ N° de informes totales*100</v>
      </c>
      <c r="K250" s="401">
        <v>0</v>
      </c>
      <c r="L250" s="399" t="s">
        <v>2330</v>
      </c>
      <c r="M250" s="278" t="str">
        <f>IF('01-Mapa de riesgo-UO'!S251="No existen", "No existe control para el riesgo",'01-Mapa de riesgo-UO'!W251)</f>
        <v>La regla de decisión del laboratorio incluye las recomendaciones de la Ley 721 del 2001 y recomendaciones  internacionales. 
Verificación de que el poder de exclusión acumulado supere el 99,99%.</v>
      </c>
      <c r="N250" s="278">
        <f>'01-Mapa de riesgo-UO'!AB251</f>
        <v>0</v>
      </c>
      <c r="O250" s="278" t="str">
        <f>'01-Mapa de riesgo-UO'!AG251</f>
        <v xml:space="preserve">Profesional de Laboratorio </v>
      </c>
      <c r="P250" s="280" t="str">
        <f>'01-Mapa de riesgo-UO'!AL251</f>
        <v>Diaria</v>
      </c>
      <c r="Q250" s="280" t="str">
        <f>'01-Mapa de riesgo-UO'!AP251</f>
        <v>Preventivo</v>
      </c>
      <c r="R250" s="431" t="str">
        <f>'01-Mapa de riesgo-UO'!AR251</f>
        <v>ACEPTABLE</v>
      </c>
      <c r="S250" s="399" t="s">
        <v>2826</v>
      </c>
      <c r="T250" s="399"/>
      <c r="U250" s="283" t="str">
        <f>'01-Mapa de riesgo-UO'!AW251</f>
        <v>ASUMIR</v>
      </c>
      <c r="V250" s="283">
        <f>'01-Mapa de riesgo-UO'!AX251</f>
        <v>0</v>
      </c>
      <c r="W250" s="180">
        <f>IF(U250="COMPARTIR",'01-Mapa de riesgo-UO'!BA251, IF(U250=0, 0,$I$6))</f>
        <v>0</v>
      </c>
      <c r="X250" s="281"/>
      <c r="Y250" s="281"/>
      <c r="Z250" s="281"/>
      <c r="AA250" s="281"/>
      <c r="AB250" s="430" t="s">
        <v>2144</v>
      </c>
    </row>
    <row r="251" spans="1:28" ht="65.25" hidden="1" customHeight="1" x14ac:dyDescent="0.2">
      <c r="A251" s="324"/>
      <c r="B251" s="332"/>
      <c r="C251" s="402"/>
      <c r="D251" s="332"/>
      <c r="E251" s="332"/>
      <c r="F251" s="332"/>
      <c r="G251" s="52" t="str">
        <f>'01-Mapa de riesgo-UO'!I252</f>
        <v xml:space="preserve">Cadena de custodia inadecuada </v>
      </c>
      <c r="H251" s="332"/>
      <c r="I251" s="431"/>
      <c r="J251" s="332"/>
      <c r="K251" s="401"/>
      <c r="L251" s="399"/>
      <c r="M251" s="278" t="str">
        <f>IF('01-Mapa de riesgo-UO'!S252="No existen", "No existe control para el riesgo",'01-Mapa de riesgo-UO'!W252)</f>
        <v xml:space="preserve">Proceso realizado en parejas 
Proceso de codificación establecido. 
Revision del informe de resultados, por parte administrativa y profesional.
Firma de autorización liberación del informe en el formato 123-LGM-F23 Consecutivo. </v>
      </c>
      <c r="N251" s="278">
        <f>'01-Mapa de riesgo-UO'!AB252</f>
        <v>0</v>
      </c>
      <c r="O251" s="278" t="str">
        <f>'01-Mapa de riesgo-UO'!AG252</f>
        <v xml:space="preserve">Director de Laboratorio 
Profesional de Laboratorio 
Técnico de Laboratorio 
Asistencial Administrativo 
</v>
      </c>
      <c r="P251" s="280" t="str">
        <f>'01-Mapa de riesgo-UO'!AL252</f>
        <v>Diaria</v>
      </c>
      <c r="Q251" s="280" t="str">
        <f>'01-Mapa de riesgo-UO'!AP252</f>
        <v>Preventivo</v>
      </c>
      <c r="R251" s="431"/>
      <c r="S251" s="399" t="s">
        <v>2826</v>
      </c>
      <c r="T251" s="399"/>
      <c r="U251" s="283" t="str">
        <f>'01-Mapa de riesgo-UO'!AW252</f>
        <v>ASUMIR</v>
      </c>
      <c r="V251" s="283">
        <f>'01-Mapa de riesgo-UO'!AX252</f>
        <v>0</v>
      </c>
      <c r="W251" s="180">
        <f>IF(U251="COMPARTIR",'01-Mapa de riesgo-UO'!BA252, IF(U251=0, 0,$I$6))</f>
        <v>0</v>
      </c>
      <c r="X251" s="281"/>
      <c r="Y251" s="281"/>
      <c r="Z251" s="281"/>
      <c r="AA251" s="281"/>
      <c r="AB251" s="430"/>
    </row>
    <row r="252" spans="1:28" ht="65.25" hidden="1" customHeight="1" x14ac:dyDescent="0.2">
      <c r="A252" s="324"/>
      <c r="B252" s="332"/>
      <c r="C252" s="402"/>
      <c r="D252" s="332"/>
      <c r="E252" s="332"/>
      <c r="F252" s="332"/>
      <c r="G252" s="52">
        <f>'01-Mapa de riesgo-UO'!I253</f>
        <v>0</v>
      </c>
      <c r="H252" s="332"/>
      <c r="I252" s="431"/>
      <c r="J252" s="332"/>
      <c r="K252" s="401"/>
      <c r="L252" s="399"/>
      <c r="M252" s="278">
        <f>IF('01-Mapa de riesgo-UO'!S253="No existen", "No existe control para el riesgo",'01-Mapa de riesgo-UO'!W253)</f>
        <v>0</v>
      </c>
      <c r="N252" s="278">
        <f>'01-Mapa de riesgo-UO'!AB253</f>
        <v>0</v>
      </c>
      <c r="O252" s="278">
        <f>'01-Mapa de riesgo-UO'!AG253</f>
        <v>0</v>
      </c>
      <c r="P252" s="280">
        <f>'01-Mapa de riesgo-UO'!AL253</f>
        <v>0</v>
      </c>
      <c r="Q252" s="280">
        <f>'01-Mapa de riesgo-UO'!AP253</f>
        <v>0</v>
      </c>
      <c r="R252" s="431"/>
      <c r="S252" s="399"/>
      <c r="T252" s="399"/>
      <c r="U252" s="283" t="str">
        <f>'01-Mapa de riesgo-UO'!AW253</f>
        <v>ASUMIR</v>
      </c>
      <c r="V252" s="283">
        <f>'01-Mapa de riesgo-UO'!AX253</f>
        <v>0</v>
      </c>
      <c r="W252" s="180">
        <f>IF(U252="COMPARTIR",'01-Mapa de riesgo-UO'!BA253, IF(U252=0, 0,$I$6))</f>
        <v>0</v>
      </c>
      <c r="X252" s="281"/>
      <c r="Y252" s="281"/>
      <c r="Z252" s="281"/>
      <c r="AA252" s="281"/>
      <c r="AB252" s="430"/>
    </row>
    <row r="253" spans="1:28" ht="65.25" hidden="1" customHeight="1" x14ac:dyDescent="0.2">
      <c r="A253" s="324">
        <v>82</v>
      </c>
      <c r="B253" s="332" t="str">
        <f>'01-Mapa de riesgo-UO'!D254</f>
        <v>EXTENSIÓN_PROYECCIÓN_SOCIAL</v>
      </c>
      <c r="C253" s="402" t="str">
        <f>+'01-Mapa de riesgo-UO'!F254</f>
        <v>NO</v>
      </c>
      <c r="D253" s="332" t="str">
        <f>'01-Mapa de riesgo-UO'!J254</f>
        <v>Operacional</v>
      </c>
      <c r="E253" s="332" t="str">
        <f>'01-Mapa de riesgo-UO'!K254</f>
        <v>Utilización de un método de calibración/ensayo inadecuado (7.2)</v>
      </c>
      <c r="F253" s="332" t="str">
        <f>'01-Mapa de riesgo-UO'!L254</f>
        <v>Verificación/validación del método no es adecuado para el laboratorio</v>
      </c>
      <c r="G253" s="52" t="str">
        <f>'01-Mapa de riesgo-UO'!I254</f>
        <v xml:space="preserve">En la verificación/validación del método no se tuvieron en cuenta todos los factores </v>
      </c>
      <c r="H253" s="332" t="str">
        <f>'01-Mapa de riesgo-UO'!M254</f>
        <v>Pérdida de  credibilidad en el laboratorio
Pérdida de la confianza en el laboratorio
Hallazgos de no conformidades en audiorías internas y externas</v>
      </c>
      <c r="I253" s="431" t="str">
        <f>'01-Mapa de riesgo-UO'!AT254</f>
        <v>LEVE</v>
      </c>
      <c r="J253" s="332" t="str">
        <f>'01-Mapa de riesgo-UO'!AU254</f>
        <v>(N° de variables definidas por el laboratorio en la verificación/validación / N° de variables establecidas en el método definido)*100</v>
      </c>
      <c r="K253" s="404">
        <v>1</v>
      </c>
      <c r="L253" s="399" t="s">
        <v>2331</v>
      </c>
      <c r="M253" s="278" t="str">
        <f>IF('01-Mapa de riesgo-UO'!S254="No existen", "No existe control para el riesgo",'01-Mapa de riesgo-UO'!W254)</f>
        <v>Tabla cruzada requisitos de norma de ensayo con cumplimiento en el laboratorio.
Informe de verificación/validación del método.</v>
      </c>
      <c r="N253" s="278">
        <f>'01-Mapa de riesgo-UO'!AB254</f>
        <v>0</v>
      </c>
      <c r="O253" s="278" t="str">
        <f>'01-Mapa de riesgo-UO'!AG254</f>
        <v xml:space="preserve">Director de Laboratorio 
Profesional de Laboratorio 
Técnico de Laboratorio </v>
      </c>
      <c r="P253" s="280" t="str">
        <f>'01-Mapa de riesgo-UO'!AL254</f>
        <v>Diaria</v>
      </c>
      <c r="Q253" s="280" t="str">
        <f>'01-Mapa de riesgo-UO'!AP254</f>
        <v>Preventivo</v>
      </c>
      <c r="R253" s="431" t="str">
        <f>'01-Mapa de riesgo-UO'!AR254</f>
        <v>ACEPTABLE</v>
      </c>
      <c r="S253" s="399" t="s">
        <v>2826</v>
      </c>
      <c r="T253" s="399"/>
      <c r="U253" s="283" t="str">
        <f>'01-Mapa de riesgo-UO'!AW254</f>
        <v>ASUMIR</v>
      </c>
      <c r="V253" s="283">
        <f>'01-Mapa de riesgo-UO'!AX254</f>
        <v>0</v>
      </c>
      <c r="W253" s="180">
        <f>IF(U253="COMPARTIR",'01-Mapa de riesgo-UO'!BA254, IF(U253=0, 0,$I$6))</f>
        <v>0</v>
      </c>
      <c r="X253" s="281"/>
      <c r="Y253" s="281"/>
      <c r="Z253" s="281"/>
      <c r="AA253" s="281"/>
      <c r="AB253" s="430" t="s">
        <v>2144</v>
      </c>
    </row>
    <row r="254" spans="1:28" ht="65.25" hidden="1" customHeight="1" x14ac:dyDescent="0.2">
      <c r="A254" s="324"/>
      <c r="B254" s="332"/>
      <c r="C254" s="402"/>
      <c r="D254" s="332"/>
      <c r="E254" s="332"/>
      <c r="F254" s="332"/>
      <c r="G254" s="52">
        <f>'01-Mapa de riesgo-UO'!I255</f>
        <v>0</v>
      </c>
      <c r="H254" s="332"/>
      <c r="I254" s="431"/>
      <c r="J254" s="332"/>
      <c r="K254" s="401"/>
      <c r="L254" s="399"/>
      <c r="M254" s="278">
        <f>IF('01-Mapa de riesgo-UO'!S255="No existen", "No existe control para el riesgo",'01-Mapa de riesgo-UO'!W255)</f>
        <v>0</v>
      </c>
      <c r="N254" s="278">
        <f>'01-Mapa de riesgo-UO'!AB255</f>
        <v>0</v>
      </c>
      <c r="O254" s="278">
        <f>'01-Mapa de riesgo-UO'!AG255</f>
        <v>0</v>
      </c>
      <c r="P254" s="280">
        <f>'01-Mapa de riesgo-UO'!AL255</f>
        <v>0</v>
      </c>
      <c r="Q254" s="280">
        <f>'01-Mapa de riesgo-UO'!AP255</f>
        <v>0</v>
      </c>
      <c r="R254" s="431"/>
      <c r="S254" s="399"/>
      <c r="T254" s="399"/>
      <c r="U254" s="283" t="str">
        <f>'01-Mapa de riesgo-UO'!AW255</f>
        <v>ASUMIR</v>
      </c>
      <c r="V254" s="283">
        <f>'01-Mapa de riesgo-UO'!AX255</f>
        <v>0</v>
      </c>
      <c r="W254" s="180">
        <f>IF(U254="COMPARTIR",'01-Mapa de riesgo-UO'!BA255, IF(U254=0, 0,$I$6))</f>
        <v>0</v>
      </c>
      <c r="X254" s="281"/>
      <c r="Y254" s="281"/>
      <c r="Z254" s="281"/>
      <c r="AA254" s="281"/>
      <c r="AB254" s="430"/>
    </row>
    <row r="255" spans="1:28" ht="65.25" hidden="1" customHeight="1" x14ac:dyDescent="0.2">
      <c r="A255" s="324"/>
      <c r="B255" s="332"/>
      <c r="C255" s="402"/>
      <c r="D255" s="332"/>
      <c r="E255" s="332"/>
      <c r="F255" s="332"/>
      <c r="G255" s="52">
        <f>'01-Mapa de riesgo-UO'!I256</f>
        <v>0</v>
      </c>
      <c r="H255" s="332"/>
      <c r="I255" s="431"/>
      <c r="J255" s="332"/>
      <c r="K255" s="401"/>
      <c r="L255" s="399"/>
      <c r="M255" s="278">
        <f>IF('01-Mapa de riesgo-UO'!S256="No existen", "No existe control para el riesgo",'01-Mapa de riesgo-UO'!W256)</f>
        <v>0</v>
      </c>
      <c r="N255" s="278">
        <f>'01-Mapa de riesgo-UO'!AB256</f>
        <v>0</v>
      </c>
      <c r="O255" s="278">
        <f>'01-Mapa de riesgo-UO'!AG256</f>
        <v>0</v>
      </c>
      <c r="P255" s="280">
        <f>'01-Mapa de riesgo-UO'!AL256</f>
        <v>0</v>
      </c>
      <c r="Q255" s="280">
        <f>'01-Mapa de riesgo-UO'!AP256</f>
        <v>0</v>
      </c>
      <c r="R255" s="431"/>
      <c r="S255" s="399"/>
      <c r="T255" s="399"/>
      <c r="U255" s="283" t="str">
        <f>'01-Mapa de riesgo-UO'!AW256</f>
        <v>ASUMIR</v>
      </c>
      <c r="V255" s="283">
        <f>'01-Mapa de riesgo-UO'!AX256</f>
        <v>0</v>
      </c>
      <c r="W255" s="180">
        <f>IF(U255="COMPARTIR",'01-Mapa de riesgo-UO'!BA256, IF(U255=0, 0,$I$6))</f>
        <v>0</v>
      </c>
      <c r="X255" s="281"/>
      <c r="Y255" s="281"/>
      <c r="Z255" s="281"/>
      <c r="AA255" s="281"/>
      <c r="AB255" s="430"/>
    </row>
    <row r="256" spans="1:28" ht="65.25" hidden="1" customHeight="1" x14ac:dyDescent="0.2">
      <c r="A256" s="324">
        <v>83</v>
      </c>
      <c r="B256" s="332" t="str">
        <f>'01-Mapa de riesgo-UO'!D257</f>
        <v>EXTENSIÓN_PROYECCIÓN_SOCIAL</v>
      </c>
      <c r="C256" s="402" t="str">
        <f>+'01-Mapa de riesgo-UO'!F257</f>
        <v>NO</v>
      </c>
      <c r="D256" s="332" t="str">
        <f>'01-Mapa de riesgo-UO'!J257</f>
        <v>Operacional</v>
      </c>
      <c r="E256" s="332" t="str">
        <f>'01-Mapa de riesgo-UO'!K257</f>
        <v>Pérdida de la validéz de los resultados (7.6)</v>
      </c>
      <c r="F256" s="332"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32" t="str">
        <f>'01-Mapa de riesgo-UO'!M257</f>
        <v>Pérdida de  credibilidad en el laboratorio
Pérdida de la confianza en el laboratorio
No conformidades en audiorías internas y externas</v>
      </c>
      <c r="I256" s="431" t="str">
        <f>'01-Mapa de riesgo-UO'!AT257</f>
        <v>LEVE</v>
      </c>
      <c r="J256" s="332" t="str">
        <f>'01-Mapa de riesgo-UO'!AU257</f>
        <v>N° de no conformidades por verificación y/o validación de métodos</v>
      </c>
      <c r="K256" s="401">
        <v>0</v>
      </c>
      <c r="L256" s="399" t="s">
        <v>2332</v>
      </c>
      <c r="M256" s="278" t="str">
        <f>IF('01-Mapa de riesgo-UO'!S257="No existen", "No existe control para el riesgo",'01-Mapa de riesgo-UO'!W257)</f>
        <v>Verificación de la estimación de la  incertidumbre.</v>
      </c>
      <c r="N256" s="278">
        <f>'01-Mapa de riesgo-UO'!AB257</f>
        <v>0</v>
      </c>
      <c r="O256" s="278" t="str">
        <f>'01-Mapa de riesgo-UO'!AG257</f>
        <v>Profesional de laboratorio</v>
      </c>
      <c r="P256" s="280" t="str">
        <f>'01-Mapa de riesgo-UO'!AL257</f>
        <v>No definida</v>
      </c>
      <c r="Q256" s="280" t="str">
        <f>'01-Mapa de riesgo-UO'!AP257</f>
        <v>Preventivo</v>
      </c>
      <c r="R256" s="431" t="str">
        <f>'01-Mapa de riesgo-UO'!AR257</f>
        <v>ACEPTABLE</v>
      </c>
      <c r="S256" s="399" t="s">
        <v>2826</v>
      </c>
      <c r="T256" s="399"/>
      <c r="U256" s="283" t="str">
        <f>'01-Mapa de riesgo-UO'!AW257</f>
        <v>ASUMIR</v>
      </c>
      <c r="V256" s="283">
        <f>'01-Mapa de riesgo-UO'!AX257</f>
        <v>0</v>
      </c>
      <c r="W256" s="180">
        <f>IF(U256="COMPARTIR",'01-Mapa de riesgo-UO'!BA257, IF(U256=0, 0,$I$6))</f>
        <v>0</v>
      </c>
      <c r="X256" s="281"/>
      <c r="Y256" s="281"/>
      <c r="Z256" s="281"/>
      <c r="AA256" s="281"/>
      <c r="AB256" s="430" t="s">
        <v>2144</v>
      </c>
    </row>
    <row r="257" spans="1:28" ht="65.25" hidden="1" customHeight="1" x14ac:dyDescent="0.2">
      <c r="A257" s="324"/>
      <c r="B257" s="332"/>
      <c r="C257" s="402"/>
      <c r="D257" s="332"/>
      <c r="E257" s="332"/>
      <c r="F257" s="332"/>
      <c r="G257" s="52">
        <f>'01-Mapa de riesgo-UO'!I258</f>
        <v>0</v>
      </c>
      <c r="H257" s="332"/>
      <c r="I257" s="431"/>
      <c r="J257" s="332"/>
      <c r="K257" s="401"/>
      <c r="L257" s="399"/>
      <c r="M257" s="278">
        <f>IF('01-Mapa de riesgo-UO'!S258="No existen", "No existe control para el riesgo",'01-Mapa de riesgo-UO'!W258)</f>
        <v>0</v>
      </c>
      <c r="N257" s="278">
        <f>'01-Mapa de riesgo-UO'!AB258</f>
        <v>0</v>
      </c>
      <c r="O257" s="278">
        <f>'01-Mapa de riesgo-UO'!AG258</f>
        <v>0</v>
      </c>
      <c r="P257" s="280">
        <f>'01-Mapa de riesgo-UO'!AL258</f>
        <v>0</v>
      </c>
      <c r="Q257" s="280">
        <f>'01-Mapa de riesgo-UO'!AP258</f>
        <v>0</v>
      </c>
      <c r="R257" s="431"/>
      <c r="S257" s="399"/>
      <c r="T257" s="399"/>
      <c r="U257" s="283" t="str">
        <f>'01-Mapa de riesgo-UO'!AW258</f>
        <v>ASUMIR</v>
      </c>
      <c r="V257" s="283">
        <f>'01-Mapa de riesgo-UO'!AX258</f>
        <v>0</v>
      </c>
      <c r="W257" s="180">
        <f>IF(U257="COMPARTIR",'01-Mapa de riesgo-UO'!BA258, IF(U257=0, 0,$I$6))</f>
        <v>0</v>
      </c>
      <c r="X257" s="281"/>
      <c r="Y257" s="281"/>
      <c r="Z257" s="281"/>
      <c r="AA257" s="281"/>
      <c r="AB257" s="430"/>
    </row>
    <row r="258" spans="1:28" ht="65.25" hidden="1" customHeight="1" x14ac:dyDescent="0.2">
      <c r="A258" s="324"/>
      <c r="B258" s="332"/>
      <c r="C258" s="402"/>
      <c r="D258" s="332"/>
      <c r="E258" s="332"/>
      <c r="F258" s="332"/>
      <c r="G258" s="52">
        <f>'01-Mapa de riesgo-UO'!I259</f>
        <v>0</v>
      </c>
      <c r="H258" s="332"/>
      <c r="I258" s="431"/>
      <c r="J258" s="332"/>
      <c r="K258" s="401"/>
      <c r="L258" s="399"/>
      <c r="M258" s="278">
        <f>IF('01-Mapa de riesgo-UO'!S259="No existen", "No existe control para el riesgo",'01-Mapa de riesgo-UO'!W259)</f>
        <v>0</v>
      </c>
      <c r="N258" s="278">
        <f>'01-Mapa de riesgo-UO'!AB259</f>
        <v>0</v>
      </c>
      <c r="O258" s="278">
        <f>'01-Mapa de riesgo-UO'!AG259</f>
        <v>0</v>
      </c>
      <c r="P258" s="280">
        <f>'01-Mapa de riesgo-UO'!AL259</f>
        <v>0</v>
      </c>
      <c r="Q258" s="280">
        <f>'01-Mapa de riesgo-UO'!AP259</f>
        <v>0</v>
      </c>
      <c r="R258" s="431"/>
      <c r="S258" s="399"/>
      <c r="T258" s="399"/>
      <c r="U258" s="283" t="str">
        <f>'01-Mapa de riesgo-UO'!AW259</f>
        <v>ASUMIR</v>
      </c>
      <c r="V258" s="283">
        <f>'01-Mapa de riesgo-UO'!AX259</f>
        <v>0</v>
      </c>
      <c r="W258" s="180">
        <f>IF(U258="COMPARTIR",'01-Mapa de riesgo-UO'!BA259, IF(U258=0, 0,$I$6))</f>
        <v>0</v>
      </c>
      <c r="X258" s="281"/>
      <c r="Y258" s="281"/>
      <c r="Z258" s="281"/>
      <c r="AA258" s="281"/>
      <c r="AB258" s="430"/>
    </row>
    <row r="259" spans="1:28" ht="65.25" hidden="1" customHeight="1" x14ac:dyDescent="0.2">
      <c r="A259" s="324">
        <v>84</v>
      </c>
      <c r="B259" s="332" t="str">
        <f>'01-Mapa de riesgo-UO'!D260</f>
        <v>EXTENSIÓN_PROYECCIÓN_SOCIAL</v>
      </c>
      <c r="C259" s="402" t="str">
        <f>+'01-Mapa de riesgo-UO'!F260</f>
        <v>NO</v>
      </c>
      <c r="D259" s="332" t="str">
        <f>'01-Mapa de riesgo-UO'!J260</f>
        <v>Cumplimiento</v>
      </c>
      <c r="E259" s="332" t="str">
        <f>'01-Mapa de riesgo-UO'!K260</f>
        <v>Reducción del alcance de la acreditación, por ensayos de aptitud insatisfactorios (7.7)</v>
      </c>
      <c r="F259" s="332"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32" t="str">
        <f>'01-Mapa de riesgo-UO'!M260</f>
        <v>Pérdida de  credibilidad en el laboratorio
Cierre del laboratorio</v>
      </c>
      <c r="I259" s="431" t="str">
        <f>'01-Mapa de riesgo-UO'!AT260</f>
        <v>LEVE</v>
      </c>
      <c r="J259" s="332" t="str">
        <f>'01-Mapa de riesgo-UO'!AU260</f>
        <v>(Número de marcadores con resultados satisfactorios/Número total de marcadores por ejercicio)*100%</v>
      </c>
      <c r="K259" s="404">
        <v>1</v>
      </c>
      <c r="L259" s="399" t="s">
        <v>2824</v>
      </c>
      <c r="M259" s="278" t="str">
        <f>IF('01-Mapa de riesgo-UO'!S260="No existen", "No existe control para el riesgo",'01-Mapa de riesgo-UO'!W260)</f>
        <v>Participación en ensayos de aptitud.
Indicaciones del  instructivo 123-LGM-INT-02 ASEGURAMIENTO DE LA VALIDEZ DE LOS RESULTADOS</v>
      </c>
      <c r="N259" s="278">
        <f>'01-Mapa de riesgo-UO'!AB260</f>
        <v>0</v>
      </c>
      <c r="O259" s="278" t="str">
        <f>'01-Mapa de riesgo-UO'!AG260</f>
        <v xml:space="preserve">Director de Laboratorio 
Profesional de Laboratorio 
Técnico de Laboratorio </v>
      </c>
      <c r="P259" s="280" t="str">
        <f>'01-Mapa de riesgo-UO'!AL260</f>
        <v>Anual</v>
      </c>
      <c r="Q259" s="280" t="str">
        <f>'01-Mapa de riesgo-UO'!AP260</f>
        <v>Preventivo</v>
      </c>
      <c r="R259" s="431" t="str">
        <f>'01-Mapa de riesgo-UO'!AR260</f>
        <v>ACEPTABLE</v>
      </c>
      <c r="S259" s="399" t="s">
        <v>2826</v>
      </c>
      <c r="T259" s="399"/>
      <c r="U259" s="283" t="str">
        <f>'01-Mapa de riesgo-UO'!AW260</f>
        <v>ASUMIR</v>
      </c>
      <c r="V259" s="283">
        <f>'01-Mapa de riesgo-UO'!AX260</f>
        <v>0</v>
      </c>
      <c r="W259" s="180">
        <f>IF(U259="COMPARTIR",'01-Mapa de riesgo-UO'!BA260, IF(U259=0, 0,$I$6))</f>
        <v>0</v>
      </c>
      <c r="X259" s="281"/>
      <c r="Y259" s="281"/>
      <c r="Z259" s="281"/>
      <c r="AA259" s="281"/>
      <c r="AB259" s="430" t="s">
        <v>2144</v>
      </c>
    </row>
    <row r="260" spans="1:28" ht="65.25" hidden="1" customHeight="1" x14ac:dyDescent="0.2">
      <c r="A260" s="324"/>
      <c r="B260" s="332"/>
      <c r="C260" s="402"/>
      <c r="D260" s="332"/>
      <c r="E260" s="332"/>
      <c r="F260" s="332"/>
      <c r="G260" s="52" t="str">
        <f>'01-Mapa de riesgo-UO'!I261</f>
        <v xml:space="preserve">Utilización de equipos con resultados defectuosos  </v>
      </c>
      <c r="H260" s="332"/>
      <c r="I260" s="431"/>
      <c r="J260" s="332"/>
      <c r="K260" s="401"/>
      <c r="L260" s="399"/>
      <c r="M260" s="278">
        <f>IF('01-Mapa de riesgo-UO'!S261="No existen", "No existe control para el riesgo",'01-Mapa de riesgo-UO'!W261)</f>
        <v>0</v>
      </c>
      <c r="N260" s="278">
        <f>'01-Mapa de riesgo-UO'!AB261</f>
        <v>0</v>
      </c>
      <c r="O260" s="278">
        <f>'01-Mapa de riesgo-UO'!AG261</f>
        <v>0</v>
      </c>
      <c r="P260" s="280">
        <f>'01-Mapa de riesgo-UO'!AL261</f>
        <v>0</v>
      </c>
      <c r="Q260" s="280">
        <f>'01-Mapa de riesgo-UO'!AP261</f>
        <v>0</v>
      </c>
      <c r="R260" s="431"/>
      <c r="S260" s="399"/>
      <c r="T260" s="399"/>
      <c r="U260" s="283" t="str">
        <f>'01-Mapa de riesgo-UO'!AW261</f>
        <v>ASUMIR</v>
      </c>
      <c r="V260" s="283">
        <f>'01-Mapa de riesgo-UO'!AX261</f>
        <v>0</v>
      </c>
      <c r="W260" s="180">
        <f>IF(U260="COMPARTIR",'01-Mapa de riesgo-UO'!BA261, IF(U260=0, 0,$I$6))</f>
        <v>0</v>
      </c>
      <c r="X260" s="281"/>
      <c r="Y260" s="281"/>
      <c r="Z260" s="281"/>
      <c r="AA260" s="281"/>
      <c r="AB260" s="430"/>
    </row>
    <row r="261" spans="1:28" ht="65.25" hidden="1" customHeight="1" x14ac:dyDescent="0.2">
      <c r="A261" s="324"/>
      <c r="B261" s="332"/>
      <c r="C261" s="402"/>
      <c r="D261" s="332"/>
      <c r="E261" s="332"/>
      <c r="F261" s="332"/>
      <c r="G261" s="52">
        <f>'01-Mapa de riesgo-UO'!I262</f>
        <v>0</v>
      </c>
      <c r="H261" s="332"/>
      <c r="I261" s="431"/>
      <c r="J261" s="332"/>
      <c r="K261" s="401"/>
      <c r="L261" s="399"/>
      <c r="M261" s="278">
        <f>IF('01-Mapa de riesgo-UO'!S262="No existen", "No existe control para el riesgo",'01-Mapa de riesgo-UO'!W262)</f>
        <v>0</v>
      </c>
      <c r="N261" s="278">
        <f>'01-Mapa de riesgo-UO'!AB262</f>
        <v>0</v>
      </c>
      <c r="O261" s="278">
        <f>'01-Mapa de riesgo-UO'!AG262</f>
        <v>0</v>
      </c>
      <c r="P261" s="280">
        <f>'01-Mapa de riesgo-UO'!AL262</f>
        <v>0</v>
      </c>
      <c r="Q261" s="280">
        <f>'01-Mapa de riesgo-UO'!AP262</f>
        <v>0</v>
      </c>
      <c r="R261" s="431"/>
      <c r="S261" s="399"/>
      <c r="T261" s="399"/>
      <c r="U261" s="283" t="str">
        <f>'01-Mapa de riesgo-UO'!AW262</f>
        <v>ASUMIR</v>
      </c>
      <c r="V261" s="283">
        <f>'01-Mapa de riesgo-UO'!AX262</f>
        <v>0</v>
      </c>
      <c r="W261" s="180">
        <f>IF(U261="COMPARTIR",'01-Mapa de riesgo-UO'!BA262, IF(U261=0, 0,$I$6))</f>
        <v>0</v>
      </c>
      <c r="X261" s="281"/>
      <c r="Y261" s="281"/>
      <c r="Z261" s="281"/>
      <c r="AA261" s="281"/>
      <c r="AB261" s="430"/>
    </row>
    <row r="262" spans="1:28" ht="65.25" hidden="1" customHeight="1" x14ac:dyDescent="0.2">
      <c r="A262" s="324">
        <v>85</v>
      </c>
      <c r="B262" s="332" t="str">
        <f>'01-Mapa de riesgo-UO'!D263</f>
        <v>EXTENSIÓN_PROYECCIÓN_SOCIAL</v>
      </c>
      <c r="C262" s="402" t="str">
        <f>+'01-Mapa de riesgo-UO'!F263</f>
        <v>NO</v>
      </c>
      <c r="D262" s="332" t="str">
        <f>'01-Mapa de riesgo-UO'!J263</f>
        <v>Imagen</v>
      </c>
      <c r="E262" s="332" t="str">
        <f>'01-Mapa de riesgo-UO'!K263</f>
        <v xml:space="preserve">Informes de resultados con datos personales e información general incompleta o con datos errados </v>
      </c>
      <c r="F262" s="332" t="str">
        <f>'01-Mapa de riesgo-UO'!L263</f>
        <v>Emitir informes de resultados con datos errados</v>
      </c>
      <c r="G262" s="52" t="str">
        <f>'01-Mapa de riesgo-UO'!I263</f>
        <v xml:space="preserve">Suministro de la información errada por parte del cliente </v>
      </c>
      <c r="H262" s="332" t="str">
        <f>'01-Mapa de riesgo-UO'!M263</f>
        <v xml:space="preserve">Pérdida de  credibilidad en el laboratorio
Pérdida de la confianza en el laboratorio
Pérdida o suspensión de la acreditación </v>
      </c>
      <c r="I262" s="431" t="str">
        <f>'01-Mapa de riesgo-UO'!AT263</f>
        <v>MODERADO</v>
      </c>
      <c r="J262" s="332" t="str">
        <f>'01-Mapa de riesgo-UO'!AU263</f>
        <v xml:space="preserve">N° Certificados emitidos con error/ N° Total de certificados expedidos*100 </v>
      </c>
      <c r="K262" s="403">
        <v>3.0000000000000001E-3</v>
      </c>
      <c r="L262" s="399" t="s">
        <v>2825</v>
      </c>
      <c r="M262" s="278" t="str">
        <f>IF('01-Mapa de riesgo-UO'!S263="No existen", "No existe control para el riesgo",'01-Mapa de riesgo-UO'!W263)</f>
        <v xml:space="preserve">Validación del grupo mediante registro fotográfico en formato 123-LGM-F43 Consentimiento informado - Toma de muestra fuera del laboratorio, 123-LGM-F18  Consentimiento para estudio de paternidad - maternidad ADN. 
 (esto es opcional)
                 </v>
      </c>
      <c r="N262" s="278">
        <f>'01-Mapa de riesgo-UO'!AB263</f>
        <v>0</v>
      </c>
      <c r="O262" s="278" t="str">
        <f>'01-Mapa de riesgo-UO'!AG263</f>
        <v xml:space="preserve">Asistencial Administrativo </v>
      </c>
      <c r="P262" s="280" t="str">
        <f>'01-Mapa de riesgo-UO'!AL263</f>
        <v>Diaria</v>
      </c>
      <c r="Q262" s="280" t="str">
        <f>'01-Mapa de riesgo-UO'!AP263</f>
        <v>Preventivo</v>
      </c>
      <c r="R262" s="431" t="str">
        <f>'01-Mapa de riesgo-UO'!AR263</f>
        <v>ACEPTABLE</v>
      </c>
      <c r="S262" s="399" t="s">
        <v>2826</v>
      </c>
      <c r="T262" s="399"/>
      <c r="U262" s="283" t="str">
        <f>'01-Mapa de riesgo-UO'!AW263</f>
        <v>TRANSFERIR</v>
      </c>
      <c r="V262" s="283" t="str">
        <f>'01-Mapa de riesgo-UO'!AX263</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62" s="180">
        <f>IF(U262="COMPARTIR",'01-Mapa de riesgo-UO'!BA263, IF(U262=0, 0,$I$6))</f>
        <v>0</v>
      </c>
      <c r="X262" s="281" t="s">
        <v>558</v>
      </c>
      <c r="Y262" s="286" t="s">
        <v>2828</v>
      </c>
      <c r="Z262" s="281" t="s">
        <v>561</v>
      </c>
      <c r="AA262" s="281" t="s">
        <v>2829</v>
      </c>
      <c r="AB262" s="430" t="s">
        <v>2143</v>
      </c>
    </row>
    <row r="263" spans="1:28" ht="65.25" hidden="1" customHeight="1" x14ac:dyDescent="0.2">
      <c r="A263" s="324"/>
      <c r="B263" s="332"/>
      <c r="C263" s="402"/>
      <c r="D263" s="332"/>
      <c r="E263" s="332"/>
      <c r="F263" s="332"/>
      <c r="G263" s="52" t="str">
        <f>'01-Mapa de riesgo-UO'!I264</f>
        <v>Excel con función de autocompletar. 
No se realiza revision de la información de los laboratorios clinicos al momento de ingreso</v>
      </c>
      <c r="H263" s="332"/>
      <c r="I263" s="431"/>
      <c r="J263" s="332"/>
      <c r="K263" s="401"/>
      <c r="L263" s="399"/>
      <c r="M263" s="278" t="str">
        <f>IF('01-Mapa de riesgo-UO'!S264="No existen", "No existe control para el riesgo",'01-Mapa de riesgo-UO'!W264)</f>
        <v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v>
      </c>
      <c r="N263" s="278">
        <f>'01-Mapa de riesgo-UO'!AB264</f>
        <v>0</v>
      </c>
      <c r="O263" s="278" t="str">
        <f>'01-Mapa de riesgo-UO'!AG264</f>
        <v xml:space="preserve">Director de Laboratorio 
Profesional de Laboratorio 
Técnico de Laboratorio </v>
      </c>
      <c r="P263" s="280" t="str">
        <f>'01-Mapa de riesgo-UO'!AL264</f>
        <v>Diaria</v>
      </c>
      <c r="Q263" s="280" t="str">
        <f>'01-Mapa de riesgo-UO'!AP264</f>
        <v>Preventivo</v>
      </c>
      <c r="R263" s="431"/>
      <c r="S263" s="399" t="s">
        <v>2827</v>
      </c>
      <c r="T263" s="399"/>
      <c r="U263" s="283" t="str">
        <f>'01-Mapa de riesgo-UO'!AW264</f>
        <v>REDUCIR</v>
      </c>
      <c r="V263" s="283" t="str">
        <f>'01-Mapa de riesgo-UO'!AX264</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63" s="180">
        <f>IF(U263="COMPARTIR",'01-Mapa de riesgo-UO'!BA264, IF(U263=0, 0,$I$6))</f>
        <v>0</v>
      </c>
      <c r="X263" s="281" t="s">
        <v>558</v>
      </c>
      <c r="Y263" s="286" t="s">
        <v>2830</v>
      </c>
      <c r="Z263" s="281" t="s">
        <v>561</v>
      </c>
      <c r="AA263" s="281" t="s">
        <v>2829</v>
      </c>
      <c r="AB263" s="430"/>
    </row>
    <row r="264" spans="1:28" ht="65.25" hidden="1" customHeight="1" x14ac:dyDescent="0.2">
      <c r="A264" s="324"/>
      <c r="B264" s="332"/>
      <c r="C264" s="402"/>
      <c r="D264" s="332"/>
      <c r="E264" s="332"/>
      <c r="F264" s="332"/>
      <c r="G264" s="52" t="str">
        <f>'01-Mapa de riesgo-UO'!I265</f>
        <v xml:space="preserve">Interpretación inadecuada de la norma </v>
      </c>
      <c r="H264" s="332"/>
      <c r="I264" s="431"/>
      <c r="J264" s="332"/>
      <c r="K264" s="401"/>
      <c r="L264" s="399"/>
      <c r="M264" s="278" t="str">
        <f>IF('01-Mapa de riesgo-UO'!S265="No existen", "No existe control para el riesgo",'01-Mapa de riesgo-UO'!W265)</f>
        <v>Revisar en la  tabla cruzada del LGM los requisitos de la NTC-ISO IEC 17025-2017 y los RACs del ONAC
Socialización con el equipo de la publicación del alcance</v>
      </c>
      <c r="N264" s="278">
        <f>'01-Mapa de riesgo-UO'!AB265</f>
        <v>0</v>
      </c>
      <c r="O264" s="278" t="str">
        <f>'01-Mapa de riesgo-UO'!AG265</f>
        <v xml:space="preserve">Profesional de Laboratorio </v>
      </c>
      <c r="P264" s="280" t="str">
        <f>'01-Mapa de riesgo-UO'!AL265</f>
        <v>Diaria</v>
      </c>
      <c r="Q264" s="280" t="str">
        <f>'01-Mapa de riesgo-UO'!AP265</f>
        <v>Preventivo</v>
      </c>
      <c r="R264" s="431"/>
      <c r="S264" s="399" t="s">
        <v>2827</v>
      </c>
      <c r="T264" s="399"/>
      <c r="U264" s="283" t="str">
        <f>'01-Mapa de riesgo-UO'!AW265</f>
        <v>REDUCIR</v>
      </c>
      <c r="V264" s="283" t="str">
        <f>'01-Mapa de riesgo-UO'!AX265</f>
        <v xml:space="preserve">Realizar   la revisión de las  normas técnicas del laboratorio. 
Socializar la publicación del alcance de la acreditación </v>
      </c>
      <c r="W264" s="180">
        <f>IF(U264="COMPARTIR",'01-Mapa de riesgo-UO'!BA265, IF(U264=0, 0,$I$6))</f>
        <v>0</v>
      </c>
      <c r="X264" s="281" t="s">
        <v>558</v>
      </c>
      <c r="Y264" s="286" t="s">
        <v>2831</v>
      </c>
      <c r="Z264" s="281" t="s">
        <v>561</v>
      </c>
      <c r="AA264" s="281" t="s">
        <v>2829</v>
      </c>
      <c r="AB264" s="430"/>
    </row>
    <row r="265" spans="1:28" ht="65.25" hidden="1" customHeight="1" x14ac:dyDescent="0.2">
      <c r="A265" s="324">
        <v>86</v>
      </c>
      <c r="B265" s="332" t="str">
        <f>'01-Mapa de riesgo-UO'!D266</f>
        <v>EXTENSIÓN_PROYECCIÓN_SOCIAL</v>
      </c>
      <c r="C265" s="402" t="str">
        <f>+'01-Mapa de riesgo-UO'!F266</f>
        <v>NO</v>
      </c>
      <c r="D265" s="332" t="str">
        <f>'01-Mapa de riesgo-UO'!J266</f>
        <v>Corrupción</v>
      </c>
      <c r="E265" s="332" t="str">
        <f>'01-Mapa de riesgo-UO'!K266</f>
        <v>Pérdida de la imparcialidad
(4.1.3)</v>
      </c>
      <c r="F265" s="332"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32" t="str">
        <f>'01-Mapa de riesgo-UO'!M266</f>
        <v>Pérdida de  credibilidad en el laboratorio
Pérdida de la confianza en el funcionario
Iniciación de un proceso disciplinario</v>
      </c>
      <c r="I265" s="431" t="str">
        <f>'01-Mapa de riesgo-UO'!AT266</f>
        <v>LEVE</v>
      </c>
      <c r="J265" s="332" t="str">
        <f>'01-Mapa de riesgo-UO'!AU266</f>
        <v>Número certificados con pérdida de la imparcialidad / Número certificados expedidos por el laboratorio</v>
      </c>
      <c r="K265" s="424">
        <v>0</v>
      </c>
      <c r="L265" s="399" t="s">
        <v>2335</v>
      </c>
      <c r="M265" s="278" t="str">
        <f>IF('01-Mapa de riesgo-UO'!S266="No existen", "No existe control para el riesgo",'01-Mapa de riesgo-UO'!W266)</f>
        <v>Firmar por parte de cada funcionario los siguientes formatos:
- Conflicto de interés
- Acta de compromiso ético
- Declaración de impedimento</v>
      </c>
      <c r="N265" s="278">
        <f>'01-Mapa de riesgo-UO'!AB266</f>
        <v>0</v>
      </c>
      <c r="O265" s="278" t="str">
        <f>'01-Mapa de riesgo-UO'!AG266</f>
        <v>Contratista</v>
      </c>
      <c r="P265" s="280" t="str">
        <f>'01-Mapa de riesgo-UO'!AL266</f>
        <v>Anual</v>
      </c>
      <c r="Q265" s="280" t="str">
        <f>'01-Mapa de riesgo-UO'!AP266</f>
        <v>Preventivo</v>
      </c>
      <c r="R265" s="431" t="str">
        <f>'01-Mapa de riesgo-UO'!AR266</f>
        <v>ACEPTABLE</v>
      </c>
      <c r="S265" s="399" t="s">
        <v>2347</v>
      </c>
      <c r="T265" s="399"/>
      <c r="U265" s="283" t="str">
        <f>'01-Mapa de riesgo-UO'!AW266</f>
        <v>ASUMIR</v>
      </c>
      <c r="V265" s="283">
        <f>'01-Mapa de riesgo-UO'!AX266</f>
        <v>0</v>
      </c>
      <c r="W265" s="180">
        <f>IF(U265="COMPARTIR",'01-Mapa de riesgo-UO'!BA266, IF(U265=0, 0,$I$6))</f>
        <v>0</v>
      </c>
      <c r="X265" s="281"/>
      <c r="Y265" s="281"/>
      <c r="Z265" s="281"/>
      <c r="AA265" s="281"/>
      <c r="AB265" s="430" t="s">
        <v>2144</v>
      </c>
    </row>
    <row r="266" spans="1:28" ht="65.25" hidden="1" customHeight="1" x14ac:dyDescent="0.2">
      <c r="A266" s="324"/>
      <c r="B266" s="332"/>
      <c r="C266" s="402"/>
      <c r="D266" s="332"/>
      <c r="E266" s="332"/>
      <c r="F266" s="332"/>
      <c r="G266" s="52" t="str">
        <f>'01-Mapa de riesgo-UO'!I267</f>
        <v>Conflicto de interés, al prestar servicios de calibración entre las dependencias de la Universidad</v>
      </c>
      <c r="H266" s="332"/>
      <c r="I266" s="431"/>
      <c r="J266" s="332"/>
      <c r="K266" s="401"/>
      <c r="L266" s="399"/>
      <c r="M266" s="278">
        <f>IF('01-Mapa de riesgo-UO'!S267="No existen", "No existe control para el riesgo",'01-Mapa de riesgo-UO'!W267)</f>
        <v>0</v>
      </c>
      <c r="N266" s="278">
        <f>'01-Mapa de riesgo-UO'!AB267</f>
        <v>0</v>
      </c>
      <c r="O266" s="278">
        <f>'01-Mapa de riesgo-UO'!AG267</f>
        <v>0</v>
      </c>
      <c r="P266" s="280">
        <f>'01-Mapa de riesgo-UO'!AL267</f>
        <v>0</v>
      </c>
      <c r="Q266" s="280">
        <f>'01-Mapa de riesgo-UO'!AP267</f>
        <v>0</v>
      </c>
      <c r="R266" s="431"/>
      <c r="S266" s="399"/>
      <c r="T266" s="399"/>
      <c r="U266" s="283" t="str">
        <f>'01-Mapa de riesgo-UO'!AW267</f>
        <v>ASUMIR</v>
      </c>
      <c r="V266" s="283">
        <f>'01-Mapa de riesgo-UO'!AX267</f>
        <v>0</v>
      </c>
      <c r="W266" s="180">
        <f>IF(U266="COMPARTIR",'01-Mapa de riesgo-UO'!BA267, IF(U266=0, 0,$I$6))</f>
        <v>0</v>
      </c>
      <c r="X266" s="281"/>
      <c r="Y266" s="281"/>
      <c r="Z266" s="281"/>
      <c r="AA266" s="281"/>
      <c r="AB266" s="430"/>
    </row>
    <row r="267" spans="1:28" ht="65.25" hidden="1" customHeight="1" x14ac:dyDescent="0.2">
      <c r="A267" s="324"/>
      <c r="B267" s="332"/>
      <c r="C267" s="402"/>
      <c r="D267" s="332"/>
      <c r="E267" s="332"/>
      <c r="F267" s="332"/>
      <c r="G267" s="52">
        <f>'01-Mapa de riesgo-UO'!I268</f>
        <v>0</v>
      </c>
      <c r="H267" s="332"/>
      <c r="I267" s="431"/>
      <c r="J267" s="332"/>
      <c r="K267" s="401"/>
      <c r="L267" s="399"/>
      <c r="M267" s="278">
        <f>IF('01-Mapa de riesgo-UO'!S268="No existen", "No existe control para el riesgo",'01-Mapa de riesgo-UO'!W268)</f>
        <v>0</v>
      </c>
      <c r="N267" s="278">
        <f>'01-Mapa de riesgo-UO'!AB268</f>
        <v>0</v>
      </c>
      <c r="O267" s="278">
        <f>'01-Mapa de riesgo-UO'!AG268</f>
        <v>0</v>
      </c>
      <c r="P267" s="280">
        <f>'01-Mapa de riesgo-UO'!AL268</f>
        <v>0</v>
      </c>
      <c r="Q267" s="280">
        <f>'01-Mapa de riesgo-UO'!AP268</f>
        <v>0</v>
      </c>
      <c r="R267" s="431"/>
      <c r="S267" s="399"/>
      <c r="T267" s="399"/>
      <c r="U267" s="283" t="str">
        <f>'01-Mapa de riesgo-UO'!AW268</f>
        <v>ASUMIR</v>
      </c>
      <c r="V267" s="283">
        <f>'01-Mapa de riesgo-UO'!AX268</f>
        <v>0</v>
      </c>
      <c r="W267" s="180">
        <f>IF(U267="COMPARTIR",'01-Mapa de riesgo-UO'!BA268, IF(U267=0, 0,$I$6))</f>
        <v>0</v>
      </c>
      <c r="X267" s="281"/>
      <c r="Y267" s="281"/>
      <c r="Z267" s="281"/>
      <c r="AA267" s="281"/>
      <c r="AB267" s="430"/>
    </row>
    <row r="268" spans="1:28" ht="65.25" hidden="1" customHeight="1" x14ac:dyDescent="0.2">
      <c r="A268" s="324">
        <v>87</v>
      </c>
      <c r="B268" s="332" t="str">
        <f>'01-Mapa de riesgo-UO'!D269</f>
        <v>EXTENSIÓN_PROYECCIÓN_SOCIAL</v>
      </c>
      <c r="C268" s="402" t="str">
        <f>+'01-Mapa de riesgo-UO'!F269</f>
        <v>NO</v>
      </c>
      <c r="D268" s="332" t="str">
        <f>'01-Mapa de riesgo-UO'!J269</f>
        <v>Operacional</v>
      </c>
      <c r="E268" s="332" t="str">
        <f>'01-Mapa de riesgo-UO'!K269</f>
        <v>Pérdida de la validez de los resultados del laboratorio
(6.3)</v>
      </c>
      <c r="F268" s="332" t="str">
        <f>'01-Mapa de riesgo-UO'!L269</f>
        <v>Tener condiciones ambientales inadecuadas puede afectar la validez de los resultados</v>
      </c>
      <c r="G268" s="52" t="str">
        <f>'01-Mapa de riesgo-UO'!I269</f>
        <v>Condiciones ambientales inadecuadas para las calibraciones</v>
      </c>
      <c r="H268" s="332" t="str">
        <f>'01-Mapa de riesgo-UO'!M269</f>
        <v xml:space="preserve">Pérdida de credibilidad en el laboratorio
Pérdida de la confianza en el laboratorio
              </v>
      </c>
      <c r="I268" s="431" t="str">
        <f>'01-Mapa de riesgo-UO'!AT269</f>
        <v>LEVE</v>
      </c>
      <c r="J268" s="332" t="str">
        <f>'01-Mapa de riesgo-UO'!AU269</f>
        <v>Número de veces en que las condiciones ambientales del laboratorio se salieron de los límites establecidos para la calibración / Número de calibraciones realizadas en la vigencia</v>
      </c>
      <c r="K268" s="424">
        <v>0</v>
      </c>
      <c r="L268" s="399" t="s">
        <v>2336</v>
      </c>
      <c r="M268" s="278" t="str">
        <f>IF('01-Mapa de riesgo-UO'!S269="No existen", "No existe control para el riesgo",'01-Mapa de riesgo-UO'!W269)</f>
        <v>Controlar las condiciones ambientales del laboratorio durante las calibraciones</v>
      </c>
      <c r="N268" s="278">
        <f>'01-Mapa de riesgo-UO'!AB269</f>
        <v>0</v>
      </c>
      <c r="O268" s="278" t="str">
        <f>'01-Mapa de riesgo-UO'!AG269</f>
        <v>Contratista</v>
      </c>
      <c r="P268" s="280" t="str">
        <f>'01-Mapa de riesgo-UO'!AL269</f>
        <v>Diaria</v>
      </c>
      <c r="Q268" s="280" t="str">
        <f>'01-Mapa de riesgo-UO'!AP269</f>
        <v>Preventivo</v>
      </c>
      <c r="R268" s="431" t="str">
        <f>'01-Mapa de riesgo-UO'!AR269</f>
        <v>ACEPTABLE</v>
      </c>
      <c r="S268" s="399" t="s">
        <v>2347</v>
      </c>
      <c r="T268" s="399"/>
      <c r="U268" s="283" t="str">
        <f>'01-Mapa de riesgo-UO'!AW269</f>
        <v>ASUMIR</v>
      </c>
      <c r="V268" s="283">
        <f>'01-Mapa de riesgo-UO'!AX269</f>
        <v>0</v>
      </c>
      <c r="W268" s="180">
        <f>IF(U268="COMPARTIR",'01-Mapa de riesgo-UO'!BA269, IF(U268=0, 0,$I$6))</f>
        <v>0</v>
      </c>
      <c r="X268" s="281"/>
      <c r="Y268" s="281"/>
      <c r="Z268" s="281"/>
      <c r="AA268" s="281"/>
      <c r="AB268" s="430" t="s">
        <v>2144</v>
      </c>
    </row>
    <row r="269" spans="1:28" ht="65.25" hidden="1" customHeight="1" x14ac:dyDescent="0.2">
      <c r="A269" s="324"/>
      <c r="B269" s="332"/>
      <c r="C269" s="402"/>
      <c r="D269" s="332"/>
      <c r="E269" s="332"/>
      <c r="F269" s="332"/>
      <c r="G269" s="52">
        <f>'01-Mapa de riesgo-UO'!I270</f>
        <v>0</v>
      </c>
      <c r="H269" s="332"/>
      <c r="I269" s="431"/>
      <c r="J269" s="332"/>
      <c r="K269" s="401"/>
      <c r="L269" s="399"/>
      <c r="M269" s="278">
        <f>IF('01-Mapa de riesgo-UO'!S270="No existen", "No existe control para el riesgo",'01-Mapa de riesgo-UO'!W270)</f>
        <v>0</v>
      </c>
      <c r="N269" s="278">
        <f>'01-Mapa de riesgo-UO'!AB270</f>
        <v>0</v>
      </c>
      <c r="O269" s="278">
        <f>'01-Mapa de riesgo-UO'!AG270</f>
        <v>0</v>
      </c>
      <c r="P269" s="280">
        <f>'01-Mapa de riesgo-UO'!AL270</f>
        <v>0</v>
      </c>
      <c r="Q269" s="280">
        <f>'01-Mapa de riesgo-UO'!AP270</f>
        <v>0</v>
      </c>
      <c r="R269" s="431"/>
      <c r="S269" s="399"/>
      <c r="T269" s="399"/>
      <c r="U269" s="283" t="str">
        <f>'01-Mapa de riesgo-UO'!AW270</f>
        <v>ASUMIR</v>
      </c>
      <c r="V269" s="283">
        <f>'01-Mapa de riesgo-UO'!AX270</f>
        <v>0</v>
      </c>
      <c r="W269" s="180">
        <f>IF(U269="COMPARTIR",'01-Mapa de riesgo-UO'!BA270, IF(U269=0, 0,$I$6))</f>
        <v>0</v>
      </c>
      <c r="X269" s="281"/>
      <c r="Y269" s="281"/>
      <c r="Z269" s="281"/>
      <c r="AA269" s="281"/>
      <c r="AB269" s="430"/>
    </row>
    <row r="270" spans="1:28" ht="65.25" hidden="1" customHeight="1" x14ac:dyDescent="0.2">
      <c r="A270" s="324"/>
      <c r="B270" s="332"/>
      <c r="C270" s="402"/>
      <c r="D270" s="332"/>
      <c r="E270" s="332"/>
      <c r="F270" s="332"/>
      <c r="G270" s="52">
        <f>'01-Mapa de riesgo-UO'!I271</f>
        <v>0</v>
      </c>
      <c r="H270" s="332"/>
      <c r="I270" s="431"/>
      <c r="J270" s="332"/>
      <c r="K270" s="401"/>
      <c r="L270" s="399"/>
      <c r="M270" s="278">
        <f>IF('01-Mapa de riesgo-UO'!S271="No existen", "No existe control para el riesgo",'01-Mapa de riesgo-UO'!W271)</f>
        <v>0</v>
      </c>
      <c r="N270" s="278">
        <f>'01-Mapa de riesgo-UO'!AB271</f>
        <v>0</v>
      </c>
      <c r="O270" s="278">
        <f>'01-Mapa de riesgo-UO'!AG271</f>
        <v>0</v>
      </c>
      <c r="P270" s="280">
        <f>'01-Mapa de riesgo-UO'!AL271</f>
        <v>0</v>
      </c>
      <c r="Q270" s="280">
        <f>'01-Mapa de riesgo-UO'!AP271</f>
        <v>0</v>
      </c>
      <c r="R270" s="431"/>
      <c r="S270" s="399"/>
      <c r="T270" s="399"/>
      <c r="U270" s="283" t="str">
        <f>'01-Mapa de riesgo-UO'!AW271</f>
        <v>ASUMIR</v>
      </c>
      <c r="V270" s="283">
        <f>'01-Mapa de riesgo-UO'!AX271</f>
        <v>0</v>
      </c>
      <c r="W270" s="180">
        <f>IF(U270="COMPARTIR",'01-Mapa de riesgo-UO'!BA271, IF(U270=0, 0,$I$6))</f>
        <v>0</v>
      </c>
      <c r="X270" s="281"/>
      <c r="Y270" s="281"/>
      <c r="Z270" s="281"/>
      <c r="AA270" s="281"/>
      <c r="AB270" s="430"/>
    </row>
    <row r="271" spans="1:28" ht="65.25" hidden="1" customHeight="1" x14ac:dyDescent="0.2">
      <c r="A271" s="324">
        <v>88</v>
      </c>
      <c r="B271" s="332" t="str">
        <f>'01-Mapa de riesgo-UO'!D272</f>
        <v>EXTENSIÓN_PROYECCIÓN_SOCIAL</v>
      </c>
      <c r="C271" s="402" t="str">
        <f>+'01-Mapa de riesgo-UO'!F272</f>
        <v>NO</v>
      </c>
      <c r="D271" s="332" t="str">
        <f>'01-Mapa de riesgo-UO'!J272</f>
        <v>Operacional</v>
      </c>
      <c r="E271" s="332" t="str">
        <f>'01-Mapa de riesgo-UO'!K272</f>
        <v>Pérdida de la validez de los resultados del laboratorio
(6.4)</v>
      </c>
      <c r="F271" s="332"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32" t="str">
        <f>'01-Mapa de riesgo-UO'!M272</f>
        <v>Pérdida de credibilidad en el laboratorio                                                                                                                                                      Pérdida de la confianza en el laboratorio</v>
      </c>
      <c r="I271" s="431" t="str">
        <f>'01-Mapa de riesgo-UO'!AT272</f>
        <v>LEVE</v>
      </c>
      <c r="J271" s="332" t="str">
        <f>'01-Mapa de riesgo-UO'!AU272</f>
        <v>% de cumplimiento del plan de calibración, verificación y mantenimiento</v>
      </c>
      <c r="K271" s="424">
        <v>1</v>
      </c>
      <c r="L271" s="399" t="s">
        <v>2337</v>
      </c>
      <c r="M271" s="278" t="str">
        <f>IF('01-Mapa de riesgo-UO'!S272="No existen", "No existe control para el riesgo",'01-Mapa de riesgo-UO'!W272)</f>
        <v>Cumplir con la programación establecida en el Plan de calibración, verificación y mantenimiento del laboratorio en cada vigencia</v>
      </c>
      <c r="N271" s="278">
        <f>'01-Mapa de riesgo-UO'!AB272</f>
        <v>0</v>
      </c>
      <c r="O271" s="278" t="str">
        <f>'01-Mapa de riesgo-UO'!AG272</f>
        <v>Transitorio</v>
      </c>
      <c r="P271" s="280" t="str">
        <f>'01-Mapa de riesgo-UO'!AL272</f>
        <v>Anual</v>
      </c>
      <c r="Q271" s="280" t="str">
        <f>'01-Mapa de riesgo-UO'!AP272</f>
        <v>Preventivo</v>
      </c>
      <c r="R271" s="431" t="str">
        <f>'01-Mapa de riesgo-UO'!AR272</f>
        <v>ACEPTABLE</v>
      </c>
      <c r="S271" s="399" t="s">
        <v>2347</v>
      </c>
      <c r="T271" s="399"/>
      <c r="U271" s="283" t="str">
        <f>'01-Mapa de riesgo-UO'!AW272</f>
        <v>ASUMIR</v>
      </c>
      <c r="V271" s="283">
        <f>'01-Mapa de riesgo-UO'!AX272</f>
        <v>0</v>
      </c>
      <c r="W271" s="180">
        <f>IF(U271="COMPARTIR",'01-Mapa de riesgo-UO'!BA272, IF(U271=0, 0,$I$6))</f>
        <v>0</v>
      </c>
      <c r="X271" s="281"/>
      <c r="Y271" s="281"/>
      <c r="Z271" s="281"/>
      <c r="AA271" s="281"/>
      <c r="AB271" s="430" t="s">
        <v>2144</v>
      </c>
    </row>
    <row r="272" spans="1:28" ht="65.25" hidden="1" customHeight="1" x14ac:dyDescent="0.2">
      <c r="A272" s="324"/>
      <c r="B272" s="332"/>
      <c r="C272" s="402"/>
      <c r="D272" s="332"/>
      <c r="E272" s="332"/>
      <c r="F272" s="332"/>
      <c r="G272" s="52">
        <f>'01-Mapa de riesgo-UO'!I273</f>
        <v>0</v>
      </c>
      <c r="H272" s="332"/>
      <c r="I272" s="431"/>
      <c r="J272" s="332"/>
      <c r="K272" s="401"/>
      <c r="L272" s="399"/>
      <c r="M272" s="278">
        <f>IF('01-Mapa de riesgo-UO'!S273="No existen", "No existe control para el riesgo",'01-Mapa de riesgo-UO'!W273)</f>
        <v>0</v>
      </c>
      <c r="N272" s="278">
        <f>'01-Mapa de riesgo-UO'!AB273</f>
        <v>0</v>
      </c>
      <c r="O272" s="278">
        <f>'01-Mapa de riesgo-UO'!AG273</f>
        <v>0</v>
      </c>
      <c r="P272" s="280">
        <f>'01-Mapa de riesgo-UO'!AL273</f>
        <v>0</v>
      </c>
      <c r="Q272" s="280">
        <f>'01-Mapa de riesgo-UO'!AP273</f>
        <v>0</v>
      </c>
      <c r="R272" s="431"/>
      <c r="S272" s="399"/>
      <c r="T272" s="399"/>
      <c r="U272" s="283" t="str">
        <f>'01-Mapa de riesgo-UO'!AW273</f>
        <v>ASUMIR</v>
      </c>
      <c r="V272" s="283">
        <f>'01-Mapa de riesgo-UO'!AX273</f>
        <v>0</v>
      </c>
      <c r="W272" s="180">
        <f>IF(U272="COMPARTIR",'01-Mapa de riesgo-UO'!BA273, IF(U272=0, 0,$I$6))</f>
        <v>0</v>
      </c>
      <c r="X272" s="281"/>
      <c r="Y272" s="281"/>
      <c r="Z272" s="281"/>
      <c r="AA272" s="281"/>
      <c r="AB272" s="430"/>
    </row>
    <row r="273" spans="1:28" ht="65.25" hidden="1" customHeight="1" x14ac:dyDescent="0.2">
      <c r="A273" s="324"/>
      <c r="B273" s="332"/>
      <c r="C273" s="402"/>
      <c r="D273" s="332"/>
      <c r="E273" s="332"/>
      <c r="F273" s="332"/>
      <c r="G273" s="52">
        <f>'01-Mapa de riesgo-UO'!I274</f>
        <v>0</v>
      </c>
      <c r="H273" s="332"/>
      <c r="I273" s="431"/>
      <c r="J273" s="332"/>
      <c r="K273" s="401"/>
      <c r="L273" s="399"/>
      <c r="M273" s="278">
        <f>IF('01-Mapa de riesgo-UO'!S274="No existen", "No existe control para el riesgo",'01-Mapa de riesgo-UO'!W274)</f>
        <v>0</v>
      </c>
      <c r="N273" s="278">
        <f>'01-Mapa de riesgo-UO'!AB274</f>
        <v>0</v>
      </c>
      <c r="O273" s="278">
        <f>'01-Mapa de riesgo-UO'!AG274</f>
        <v>0</v>
      </c>
      <c r="P273" s="280">
        <f>'01-Mapa de riesgo-UO'!AL274</f>
        <v>0</v>
      </c>
      <c r="Q273" s="280">
        <f>'01-Mapa de riesgo-UO'!AP274</f>
        <v>0</v>
      </c>
      <c r="R273" s="431"/>
      <c r="S273" s="399"/>
      <c r="T273" s="399"/>
      <c r="U273" s="283" t="str">
        <f>'01-Mapa de riesgo-UO'!AW274</f>
        <v>ASUMIR</v>
      </c>
      <c r="V273" s="283">
        <f>'01-Mapa de riesgo-UO'!AX274</f>
        <v>0</v>
      </c>
      <c r="W273" s="180">
        <f>IF(U273="COMPARTIR",'01-Mapa de riesgo-UO'!BA274, IF(U273=0, 0,$I$6))</f>
        <v>0</v>
      </c>
      <c r="X273" s="281"/>
      <c r="Y273" s="281"/>
      <c r="Z273" s="281"/>
      <c r="AA273" s="281"/>
      <c r="AB273" s="430"/>
    </row>
    <row r="274" spans="1:28" ht="65.25" hidden="1" customHeight="1" x14ac:dyDescent="0.2">
      <c r="A274" s="324">
        <v>89</v>
      </c>
      <c r="B274" s="332" t="str">
        <f>'01-Mapa de riesgo-UO'!D275</f>
        <v>EXTENSIÓN_PROYECCIÓN_SOCIAL</v>
      </c>
      <c r="C274" s="402" t="str">
        <f>+'01-Mapa de riesgo-UO'!F275</f>
        <v>NO</v>
      </c>
      <c r="D274" s="332" t="str">
        <f>'01-Mapa de riesgo-UO'!J275</f>
        <v>Operacional</v>
      </c>
      <c r="E274" s="332" t="str">
        <f>'01-Mapa de riesgo-UO'!K275</f>
        <v>Pérdida de la validez de los resultados del laboratorio
(6.4.9)</v>
      </c>
      <c r="F274" s="332"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32" t="str">
        <f>'01-Mapa de riesgo-UO'!M275</f>
        <v>Pérdida de  credibilidad en el laboratorio
Pérdida de la confianza en el laboratorio</v>
      </c>
      <c r="I274" s="431" t="str">
        <f>'01-Mapa de riesgo-UO'!AT275</f>
        <v>LEVE</v>
      </c>
      <c r="J274" s="332" t="str">
        <f>'01-Mapa de riesgo-UO'!AU275</f>
        <v>Número de equipos defectuosos detectados en el laboratorio / Total de equipos</v>
      </c>
      <c r="K274" s="424">
        <v>0</v>
      </c>
      <c r="L274" s="399" t="s">
        <v>2338</v>
      </c>
      <c r="M274" s="278" t="str">
        <f>IF('01-Mapa de riesgo-UO'!S275="No existen", "No existe control para el riesgo",'01-Mapa de riesgo-UO'!W275)</f>
        <v>Realizar las comprobaciones intermedias de los patrones de calibración según la programación del Plan de calibración, verificación y mantenimiento del laboratorio</v>
      </c>
      <c r="N274" s="278">
        <f>'01-Mapa de riesgo-UO'!AB275</f>
        <v>0</v>
      </c>
      <c r="O274" s="278" t="str">
        <f>'01-Mapa de riesgo-UO'!AG275</f>
        <v>Transitorio</v>
      </c>
      <c r="P274" s="280" t="str">
        <f>'01-Mapa de riesgo-UO'!AL275</f>
        <v>Trimestral</v>
      </c>
      <c r="Q274" s="280" t="str">
        <f>'01-Mapa de riesgo-UO'!AP275</f>
        <v>Preventivo</v>
      </c>
      <c r="R274" s="431" t="str">
        <f>'01-Mapa de riesgo-UO'!AR275</f>
        <v>ACEPTABLE</v>
      </c>
      <c r="S274" s="399" t="s">
        <v>2347</v>
      </c>
      <c r="T274" s="399"/>
      <c r="U274" s="283" t="str">
        <f>'01-Mapa de riesgo-UO'!AW275</f>
        <v>ASUMIR</v>
      </c>
      <c r="V274" s="283" t="str">
        <f>'01-Mapa de riesgo-UO'!AX275</f>
        <v>Hacer las gráficas de los resultados de calibración con la Regla de Decisión aplicada para revisar la declaración de conformidad emitida en los certificados de calibración</v>
      </c>
      <c r="W274" s="180">
        <f>IF(U274="COMPARTIR",'01-Mapa de riesgo-UO'!BA275, IF(U274=0, 0,$I$6))</f>
        <v>0</v>
      </c>
      <c r="X274" s="281"/>
      <c r="Y274" s="281"/>
      <c r="Z274" s="281"/>
      <c r="AA274" s="281"/>
      <c r="AB274" s="430" t="s">
        <v>2144</v>
      </c>
    </row>
    <row r="275" spans="1:28" ht="65.25" hidden="1" customHeight="1" x14ac:dyDescent="0.2">
      <c r="A275" s="324"/>
      <c r="B275" s="332"/>
      <c r="C275" s="402"/>
      <c r="D275" s="332"/>
      <c r="E275" s="332"/>
      <c r="F275" s="332"/>
      <c r="G275" s="52">
        <f>'01-Mapa de riesgo-UO'!I276</f>
        <v>0</v>
      </c>
      <c r="H275" s="332"/>
      <c r="I275" s="431"/>
      <c r="J275" s="332"/>
      <c r="K275" s="401"/>
      <c r="L275" s="399"/>
      <c r="M275" s="278" t="str">
        <f>IF('01-Mapa de riesgo-UO'!S276="No existen", "No existe control para el riesgo",'01-Mapa de riesgo-UO'!W276)</f>
        <v>Revisión de los certificados de calibración de los patrones  utilizando la Regla de Decisión establecida por el laboratorio</v>
      </c>
      <c r="N275" s="278">
        <f>'01-Mapa de riesgo-UO'!AB276</f>
        <v>0</v>
      </c>
      <c r="O275" s="278" t="str">
        <f>'01-Mapa de riesgo-UO'!AG276</f>
        <v>Transitorio</v>
      </c>
      <c r="P275" s="280" t="str">
        <f>'01-Mapa de riesgo-UO'!AL276</f>
        <v>No definida</v>
      </c>
      <c r="Q275" s="280" t="str">
        <f>'01-Mapa de riesgo-UO'!AP276</f>
        <v>Preventivo</v>
      </c>
      <c r="R275" s="431"/>
      <c r="S275" s="399" t="s">
        <v>2347</v>
      </c>
      <c r="T275" s="399"/>
      <c r="U275" s="283">
        <f>'01-Mapa de riesgo-UO'!AW276</f>
        <v>0</v>
      </c>
      <c r="V275" s="283">
        <f>'01-Mapa de riesgo-UO'!AX276</f>
        <v>0</v>
      </c>
      <c r="W275" s="180">
        <f>IF(U275="COMPARTIR",'01-Mapa de riesgo-UO'!BA276, IF(U275=0, 0,$I$6))</f>
        <v>0</v>
      </c>
      <c r="X275" s="281"/>
      <c r="Y275" s="281"/>
      <c r="Z275" s="281"/>
      <c r="AA275" s="281"/>
      <c r="AB275" s="430"/>
    </row>
    <row r="276" spans="1:28" ht="65.25" hidden="1" customHeight="1" x14ac:dyDescent="0.2">
      <c r="A276" s="324"/>
      <c r="B276" s="332"/>
      <c r="C276" s="402"/>
      <c r="D276" s="332"/>
      <c r="E276" s="332"/>
      <c r="F276" s="332"/>
      <c r="G276" s="52">
        <f>'01-Mapa de riesgo-UO'!I277</f>
        <v>0</v>
      </c>
      <c r="H276" s="332"/>
      <c r="I276" s="431"/>
      <c r="J276" s="332"/>
      <c r="K276" s="401"/>
      <c r="L276" s="399"/>
      <c r="M276" s="278">
        <f>IF('01-Mapa de riesgo-UO'!S277="No existen", "No existe control para el riesgo",'01-Mapa de riesgo-UO'!W277)</f>
        <v>0</v>
      </c>
      <c r="N276" s="278">
        <f>'01-Mapa de riesgo-UO'!AB277</f>
        <v>0</v>
      </c>
      <c r="O276" s="278">
        <f>'01-Mapa de riesgo-UO'!AG277</f>
        <v>0</v>
      </c>
      <c r="P276" s="280">
        <f>'01-Mapa de riesgo-UO'!AL277</f>
        <v>0</v>
      </c>
      <c r="Q276" s="280">
        <f>'01-Mapa de riesgo-UO'!AP277</f>
        <v>0</v>
      </c>
      <c r="R276" s="431"/>
      <c r="S276" s="399"/>
      <c r="T276" s="399"/>
      <c r="U276" s="283">
        <f>'01-Mapa de riesgo-UO'!AW277</f>
        <v>0</v>
      </c>
      <c r="V276" s="283">
        <f>'01-Mapa de riesgo-UO'!AX277</f>
        <v>0</v>
      </c>
      <c r="W276" s="180">
        <f>IF(U276="COMPARTIR",'01-Mapa de riesgo-UO'!BA277, IF(U276=0, 0,$I$6))</f>
        <v>0</v>
      </c>
      <c r="X276" s="281"/>
      <c r="Y276" s="281"/>
      <c r="Z276" s="281"/>
      <c r="AA276" s="281"/>
      <c r="AB276" s="430"/>
    </row>
    <row r="277" spans="1:28" ht="65.25" hidden="1" customHeight="1" x14ac:dyDescent="0.2">
      <c r="A277" s="324">
        <v>90</v>
      </c>
      <c r="B277" s="332" t="str">
        <f>'01-Mapa de riesgo-UO'!D278</f>
        <v>EXTENSIÓN_PROYECCIÓN_SOCIAL</v>
      </c>
      <c r="C277" s="402" t="str">
        <f>+'01-Mapa de riesgo-UO'!F278</f>
        <v>NO</v>
      </c>
      <c r="D277" s="332" t="str">
        <f>'01-Mapa de riesgo-UO'!J278</f>
        <v>Operacional</v>
      </c>
      <c r="E277" s="332" t="str">
        <f>'01-Mapa de riesgo-UO'!K278</f>
        <v>Emisión de una Declaración de Conformidad Errada
(7.8.6)</v>
      </c>
      <c r="F277" s="332"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32" t="str">
        <f>'01-Mapa de riesgo-UO'!M278</f>
        <v>Pérdida de  credibilidad en el laboratorio
Pérdida de la confianza en el laboratorio</v>
      </c>
      <c r="I277" s="431" t="str">
        <f>'01-Mapa de riesgo-UO'!AT278</f>
        <v>MODERADO</v>
      </c>
      <c r="J277" s="332" t="str">
        <f>'01-Mapa de riesgo-UO'!AU278</f>
        <v>Número de certificados con declaración de conformidad equivocada / Número de certificados con declaración de conformidad</v>
      </c>
      <c r="K277" s="424">
        <v>0</v>
      </c>
      <c r="L277" s="399" t="s">
        <v>2339</v>
      </c>
      <c r="M277" s="278" t="str">
        <f>IF('01-Mapa de riesgo-UO'!S278="No existen", "No existe control para el riesgo",'01-Mapa de riesgo-UO'!W278)</f>
        <v>Documentar las diferentes Reglas de Decisión existentes para realizar la Declaración de Conformidad</v>
      </c>
      <c r="N277" s="278">
        <f>'01-Mapa de riesgo-UO'!AB278</f>
        <v>0</v>
      </c>
      <c r="O277" s="278" t="str">
        <f>'01-Mapa de riesgo-UO'!AG278</f>
        <v>Transitorio</v>
      </c>
      <c r="P277" s="280" t="str">
        <f>'01-Mapa de riesgo-UO'!AL278</f>
        <v>No definida</v>
      </c>
      <c r="Q277" s="280" t="str">
        <f>'01-Mapa de riesgo-UO'!AP278</f>
        <v>Preventivo</v>
      </c>
      <c r="R277" s="431" t="str">
        <f>'01-Mapa de riesgo-UO'!AR278</f>
        <v>ACEPTABLE</v>
      </c>
      <c r="S277" s="399" t="s">
        <v>2347</v>
      </c>
      <c r="T277" s="399"/>
      <c r="U277" s="283" t="str">
        <f>'01-Mapa de riesgo-UO'!AW278</f>
        <v>REDUCIR</v>
      </c>
      <c r="V277" s="283" t="str">
        <f>'01-Mapa de riesgo-UO'!AX278</f>
        <v>Realizar el seguimiento de las normas técnicas utilizadas por el laboratorio para los métodos de calibración</v>
      </c>
      <c r="W277" s="180">
        <f>IF(U277="COMPARTIR",'01-Mapa de riesgo-UO'!BA278, IF(U277=0, 0,$I$6))</f>
        <v>0</v>
      </c>
      <c r="X277" s="281"/>
      <c r="Y277" s="281" t="s">
        <v>2349</v>
      </c>
      <c r="Z277" s="281" t="s">
        <v>561</v>
      </c>
      <c r="AA277" s="281" t="s">
        <v>3001</v>
      </c>
      <c r="AB277" s="430" t="s">
        <v>2144</v>
      </c>
    </row>
    <row r="278" spans="1:28" ht="65.25" hidden="1" customHeight="1" x14ac:dyDescent="0.2">
      <c r="A278" s="324"/>
      <c r="B278" s="332"/>
      <c r="C278" s="402"/>
      <c r="D278" s="332"/>
      <c r="E278" s="332"/>
      <c r="F278" s="332"/>
      <c r="G278" s="52">
        <f>'01-Mapa de riesgo-UO'!I279</f>
        <v>0</v>
      </c>
      <c r="H278" s="332"/>
      <c r="I278" s="431"/>
      <c r="J278" s="332"/>
      <c r="K278" s="401"/>
      <c r="L278" s="399"/>
      <c r="M278" s="278" t="str">
        <f>IF('01-Mapa de riesgo-UO'!S279="No existen", "No existe control para el riesgo",'01-Mapa de riesgo-UO'!W279)</f>
        <v>Programar las diferentes reglas de decisión en los Formatos de Registro y Estimación de Incertidumbre                                                     22-LME-F25 y 22-LME-F77</v>
      </c>
      <c r="N278" s="278">
        <f>'01-Mapa de riesgo-UO'!AB279</f>
        <v>0</v>
      </c>
      <c r="O278" s="278" t="str">
        <f>'01-Mapa de riesgo-UO'!AG279</f>
        <v>Transitorio</v>
      </c>
      <c r="P278" s="280" t="str">
        <f>'01-Mapa de riesgo-UO'!AL279</f>
        <v>No definida</v>
      </c>
      <c r="Q278" s="280" t="str">
        <f>'01-Mapa de riesgo-UO'!AP279</f>
        <v>Preventivo</v>
      </c>
      <c r="R278" s="431"/>
      <c r="S278" s="399" t="s">
        <v>2347</v>
      </c>
      <c r="T278" s="399"/>
      <c r="U278" s="283">
        <f>'01-Mapa de riesgo-UO'!AW279</f>
        <v>0</v>
      </c>
      <c r="V278" s="283">
        <f>'01-Mapa de riesgo-UO'!AX279</f>
        <v>0</v>
      </c>
      <c r="W278" s="180">
        <f>IF(U278="COMPARTIR",'01-Mapa de riesgo-UO'!BA279, IF(U278=0, 0,$I$6))</f>
        <v>0</v>
      </c>
      <c r="X278" s="281"/>
      <c r="Y278" s="281"/>
      <c r="Z278" s="281"/>
      <c r="AA278" s="281"/>
      <c r="AB278" s="430"/>
    </row>
    <row r="279" spans="1:28" ht="65.25" hidden="1" customHeight="1" x14ac:dyDescent="0.2">
      <c r="A279" s="324"/>
      <c r="B279" s="332"/>
      <c r="C279" s="402"/>
      <c r="D279" s="332"/>
      <c r="E279" s="332"/>
      <c r="F279" s="332"/>
      <c r="G279" s="52">
        <f>'01-Mapa de riesgo-UO'!I280</f>
        <v>0</v>
      </c>
      <c r="H279" s="332"/>
      <c r="I279" s="431"/>
      <c r="J279" s="332"/>
      <c r="K279" s="401"/>
      <c r="L279" s="399"/>
      <c r="M279" s="278" t="str">
        <f>IF('01-Mapa de riesgo-UO'!S280="No existen", "No existe control para el riesgo",'01-Mapa de riesgo-UO'!W280)</f>
        <v>Revisión de los certificados de calibración antes de ser emitidos</v>
      </c>
      <c r="N279" s="278">
        <f>'01-Mapa de riesgo-UO'!AB280</f>
        <v>0</v>
      </c>
      <c r="O279" s="278" t="str">
        <f>'01-Mapa de riesgo-UO'!AG280</f>
        <v>Transitorio</v>
      </c>
      <c r="P279" s="280" t="str">
        <f>'01-Mapa de riesgo-UO'!AL280</f>
        <v>No definida</v>
      </c>
      <c r="Q279" s="280" t="str">
        <f>'01-Mapa de riesgo-UO'!AP280</f>
        <v>Preventivo</v>
      </c>
      <c r="R279" s="431"/>
      <c r="S279" s="399" t="s">
        <v>2347</v>
      </c>
      <c r="T279" s="399"/>
      <c r="U279" s="283">
        <f>'01-Mapa de riesgo-UO'!AW280</f>
        <v>0</v>
      </c>
      <c r="V279" s="283">
        <f>'01-Mapa de riesgo-UO'!AX280</f>
        <v>0</v>
      </c>
      <c r="W279" s="180">
        <f>IF(U279="COMPARTIR",'01-Mapa de riesgo-UO'!BA280, IF(U279=0, 0,$I$6))</f>
        <v>0</v>
      </c>
      <c r="X279" s="281"/>
      <c r="Y279" s="281"/>
      <c r="Z279" s="281"/>
      <c r="AA279" s="281"/>
      <c r="AB279" s="430"/>
    </row>
    <row r="280" spans="1:28" ht="65.25" hidden="1" customHeight="1" x14ac:dyDescent="0.2">
      <c r="A280" s="324">
        <v>91</v>
      </c>
      <c r="B280" s="332" t="str">
        <f>'01-Mapa de riesgo-UO'!D281</f>
        <v>EXTENSIÓN_PROYECCIÓN_SOCIAL</v>
      </c>
      <c r="C280" s="402" t="str">
        <f>+'01-Mapa de riesgo-UO'!F281</f>
        <v>NO</v>
      </c>
      <c r="D280" s="332" t="str">
        <f>'01-Mapa de riesgo-UO'!J281</f>
        <v>Operacional</v>
      </c>
      <c r="E280" s="332" t="str">
        <f>'01-Mapa de riesgo-UO'!K281</f>
        <v>Aplicación de un método de calibración inadecuado
(7.2)</v>
      </c>
      <c r="F280" s="332" t="str">
        <f>'01-Mapa de riesgo-UO'!L281</f>
        <v>Verificación del método es inapropiada para el laboratorio</v>
      </c>
      <c r="G280" s="52" t="str">
        <f>'01-Mapa de riesgo-UO'!I281</f>
        <v>En la verificación / validación del método no se tuvieron en cuenta todos los factores</v>
      </c>
      <c r="H280" s="332" t="str">
        <f>'01-Mapa de riesgo-UO'!M281</f>
        <v>Pérdida de  credibilidad en el laboratorio
Pérdida de la confianza en el laboratorio
No conformidades en auditorías internas y externas</v>
      </c>
      <c r="I280" s="431" t="str">
        <f>'01-Mapa de riesgo-UO'!AT281</f>
        <v>MODERADO</v>
      </c>
      <c r="J280" s="332" t="str">
        <f>'01-Mapa de riesgo-UO'!AU281</f>
        <v>Número de magnitudes definidas por el laboratorio en la verificación / Número de magnitudes establecidas en el documento normativo</v>
      </c>
      <c r="K280" s="401">
        <v>1</v>
      </c>
      <c r="L280" s="399" t="s">
        <v>2340</v>
      </c>
      <c r="M280" s="278" t="str">
        <f>IF('01-Mapa de riesgo-UO'!S281="No existen", "No existe control para el riesgo",'01-Mapa de riesgo-UO'!W281)</f>
        <v>Verificar por medio de una Tabla cruzada el cumplimiento de los requisitos del documento normativo de calibración en el laboratorio</v>
      </c>
      <c r="N280" s="278">
        <f>'01-Mapa de riesgo-UO'!AB281</f>
        <v>0</v>
      </c>
      <c r="O280" s="278" t="str">
        <f>'01-Mapa de riesgo-UO'!AG281</f>
        <v>Transitorio</v>
      </c>
      <c r="P280" s="280" t="str">
        <f>'01-Mapa de riesgo-UO'!AL281</f>
        <v>No definida</v>
      </c>
      <c r="Q280" s="280" t="str">
        <f>'01-Mapa de riesgo-UO'!AP281</f>
        <v>Preventivo</v>
      </c>
      <c r="R280" s="431" t="str">
        <f>'01-Mapa de riesgo-UO'!AR281</f>
        <v>ACEPTABLE</v>
      </c>
      <c r="S280" s="399" t="s">
        <v>2347</v>
      </c>
      <c r="T280" s="399"/>
      <c r="U280" s="283" t="str">
        <f>'01-Mapa de riesgo-UO'!AW281</f>
        <v>REDUCIR</v>
      </c>
      <c r="V280" s="283" t="str">
        <f>'01-Mapa de riesgo-UO'!AX281</f>
        <v>Realizar el seguimiento de las normas técnicas utilizadas por el laboratorio para los métodos de calibración</v>
      </c>
      <c r="W280" s="180">
        <f>IF(U280="COMPARTIR",'01-Mapa de riesgo-UO'!BA281, IF(U280=0, 0,$I$6))</f>
        <v>0</v>
      </c>
      <c r="X280" s="281"/>
      <c r="Y280" s="281" t="s">
        <v>2835</v>
      </c>
      <c r="Z280" s="281" t="s">
        <v>561</v>
      </c>
      <c r="AA280" s="281" t="s">
        <v>3001</v>
      </c>
      <c r="AB280" s="430" t="s">
        <v>2144</v>
      </c>
    </row>
    <row r="281" spans="1:28" ht="65.25" hidden="1" customHeight="1" x14ac:dyDescent="0.2">
      <c r="A281" s="324"/>
      <c r="B281" s="332"/>
      <c r="C281" s="402"/>
      <c r="D281" s="332"/>
      <c r="E281" s="332"/>
      <c r="F281" s="332"/>
      <c r="G281" s="52">
        <f>'01-Mapa de riesgo-UO'!I282</f>
        <v>0</v>
      </c>
      <c r="H281" s="332"/>
      <c r="I281" s="431"/>
      <c r="J281" s="332"/>
      <c r="K281" s="401"/>
      <c r="L281" s="399"/>
      <c r="M281" s="278" t="str">
        <f>IF('01-Mapa de riesgo-UO'!S282="No existen", "No existe control para el riesgo",'01-Mapa de riesgo-UO'!W282)</f>
        <v>Realizar la verificación de cada uno de los métodos del laboratorio</v>
      </c>
      <c r="N281" s="278">
        <f>'01-Mapa de riesgo-UO'!AB282</f>
        <v>0</v>
      </c>
      <c r="O281" s="278" t="str">
        <f>'01-Mapa de riesgo-UO'!AG282</f>
        <v>Transitorio</v>
      </c>
      <c r="P281" s="280" t="str">
        <f>'01-Mapa de riesgo-UO'!AL282</f>
        <v>No definida</v>
      </c>
      <c r="Q281" s="280" t="str">
        <f>'01-Mapa de riesgo-UO'!AP282</f>
        <v>Preventivo</v>
      </c>
      <c r="R281" s="431"/>
      <c r="S281" s="399" t="s">
        <v>2347</v>
      </c>
      <c r="T281" s="399"/>
      <c r="U281" s="283">
        <f>'01-Mapa de riesgo-UO'!AW282</f>
        <v>0</v>
      </c>
      <c r="V281" s="283">
        <f>'01-Mapa de riesgo-UO'!AX282</f>
        <v>0</v>
      </c>
      <c r="W281" s="180">
        <f>IF(U281="COMPARTIR",'01-Mapa de riesgo-UO'!BA282, IF(U281=0, 0,$I$6))</f>
        <v>0</v>
      </c>
      <c r="X281" s="281"/>
      <c r="Y281" s="281"/>
      <c r="Z281" s="281"/>
      <c r="AA281" s="281"/>
      <c r="AB281" s="430"/>
    </row>
    <row r="282" spans="1:28" ht="65.25" hidden="1" customHeight="1" x14ac:dyDescent="0.2">
      <c r="A282" s="324"/>
      <c r="B282" s="332"/>
      <c r="C282" s="402"/>
      <c r="D282" s="332"/>
      <c r="E282" s="332"/>
      <c r="F282" s="332"/>
      <c r="G282" s="52">
        <f>'01-Mapa de riesgo-UO'!I283</f>
        <v>0</v>
      </c>
      <c r="H282" s="332"/>
      <c r="I282" s="431"/>
      <c r="J282" s="332"/>
      <c r="K282" s="401"/>
      <c r="L282" s="399"/>
      <c r="M282" s="278">
        <f>IF('01-Mapa de riesgo-UO'!S283="No existen", "No existe control para el riesgo",'01-Mapa de riesgo-UO'!W283)</f>
        <v>0</v>
      </c>
      <c r="N282" s="278">
        <f>'01-Mapa de riesgo-UO'!AB283</f>
        <v>0</v>
      </c>
      <c r="O282" s="278">
        <f>'01-Mapa de riesgo-UO'!AG283</f>
        <v>0</v>
      </c>
      <c r="P282" s="280">
        <f>'01-Mapa de riesgo-UO'!AL283</f>
        <v>0</v>
      </c>
      <c r="Q282" s="280">
        <f>'01-Mapa de riesgo-UO'!AP283</f>
        <v>0</v>
      </c>
      <c r="R282" s="431"/>
      <c r="S282" s="399"/>
      <c r="T282" s="399"/>
      <c r="U282" s="283">
        <f>'01-Mapa de riesgo-UO'!AW283</f>
        <v>0</v>
      </c>
      <c r="V282" s="283">
        <f>'01-Mapa de riesgo-UO'!AX283</f>
        <v>0</v>
      </c>
      <c r="W282" s="180">
        <f>IF(U282="COMPARTIR",'01-Mapa de riesgo-UO'!BA283, IF(U282=0, 0,$I$6))</f>
        <v>0</v>
      </c>
      <c r="X282" s="281"/>
      <c r="Y282" s="281"/>
      <c r="Z282" s="281"/>
      <c r="AA282" s="281"/>
      <c r="AB282" s="430"/>
    </row>
    <row r="283" spans="1:28" ht="65.25" hidden="1" customHeight="1" x14ac:dyDescent="0.2">
      <c r="A283" s="324">
        <v>92</v>
      </c>
      <c r="B283" s="332" t="str">
        <f>'01-Mapa de riesgo-UO'!D284</f>
        <v>EXTENSIÓN_PROYECCIÓN_SOCIAL</v>
      </c>
      <c r="C283" s="402" t="str">
        <f>+'01-Mapa de riesgo-UO'!F284</f>
        <v>NO</v>
      </c>
      <c r="D283" s="332" t="str">
        <f>'01-Mapa de riesgo-UO'!J284</f>
        <v>Operacional</v>
      </c>
      <c r="E283" s="332" t="str">
        <f>'01-Mapa de riesgo-UO'!K284</f>
        <v>Pérdida de la validez de los resultados
(7.7)</v>
      </c>
      <c r="F283" s="332"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32" t="str">
        <f>'01-Mapa de riesgo-UO'!M284</f>
        <v>Pérdida de  credibilidad en el laboratorio
Pérdida de la confianza en el laboratorio
No conformidades en auditorías internas y externas</v>
      </c>
      <c r="I283" s="431" t="str">
        <f>'01-Mapa de riesgo-UO'!AT284</f>
        <v>MODERADO</v>
      </c>
      <c r="J283" s="332" t="str">
        <f>'01-Mapa de riesgo-UO'!AU284</f>
        <v>Número de No Conformidades por estimación de incertidumbre / Total de No Conformidades</v>
      </c>
      <c r="K283" s="424">
        <v>0</v>
      </c>
      <c r="L283" s="399" t="s">
        <v>2341</v>
      </c>
      <c r="M283" s="278" t="str">
        <f>IF('01-Mapa de riesgo-UO'!S284="No existen", "No existe control para el riesgo",'01-Mapa de riesgo-UO'!W284)</f>
        <v>Verificar mediante una tabla cruzada que todas las componentes de incertidumbre descritas en el documento normativo para cada uno de los métodos de calibración del laboratorio se encuentren incluidas dentro del presupuesto de incertidumbre</v>
      </c>
      <c r="N283" s="278">
        <f>'01-Mapa de riesgo-UO'!AB284</f>
        <v>0</v>
      </c>
      <c r="O283" s="278" t="str">
        <f>'01-Mapa de riesgo-UO'!AG284</f>
        <v>Transitorio</v>
      </c>
      <c r="P283" s="280" t="str">
        <f>'01-Mapa de riesgo-UO'!AL284</f>
        <v>No definida</v>
      </c>
      <c r="Q283" s="280" t="str">
        <f>'01-Mapa de riesgo-UO'!AP284</f>
        <v>Preventivo</v>
      </c>
      <c r="R283" s="431" t="str">
        <f>'01-Mapa de riesgo-UO'!AR284</f>
        <v>ACEPTABLE</v>
      </c>
      <c r="S283" s="399" t="s">
        <v>2347</v>
      </c>
      <c r="T283" s="399"/>
      <c r="U283" s="283" t="str">
        <f>'01-Mapa de riesgo-UO'!AW284</f>
        <v>REDUCIR</v>
      </c>
      <c r="V283" s="283" t="str">
        <f>'01-Mapa de riesgo-UO'!AX284</f>
        <v>Realizar el seguimiento de las normas técnicas utilizadas por el laboratorio para los métodos de calibración</v>
      </c>
      <c r="W283" s="180">
        <f>IF(U283="COMPARTIR",'01-Mapa de riesgo-UO'!BA284, IF(U283=0, 0,$I$6))</f>
        <v>0</v>
      </c>
      <c r="X283" s="281"/>
      <c r="Y283" s="281" t="s">
        <v>2835</v>
      </c>
      <c r="Z283" s="281" t="s">
        <v>561</v>
      </c>
      <c r="AA283" s="281" t="s">
        <v>3001</v>
      </c>
      <c r="AB283" s="430" t="s">
        <v>2144</v>
      </c>
    </row>
    <row r="284" spans="1:28" ht="65.25" hidden="1" customHeight="1" x14ac:dyDescent="0.2">
      <c r="A284" s="324"/>
      <c r="B284" s="332"/>
      <c r="C284" s="402"/>
      <c r="D284" s="332"/>
      <c r="E284" s="332"/>
      <c r="F284" s="332"/>
      <c r="G284" s="52">
        <f>'01-Mapa de riesgo-UO'!I285</f>
        <v>0</v>
      </c>
      <c r="H284" s="332"/>
      <c r="I284" s="431"/>
      <c r="J284" s="332"/>
      <c r="K284" s="401"/>
      <c r="L284" s="399"/>
      <c r="M284" s="278" t="str">
        <f>IF('01-Mapa de riesgo-UO'!S285="No existen", "No existe control para el riesgo",'01-Mapa de riesgo-UO'!W285)</f>
        <v>Estudiar las posibles magnitudes de influencia que pueden influir sobre la incertidumbre de medición para los métodos No Normalizados del laboratorio</v>
      </c>
      <c r="N284" s="278">
        <f>'01-Mapa de riesgo-UO'!AB285</f>
        <v>0</v>
      </c>
      <c r="O284" s="278" t="str">
        <f>'01-Mapa de riesgo-UO'!AG285</f>
        <v>Transitorio</v>
      </c>
      <c r="P284" s="280" t="str">
        <f>'01-Mapa de riesgo-UO'!AL285</f>
        <v>No definida</v>
      </c>
      <c r="Q284" s="280" t="str">
        <f>'01-Mapa de riesgo-UO'!AP285</f>
        <v>Preventivo</v>
      </c>
      <c r="R284" s="431"/>
      <c r="S284" s="399" t="s">
        <v>2347</v>
      </c>
      <c r="T284" s="399"/>
      <c r="U284" s="283">
        <f>'01-Mapa de riesgo-UO'!AW285</f>
        <v>0</v>
      </c>
      <c r="V284" s="283">
        <f>'01-Mapa de riesgo-UO'!AX285</f>
        <v>0</v>
      </c>
      <c r="W284" s="180">
        <f>IF(U284="COMPARTIR",'01-Mapa de riesgo-UO'!BA285, IF(U284=0, 0,$I$6))</f>
        <v>0</v>
      </c>
      <c r="X284" s="281"/>
      <c r="Y284" s="281"/>
      <c r="Z284" s="281"/>
      <c r="AA284" s="281"/>
      <c r="AB284" s="430"/>
    </row>
    <row r="285" spans="1:28" ht="65.25" hidden="1" customHeight="1" x14ac:dyDescent="0.2">
      <c r="A285" s="324"/>
      <c r="B285" s="332"/>
      <c r="C285" s="402"/>
      <c r="D285" s="332"/>
      <c r="E285" s="332"/>
      <c r="F285" s="332"/>
      <c r="G285" s="52">
        <f>'01-Mapa de riesgo-UO'!I286</f>
        <v>0</v>
      </c>
      <c r="H285" s="332"/>
      <c r="I285" s="431"/>
      <c r="J285" s="332"/>
      <c r="K285" s="401"/>
      <c r="L285" s="399"/>
      <c r="M285" s="278">
        <f>IF('01-Mapa de riesgo-UO'!S286="No existen", "No existe control para el riesgo",'01-Mapa de riesgo-UO'!W286)</f>
        <v>0</v>
      </c>
      <c r="N285" s="278">
        <f>'01-Mapa de riesgo-UO'!AB286</f>
        <v>0</v>
      </c>
      <c r="O285" s="278">
        <f>'01-Mapa de riesgo-UO'!AG286</f>
        <v>0</v>
      </c>
      <c r="P285" s="280">
        <f>'01-Mapa de riesgo-UO'!AL286</f>
        <v>0</v>
      </c>
      <c r="Q285" s="280">
        <f>'01-Mapa de riesgo-UO'!AP286</f>
        <v>0</v>
      </c>
      <c r="R285" s="431"/>
      <c r="S285" s="399"/>
      <c r="T285" s="399"/>
      <c r="U285" s="283">
        <f>'01-Mapa de riesgo-UO'!AW286</f>
        <v>0</v>
      </c>
      <c r="V285" s="283">
        <f>'01-Mapa de riesgo-UO'!AX286</f>
        <v>0</v>
      </c>
      <c r="W285" s="180">
        <f>IF(U285="COMPARTIR",'01-Mapa de riesgo-UO'!BA286, IF(U285=0, 0,$I$6))</f>
        <v>0</v>
      </c>
      <c r="X285" s="281"/>
      <c r="Y285" s="281"/>
      <c r="Z285" s="281"/>
      <c r="AA285" s="281"/>
      <c r="AB285" s="430"/>
    </row>
    <row r="286" spans="1:28" ht="65.25" hidden="1" customHeight="1" x14ac:dyDescent="0.2">
      <c r="A286" s="324">
        <v>93</v>
      </c>
      <c r="B286" s="332" t="str">
        <f>'01-Mapa de riesgo-UO'!D287</f>
        <v>EXTENSIÓN_PROYECCIÓN_SOCIAL</v>
      </c>
      <c r="C286" s="402" t="str">
        <f>+'01-Mapa de riesgo-UO'!F287</f>
        <v>NO</v>
      </c>
      <c r="D286" s="332" t="str">
        <f>'01-Mapa de riesgo-UO'!J287</f>
        <v>Cumplimiento</v>
      </c>
      <c r="E286" s="332" t="str">
        <f>'01-Mapa de riesgo-UO'!K287</f>
        <v xml:space="preserve">Resultados Insatisfactorios de la Participación en Ensayos de Aptitud </v>
      </c>
      <c r="F286" s="332" t="str">
        <f>'01-Mapa de riesgo-UO'!L287</f>
        <v>Los resultados de los ensayos de aptitud en los que participa el laboratorio son insatisfactorios</v>
      </c>
      <c r="G286" s="52" t="str">
        <f>'01-Mapa de riesgo-UO'!I287</f>
        <v>Utilización de una norma inadecuada para las calibraciones</v>
      </c>
      <c r="H286" s="332" t="str">
        <f>'01-Mapa de riesgo-UO'!M287</f>
        <v>Pérdida de  credibilidad en el laboratorio
Cierre del laboratorio</v>
      </c>
      <c r="I286" s="431" t="str">
        <f>'01-Mapa de riesgo-UO'!AT287</f>
        <v>LEVE</v>
      </c>
      <c r="J286" s="332" t="str">
        <f>'01-Mapa de riesgo-UO'!AU287</f>
        <v>Número ensayos no satisfactorios / Número ensayos total</v>
      </c>
      <c r="K286" s="424">
        <v>0</v>
      </c>
      <c r="L286" s="399" t="s">
        <v>2832</v>
      </c>
      <c r="M286" s="278" t="str">
        <f>IF('01-Mapa de riesgo-UO'!S287="No existen", "No existe control para el riesgo",'01-Mapa de riesgo-UO'!W287)</f>
        <v>Cumplir con la programación establecida en el Plan de calibración, verificación y mantenimiento del laboratorio en cada vigencia</v>
      </c>
      <c r="N286" s="278">
        <f>'01-Mapa de riesgo-UO'!AB287</f>
        <v>0</v>
      </c>
      <c r="O286" s="278" t="str">
        <f>'01-Mapa de riesgo-UO'!AG287</f>
        <v>Transitorio</v>
      </c>
      <c r="P286" s="280" t="str">
        <f>'01-Mapa de riesgo-UO'!AL287</f>
        <v>Trimestral</v>
      </c>
      <c r="Q286" s="280" t="str">
        <f>'01-Mapa de riesgo-UO'!AP287</f>
        <v>Preventivo</v>
      </c>
      <c r="R286" s="431" t="str">
        <f>'01-Mapa de riesgo-UO'!AR287</f>
        <v>ACEPTABLE</v>
      </c>
      <c r="S286" s="399" t="s">
        <v>2347</v>
      </c>
      <c r="T286" s="399"/>
      <c r="U286" s="283" t="str">
        <f>'01-Mapa de riesgo-UO'!AW287</f>
        <v>ASUMIR</v>
      </c>
      <c r="V286" s="283">
        <f>'01-Mapa de riesgo-UO'!AX287</f>
        <v>0</v>
      </c>
      <c r="W286" s="180">
        <f>IF(U286="COMPARTIR",'01-Mapa de riesgo-UO'!BA287, IF(U286=0, 0,$I$6))</f>
        <v>0</v>
      </c>
      <c r="X286" s="281"/>
      <c r="Y286" s="281"/>
      <c r="Z286" s="281"/>
      <c r="AA286" s="281"/>
      <c r="AB286" s="430" t="s">
        <v>2144</v>
      </c>
    </row>
    <row r="287" spans="1:28" ht="65.25" hidden="1" customHeight="1" x14ac:dyDescent="0.2">
      <c r="A287" s="324"/>
      <c r="B287" s="332"/>
      <c r="C287" s="402"/>
      <c r="D287" s="332"/>
      <c r="E287" s="332"/>
      <c r="F287" s="332"/>
      <c r="G287" s="52">
        <f>'01-Mapa de riesgo-UO'!I288</f>
        <v>0</v>
      </c>
      <c r="H287" s="332"/>
      <c r="I287" s="431"/>
      <c r="J287" s="332"/>
      <c r="K287" s="401"/>
      <c r="L287" s="399"/>
      <c r="M287" s="278" t="str">
        <f>IF('01-Mapa de riesgo-UO'!S288="No existen", "No existe control para el riesgo",'01-Mapa de riesgo-UO'!W288)</f>
        <v>Cumplir con el Programa Anual de Capacitación y la Supervisión del Personal del laboratorio</v>
      </c>
      <c r="N287" s="278">
        <f>'01-Mapa de riesgo-UO'!AB288</f>
        <v>0</v>
      </c>
      <c r="O287" s="278" t="str">
        <f>'01-Mapa de riesgo-UO'!AG288</f>
        <v>Transitorio</v>
      </c>
      <c r="P287" s="280" t="str">
        <f>'01-Mapa de riesgo-UO'!AL288</f>
        <v>Anual</v>
      </c>
      <c r="Q287" s="280" t="str">
        <f>'01-Mapa de riesgo-UO'!AP288</f>
        <v>Preventivo</v>
      </c>
      <c r="R287" s="431"/>
      <c r="S287" s="399" t="s">
        <v>2347</v>
      </c>
      <c r="T287" s="399"/>
      <c r="U287" s="283" t="str">
        <f>'01-Mapa de riesgo-UO'!AW288</f>
        <v>ASUMIR</v>
      </c>
      <c r="V287" s="283">
        <f>'01-Mapa de riesgo-UO'!AX288</f>
        <v>0</v>
      </c>
      <c r="W287" s="180">
        <f>IF(U287="COMPARTIR",'01-Mapa de riesgo-UO'!BA288, IF(U287=0, 0,$I$6))</f>
        <v>0</v>
      </c>
      <c r="X287" s="281"/>
      <c r="Y287" s="281"/>
      <c r="Z287" s="281"/>
      <c r="AA287" s="281"/>
      <c r="AB287" s="430"/>
    </row>
    <row r="288" spans="1:28" ht="65.25" hidden="1" customHeight="1" x14ac:dyDescent="0.2">
      <c r="A288" s="324"/>
      <c r="B288" s="332"/>
      <c r="C288" s="402"/>
      <c r="D288" s="332"/>
      <c r="E288" s="332"/>
      <c r="F288" s="332"/>
      <c r="G288" s="52">
        <f>'01-Mapa de riesgo-UO'!I289</f>
        <v>0</v>
      </c>
      <c r="H288" s="332"/>
      <c r="I288" s="431"/>
      <c r="J288" s="332"/>
      <c r="K288" s="401"/>
      <c r="L288" s="399"/>
      <c r="M288" s="278" t="str">
        <f>IF('01-Mapa de riesgo-UO'!S289="No existen", "No existe control para el riesgo",'01-Mapa de riesgo-UO'!W289)</f>
        <v>Aplicar métodos de calibración apropiados para el uso previsto</v>
      </c>
      <c r="N288" s="278">
        <f>'01-Mapa de riesgo-UO'!AB289</f>
        <v>0</v>
      </c>
      <c r="O288" s="278" t="str">
        <f>'01-Mapa de riesgo-UO'!AG289</f>
        <v>Transitorio</v>
      </c>
      <c r="P288" s="280" t="str">
        <f>'01-Mapa de riesgo-UO'!AL289</f>
        <v>Semestral</v>
      </c>
      <c r="Q288" s="280" t="str">
        <f>'01-Mapa de riesgo-UO'!AP289</f>
        <v>Preventivo</v>
      </c>
      <c r="R288" s="431"/>
      <c r="S288" s="399" t="s">
        <v>2347</v>
      </c>
      <c r="T288" s="399"/>
      <c r="U288" s="283" t="str">
        <f>'01-Mapa de riesgo-UO'!AW289</f>
        <v>ASUMIR</v>
      </c>
      <c r="V288" s="283">
        <f>'01-Mapa de riesgo-UO'!AX289</f>
        <v>0</v>
      </c>
      <c r="W288" s="180">
        <f>IF(U288="COMPARTIR",'01-Mapa de riesgo-UO'!BA289, IF(U288=0, 0,$I$6))</f>
        <v>0</v>
      </c>
      <c r="X288" s="281"/>
      <c r="Y288" s="281"/>
      <c r="Z288" s="281"/>
      <c r="AA288" s="281"/>
      <c r="AB288" s="430"/>
    </row>
    <row r="289" spans="1:28" ht="65.25" hidden="1" customHeight="1" x14ac:dyDescent="0.2">
      <c r="A289" s="324">
        <v>94</v>
      </c>
      <c r="B289" s="332" t="str">
        <f>'01-Mapa de riesgo-UO'!D290</f>
        <v>EXTENSIÓN_PROYECCIÓN_SOCIAL</v>
      </c>
      <c r="C289" s="402" t="str">
        <f>+'01-Mapa de riesgo-UO'!F290</f>
        <v>NO</v>
      </c>
      <c r="D289" s="332" t="str">
        <f>'01-Mapa de riesgo-UO'!J290</f>
        <v>Operacional</v>
      </c>
      <c r="E289" s="332" t="str">
        <f>'01-Mapa de riesgo-UO'!K290</f>
        <v>Interrupción del servicio de calibración</v>
      </c>
      <c r="F289" s="332"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32" t="str">
        <f>'01-Mapa de riesgo-UO'!M290</f>
        <v>Cierre del laboratorio                Incumplimiento con los clientes</v>
      </c>
      <c r="I289" s="431" t="str">
        <f>'01-Mapa de riesgo-UO'!AT290</f>
        <v>MODERADO</v>
      </c>
      <c r="J289" s="332" t="str">
        <f>'01-Mapa de riesgo-UO'!AU290</f>
        <v>Número de reparaciones en el equipo de aire acondicionado o en el deshumidificador por vigencia</v>
      </c>
      <c r="K289" s="401">
        <v>0</v>
      </c>
      <c r="L289" s="399" t="s">
        <v>2343</v>
      </c>
      <c r="M289" s="278" t="str">
        <f>IF('01-Mapa de riesgo-UO'!S290="No existen", "No existe control para el riesgo",'01-Mapa de riesgo-UO'!W290)</f>
        <v>Solicitar al área de Servicios Institucionales el mantenimiento preventivo del aire acondicionado y del deshumidificador</v>
      </c>
      <c r="N289" s="278">
        <f>'01-Mapa de riesgo-UO'!AB290</f>
        <v>0</v>
      </c>
      <c r="O289" s="278" t="str">
        <f>'01-Mapa de riesgo-UO'!AG290</f>
        <v>Orden de Servicio</v>
      </c>
      <c r="P289" s="280" t="str">
        <f>'01-Mapa de riesgo-UO'!AL290</f>
        <v>Anual</v>
      </c>
      <c r="Q289" s="280" t="str">
        <f>'01-Mapa de riesgo-UO'!AP290</f>
        <v>Preventivo</v>
      </c>
      <c r="R289" s="431" t="str">
        <f>'01-Mapa de riesgo-UO'!AR290</f>
        <v>ACEPTABLE</v>
      </c>
      <c r="S289" s="399" t="s">
        <v>2347</v>
      </c>
      <c r="T289" s="399"/>
      <c r="U289" s="283" t="str">
        <f>'01-Mapa de riesgo-UO'!AW290</f>
        <v>COMPARTIR</v>
      </c>
      <c r="V289" s="283" t="str">
        <f>'01-Mapa de riesgo-UO'!AX290</f>
        <v>Solicitar al área de Servicios Institucionales el mantenimiento de los equipos: aire acondicionado y deshumidificador cada 6 meses</v>
      </c>
      <c r="W289" s="180">
        <f>IF(U289="COMPARTIR",'01-Mapa de riesgo-UO'!BA290, IF(U289=0, 0,$I$6))</f>
        <v>0</v>
      </c>
      <c r="X289" s="281"/>
      <c r="Y289" s="281" t="s">
        <v>2836</v>
      </c>
      <c r="Z289" s="281" t="s">
        <v>561</v>
      </c>
      <c r="AA289" s="281" t="s">
        <v>3001</v>
      </c>
      <c r="AB289" s="430" t="s">
        <v>2144</v>
      </c>
    </row>
    <row r="290" spans="1:28" ht="65.25" hidden="1" customHeight="1" x14ac:dyDescent="0.2">
      <c r="A290" s="324"/>
      <c r="B290" s="332"/>
      <c r="C290" s="402"/>
      <c r="D290" s="332"/>
      <c r="E290" s="332"/>
      <c r="F290" s="332"/>
      <c r="G290" s="52">
        <f>'01-Mapa de riesgo-UO'!I291</f>
        <v>0</v>
      </c>
      <c r="H290" s="332"/>
      <c r="I290" s="431"/>
      <c r="J290" s="332"/>
      <c r="K290" s="401"/>
      <c r="L290" s="399"/>
      <c r="M290" s="278">
        <f>IF('01-Mapa de riesgo-UO'!S291="No existen", "No existe control para el riesgo",'01-Mapa de riesgo-UO'!W291)</f>
        <v>0</v>
      </c>
      <c r="N290" s="278">
        <f>'01-Mapa de riesgo-UO'!AB291</f>
        <v>0</v>
      </c>
      <c r="O290" s="278">
        <f>'01-Mapa de riesgo-UO'!AG291</f>
        <v>0</v>
      </c>
      <c r="P290" s="280">
        <f>'01-Mapa de riesgo-UO'!AL291</f>
        <v>0</v>
      </c>
      <c r="Q290" s="280">
        <f>'01-Mapa de riesgo-UO'!AP291</f>
        <v>0</v>
      </c>
      <c r="R290" s="431"/>
      <c r="S290" s="399"/>
      <c r="T290" s="399"/>
      <c r="U290" s="283">
        <f>'01-Mapa de riesgo-UO'!AW291</f>
        <v>0</v>
      </c>
      <c r="V290" s="283">
        <f>'01-Mapa de riesgo-UO'!AX291</f>
        <v>0</v>
      </c>
      <c r="W290" s="180">
        <f>IF(U290="COMPARTIR",'01-Mapa de riesgo-UO'!BA291, IF(U290=0, 0,$I$6))</f>
        <v>0</v>
      </c>
      <c r="X290" s="281"/>
      <c r="Y290" s="281"/>
      <c r="Z290" s="281"/>
      <c r="AA290" s="281"/>
      <c r="AB290" s="430"/>
    </row>
    <row r="291" spans="1:28" ht="65.25" hidden="1" customHeight="1" x14ac:dyDescent="0.2">
      <c r="A291" s="324"/>
      <c r="B291" s="332"/>
      <c r="C291" s="402"/>
      <c r="D291" s="332"/>
      <c r="E291" s="332"/>
      <c r="F291" s="332"/>
      <c r="G291" s="52">
        <f>'01-Mapa de riesgo-UO'!I292</f>
        <v>0</v>
      </c>
      <c r="H291" s="332"/>
      <c r="I291" s="431"/>
      <c r="J291" s="332"/>
      <c r="K291" s="401"/>
      <c r="L291" s="399"/>
      <c r="M291" s="278">
        <f>IF('01-Mapa de riesgo-UO'!S292="No existen", "No existe control para el riesgo",'01-Mapa de riesgo-UO'!W292)</f>
        <v>0</v>
      </c>
      <c r="N291" s="278">
        <f>'01-Mapa de riesgo-UO'!AB292</f>
        <v>0</v>
      </c>
      <c r="O291" s="278">
        <f>'01-Mapa de riesgo-UO'!AG292</f>
        <v>0</v>
      </c>
      <c r="P291" s="280">
        <f>'01-Mapa de riesgo-UO'!AL292</f>
        <v>0</v>
      </c>
      <c r="Q291" s="280">
        <f>'01-Mapa de riesgo-UO'!AP292</f>
        <v>0</v>
      </c>
      <c r="R291" s="431"/>
      <c r="S291" s="399"/>
      <c r="T291" s="399"/>
      <c r="U291" s="283">
        <f>'01-Mapa de riesgo-UO'!AW292</f>
        <v>0</v>
      </c>
      <c r="V291" s="283">
        <f>'01-Mapa de riesgo-UO'!AX292</f>
        <v>0</v>
      </c>
      <c r="W291" s="180">
        <f>IF(U291="COMPARTIR",'01-Mapa de riesgo-UO'!BA292, IF(U291=0, 0,$I$6))</f>
        <v>0</v>
      </c>
      <c r="X291" s="281"/>
      <c r="Y291" s="281"/>
      <c r="Z291" s="281"/>
      <c r="AA291" s="281"/>
      <c r="AB291" s="430"/>
    </row>
    <row r="292" spans="1:28" ht="65.25" hidden="1" customHeight="1" x14ac:dyDescent="0.2">
      <c r="A292" s="324">
        <v>95</v>
      </c>
      <c r="B292" s="332" t="str">
        <f>'01-Mapa de riesgo-UO'!D293</f>
        <v>EXTENSIÓN_PROYECCIÓN_SOCIAL</v>
      </c>
      <c r="C292" s="402" t="str">
        <f>+'01-Mapa de riesgo-UO'!F293</f>
        <v>NO</v>
      </c>
      <c r="D292" s="332" t="str">
        <f>'01-Mapa de riesgo-UO'!J293</f>
        <v>Operacional</v>
      </c>
      <c r="E292" s="332" t="str">
        <f>'01-Mapa de riesgo-UO'!K293</f>
        <v>Interrupción del servicio de calibración</v>
      </c>
      <c r="F292" s="332"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32" t="str">
        <f>'01-Mapa de riesgo-UO'!M293</f>
        <v>Cierre del laboratorio                Incumplimiento con los clientes</v>
      </c>
      <c r="I292" s="431" t="str">
        <f>'01-Mapa de riesgo-UO'!AT293</f>
        <v>MODERADO</v>
      </c>
      <c r="J292" s="332" t="str">
        <f>'01-Mapa de riesgo-UO'!AU293</f>
        <v>Número de equipos que participan en las calibraciones averiados por año / Número total de equipos que participan en las calibraciones</v>
      </c>
      <c r="K292" s="424">
        <v>0</v>
      </c>
      <c r="L292" s="399" t="s">
        <v>2344</v>
      </c>
      <c r="M292" s="278" t="str">
        <f>IF('01-Mapa de riesgo-UO'!S293="No existen", "No existe control para el riesgo",'01-Mapa de riesgo-UO'!W293)</f>
        <v>Aplicar oportuna y correctamente el Instructivo de Instalaciones y Condiciones Ambientales</v>
      </c>
      <c r="N292" s="278">
        <f>'01-Mapa de riesgo-UO'!AB293</f>
        <v>0</v>
      </c>
      <c r="O292" s="278" t="str">
        <f>'01-Mapa de riesgo-UO'!AG293</f>
        <v>Transitorio</v>
      </c>
      <c r="P292" s="280" t="str">
        <f>'01-Mapa de riesgo-UO'!AL293</f>
        <v>No definida</v>
      </c>
      <c r="Q292" s="280" t="str">
        <f>'01-Mapa de riesgo-UO'!AP293</f>
        <v>Preventivo</v>
      </c>
      <c r="R292" s="431" t="str">
        <f>'01-Mapa de riesgo-UO'!AR293</f>
        <v>ACEPTABLE</v>
      </c>
      <c r="S292" s="399" t="s">
        <v>2347</v>
      </c>
      <c r="T292" s="399"/>
      <c r="U292" s="283" t="str">
        <f>'01-Mapa de riesgo-UO'!AW293</f>
        <v>REDUCIR</v>
      </c>
      <c r="V292" s="283" t="str">
        <f>'01-Mapa de riesgo-UO'!AX293</f>
        <v xml:space="preserve">Cumplir con las calibraciones y comprobaciones intermedias programadas por el laboratorio </v>
      </c>
      <c r="W292" s="180">
        <f>IF(U292="COMPARTIR",'01-Mapa de riesgo-UO'!BA293, IF(U292=0, 0,$I$6))</f>
        <v>0</v>
      </c>
      <c r="X292" s="281"/>
      <c r="Y292" s="281" t="s">
        <v>2352</v>
      </c>
      <c r="Z292" s="281" t="s">
        <v>561</v>
      </c>
      <c r="AA292" s="281" t="s">
        <v>3001</v>
      </c>
      <c r="AB292" s="430" t="s">
        <v>2144</v>
      </c>
    </row>
    <row r="293" spans="1:28" ht="65.25" hidden="1" customHeight="1" x14ac:dyDescent="0.2">
      <c r="A293" s="324"/>
      <c r="B293" s="332"/>
      <c r="C293" s="402"/>
      <c r="D293" s="332"/>
      <c r="E293" s="332"/>
      <c r="F293" s="332"/>
      <c r="G293" s="52">
        <f>'01-Mapa de riesgo-UO'!I294</f>
        <v>0</v>
      </c>
      <c r="H293" s="332"/>
      <c r="I293" s="431"/>
      <c r="J293" s="332"/>
      <c r="K293" s="401"/>
      <c r="L293" s="399"/>
      <c r="M293" s="278" t="str">
        <f>IF('01-Mapa de riesgo-UO'!S294="No existen", "No existe control para el riesgo",'01-Mapa de riesgo-UO'!W294)</f>
        <v>Cumplir con la programación establecida en el Plan de calibración, verificación y mantenimiento del laboratorio en cada vigencia</v>
      </c>
      <c r="N293" s="278">
        <f>'01-Mapa de riesgo-UO'!AB294</f>
        <v>0</v>
      </c>
      <c r="O293" s="278" t="str">
        <f>'01-Mapa de riesgo-UO'!AG294</f>
        <v>Transitorio</v>
      </c>
      <c r="P293" s="280" t="str">
        <f>'01-Mapa de riesgo-UO'!AL294</f>
        <v>Trimestral</v>
      </c>
      <c r="Q293" s="280" t="str">
        <f>'01-Mapa de riesgo-UO'!AP294</f>
        <v>Preventivo</v>
      </c>
      <c r="R293" s="431"/>
      <c r="S293" s="399" t="s">
        <v>2347</v>
      </c>
      <c r="T293" s="399"/>
      <c r="U293" s="283">
        <f>'01-Mapa de riesgo-UO'!AW294</f>
        <v>0</v>
      </c>
      <c r="V293" s="283">
        <f>'01-Mapa de riesgo-UO'!AX294</f>
        <v>0</v>
      </c>
      <c r="W293" s="180">
        <f>IF(U293="COMPARTIR",'01-Mapa de riesgo-UO'!BA294, IF(U293=0, 0,$I$6))</f>
        <v>0</v>
      </c>
      <c r="X293" s="281"/>
      <c r="Y293" s="281"/>
      <c r="Z293" s="281"/>
      <c r="AA293" s="281"/>
      <c r="AB293" s="430"/>
    </row>
    <row r="294" spans="1:28" ht="65.25" hidden="1" customHeight="1" x14ac:dyDescent="0.2">
      <c r="A294" s="324"/>
      <c r="B294" s="332"/>
      <c r="C294" s="402"/>
      <c r="D294" s="332"/>
      <c r="E294" s="332"/>
      <c r="F294" s="332"/>
      <c r="G294" s="52">
        <f>'01-Mapa de riesgo-UO'!I295</f>
        <v>0</v>
      </c>
      <c r="H294" s="332"/>
      <c r="I294" s="431"/>
      <c r="J294" s="332"/>
      <c r="K294" s="401"/>
      <c r="L294" s="399"/>
      <c r="M294" s="278">
        <f>IF('01-Mapa de riesgo-UO'!S295="No existen", "No existe control para el riesgo",'01-Mapa de riesgo-UO'!W295)</f>
        <v>0</v>
      </c>
      <c r="N294" s="278">
        <f>'01-Mapa de riesgo-UO'!AB295</f>
        <v>0</v>
      </c>
      <c r="O294" s="278">
        <f>'01-Mapa de riesgo-UO'!AG295</f>
        <v>0</v>
      </c>
      <c r="P294" s="280">
        <f>'01-Mapa de riesgo-UO'!AL295</f>
        <v>0</v>
      </c>
      <c r="Q294" s="280">
        <f>'01-Mapa de riesgo-UO'!AP295</f>
        <v>0</v>
      </c>
      <c r="R294" s="431"/>
      <c r="S294" s="399"/>
      <c r="T294" s="399"/>
      <c r="U294" s="283">
        <f>'01-Mapa de riesgo-UO'!AW295</f>
        <v>0</v>
      </c>
      <c r="V294" s="283">
        <f>'01-Mapa de riesgo-UO'!AX295</f>
        <v>0</v>
      </c>
      <c r="W294" s="180">
        <f>IF(U294="COMPARTIR",'01-Mapa de riesgo-UO'!BA295, IF(U294=0, 0,$I$6))</f>
        <v>0</v>
      </c>
      <c r="X294" s="281"/>
      <c r="Y294" s="281"/>
      <c r="Z294" s="281"/>
      <c r="AA294" s="281"/>
      <c r="AB294" s="430"/>
    </row>
    <row r="295" spans="1:28" ht="65.25" hidden="1" customHeight="1" x14ac:dyDescent="0.2">
      <c r="A295" s="324">
        <v>96</v>
      </c>
      <c r="B295" s="332" t="str">
        <f>'01-Mapa de riesgo-UO'!D296</f>
        <v>EXTENSIÓN_PROYECCIÓN_SOCIAL</v>
      </c>
      <c r="C295" s="402" t="str">
        <f>+'01-Mapa de riesgo-UO'!F296</f>
        <v>NO</v>
      </c>
      <c r="D295" s="332" t="str">
        <f>'01-Mapa de riesgo-UO'!J296</f>
        <v>Operacional</v>
      </c>
      <c r="E295" s="332" t="str">
        <f>'01-Mapa de riesgo-UO'!K296</f>
        <v>Interrupción del servicio de calibración</v>
      </c>
      <c r="F295" s="332" t="str">
        <f>'01-Mapa de riesgo-UO'!L296</f>
        <v>El laboratorio no puede prestar sus servicios porque no cuenta con el personal clave para realizar las calibraciones</v>
      </c>
      <c r="G295" s="52" t="str">
        <f>'01-Mapa de riesgo-UO'!I296</f>
        <v>Ausencia de Personal clave para realizar las calibraciones</v>
      </c>
      <c r="H295" s="332" t="str">
        <f>'01-Mapa de riesgo-UO'!M296</f>
        <v>Cierre del laboratorio                Incumplimiento con los clientes</v>
      </c>
      <c r="I295" s="431" t="str">
        <f>'01-Mapa de riesgo-UO'!AT296</f>
        <v>MODERADO</v>
      </c>
      <c r="J295" s="332" t="str">
        <f>'01-Mapa de riesgo-UO'!AU296</f>
        <v>Número de días de ausencia del personal clave por vigencia/Número de días por vigencia</v>
      </c>
      <c r="K295" s="424">
        <v>0</v>
      </c>
      <c r="L295" s="399" t="s">
        <v>2345</v>
      </c>
      <c r="M295" s="278" t="str">
        <f>IF('01-Mapa de riesgo-UO'!S296="No existen", "No existe control para el riesgo",'01-Mapa de riesgo-UO'!W296)</f>
        <v xml:space="preserve">Tener sustitutos para cada uno de los cargos del laboratorio </v>
      </c>
      <c r="N295" s="278">
        <f>'01-Mapa de riesgo-UO'!AB296</f>
        <v>0</v>
      </c>
      <c r="O295" s="278" t="str">
        <f>'01-Mapa de riesgo-UO'!AG296</f>
        <v>Transitorio Contratista</v>
      </c>
      <c r="P295" s="280" t="str">
        <f>'01-Mapa de riesgo-UO'!AL296</f>
        <v>Anual</v>
      </c>
      <c r="Q295" s="280" t="str">
        <f>'01-Mapa de riesgo-UO'!AP296</f>
        <v>Preventivo</v>
      </c>
      <c r="R295" s="431" t="str">
        <f>'01-Mapa de riesgo-UO'!AR296</f>
        <v>ACEPTABLE</v>
      </c>
      <c r="S295" s="399" t="s">
        <v>2348</v>
      </c>
      <c r="T295" s="399"/>
      <c r="U295" s="283" t="str">
        <f>'01-Mapa de riesgo-UO'!AW296</f>
        <v>REDUCIR</v>
      </c>
      <c r="V295" s="283" t="str">
        <f>'01-Mapa de riesgo-UO'!AX296</f>
        <v>Entrenar y Capacitar estudiantes de diferentes programas de la universidad en todo lo referente a las calibraciones</v>
      </c>
      <c r="W295" s="180">
        <f>IF(U295="COMPARTIR",'01-Mapa de riesgo-UO'!BA296, IF(U295=0, 0,$I$6))</f>
        <v>0</v>
      </c>
      <c r="X295" s="281"/>
      <c r="Y295" s="281" t="s">
        <v>2837</v>
      </c>
      <c r="Z295" s="281" t="s">
        <v>2838</v>
      </c>
      <c r="AA295" s="281"/>
      <c r="AB295" s="430" t="s">
        <v>2144</v>
      </c>
    </row>
    <row r="296" spans="1:28" ht="65.25" hidden="1" customHeight="1" x14ac:dyDescent="0.2">
      <c r="A296" s="324"/>
      <c r="B296" s="332"/>
      <c r="C296" s="402"/>
      <c r="D296" s="332"/>
      <c r="E296" s="332"/>
      <c r="F296" s="332"/>
      <c r="G296" s="52">
        <f>'01-Mapa de riesgo-UO'!I297</f>
        <v>0</v>
      </c>
      <c r="H296" s="332"/>
      <c r="I296" s="431"/>
      <c r="J296" s="332"/>
      <c r="K296" s="401"/>
      <c r="L296" s="399"/>
      <c r="M296" s="278">
        <f>IF('01-Mapa de riesgo-UO'!S297="No existen", "No existe control para el riesgo",'01-Mapa de riesgo-UO'!W297)</f>
        <v>0</v>
      </c>
      <c r="N296" s="278">
        <f>'01-Mapa de riesgo-UO'!AB297</f>
        <v>0</v>
      </c>
      <c r="O296" s="278">
        <f>'01-Mapa de riesgo-UO'!AG297</f>
        <v>0</v>
      </c>
      <c r="P296" s="280">
        <f>'01-Mapa de riesgo-UO'!AL297</f>
        <v>0</v>
      </c>
      <c r="Q296" s="280">
        <f>'01-Mapa de riesgo-UO'!AP297</f>
        <v>0</v>
      </c>
      <c r="R296" s="431"/>
      <c r="S296" s="399"/>
      <c r="T296" s="399"/>
      <c r="U296" s="283">
        <f>'01-Mapa de riesgo-UO'!AW297</f>
        <v>0</v>
      </c>
      <c r="V296" s="283">
        <f>'01-Mapa de riesgo-UO'!AX297</f>
        <v>0</v>
      </c>
      <c r="W296" s="180">
        <f>IF(U296="COMPARTIR",'01-Mapa de riesgo-UO'!BA297, IF(U296=0, 0,$I$6))</f>
        <v>0</v>
      </c>
      <c r="X296" s="281"/>
      <c r="Y296" s="281"/>
      <c r="Z296" s="281"/>
      <c r="AA296" s="281"/>
      <c r="AB296" s="430"/>
    </row>
    <row r="297" spans="1:28" ht="65.25" hidden="1" customHeight="1" x14ac:dyDescent="0.2">
      <c r="A297" s="324"/>
      <c r="B297" s="332"/>
      <c r="C297" s="402"/>
      <c r="D297" s="332"/>
      <c r="E297" s="332"/>
      <c r="F297" s="332"/>
      <c r="G297" s="52">
        <f>'01-Mapa de riesgo-UO'!I298</f>
        <v>0</v>
      </c>
      <c r="H297" s="332"/>
      <c r="I297" s="431"/>
      <c r="J297" s="332"/>
      <c r="K297" s="401"/>
      <c r="L297" s="399"/>
      <c r="M297" s="278">
        <f>IF('01-Mapa de riesgo-UO'!S298="No existen", "No existe control para el riesgo",'01-Mapa de riesgo-UO'!W298)</f>
        <v>0</v>
      </c>
      <c r="N297" s="278">
        <f>'01-Mapa de riesgo-UO'!AB298</f>
        <v>0</v>
      </c>
      <c r="O297" s="278">
        <f>'01-Mapa de riesgo-UO'!AG298</f>
        <v>0</v>
      </c>
      <c r="P297" s="280">
        <f>'01-Mapa de riesgo-UO'!AL298</f>
        <v>0</v>
      </c>
      <c r="Q297" s="280">
        <f>'01-Mapa de riesgo-UO'!AP298</f>
        <v>0</v>
      </c>
      <c r="R297" s="431"/>
      <c r="S297" s="399"/>
      <c r="T297" s="399"/>
      <c r="U297" s="283">
        <f>'01-Mapa de riesgo-UO'!AW298</f>
        <v>0</v>
      </c>
      <c r="V297" s="283">
        <f>'01-Mapa de riesgo-UO'!AX298</f>
        <v>0</v>
      </c>
      <c r="W297" s="180">
        <f>IF(U297="COMPARTIR",'01-Mapa de riesgo-UO'!BA298, IF(U297=0, 0,$I$6))</f>
        <v>0</v>
      </c>
      <c r="X297" s="281"/>
      <c r="Y297" s="281"/>
      <c r="Z297" s="281"/>
      <c r="AA297" s="281"/>
      <c r="AB297" s="430"/>
    </row>
    <row r="298" spans="1:28" ht="65.25" hidden="1" customHeight="1" x14ac:dyDescent="0.2">
      <c r="A298" s="324">
        <v>97</v>
      </c>
      <c r="B298" s="332" t="str">
        <f>'01-Mapa de riesgo-UO'!D299</f>
        <v>EXTENSIÓN_PROYECCIÓN_SOCIAL</v>
      </c>
      <c r="C298" s="402" t="str">
        <f>+'01-Mapa de riesgo-UO'!F299</f>
        <v>NO</v>
      </c>
      <c r="D298" s="332" t="str">
        <f>'01-Mapa de riesgo-UO'!J299</f>
        <v>Corrupción</v>
      </c>
      <c r="E298" s="332" t="str">
        <f>'01-Mapa de riesgo-UO'!K299</f>
        <v>Pérdida de la imparcialidad (4.1.3)</v>
      </c>
      <c r="F298" s="332"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32" t="str">
        <f>'01-Mapa de riesgo-UO'!M299</f>
        <v>Pérdida de  credibilidad en el laboratorio
Pérdida de la confianza en el funcionario.
Iniciación de un proceso disciplinario</v>
      </c>
      <c r="I298" s="431" t="str">
        <f>'01-Mapa de riesgo-UO'!AT299</f>
        <v>LEVE</v>
      </c>
      <c r="J298" s="332" t="str">
        <f>'01-Mapa de riesgo-UO'!AU299</f>
        <v>Número de informes con pérdida de la imparcialidad / Número de informes expedidos por el laboratorio</v>
      </c>
      <c r="K298" s="424">
        <v>2.5000000000000001E-2</v>
      </c>
      <c r="L298" s="399" t="s">
        <v>2833</v>
      </c>
      <c r="M298" s="278" t="str">
        <f>IF('01-Mapa de riesgo-UO'!S299="No existen", "No existe control para el riesgo",'01-Mapa de riesgo-UO'!W299)</f>
        <v>Impedir que el personal autorizado para las calibraciones tenga contacto con los clientes del laboratorio</v>
      </c>
      <c r="N298" s="278">
        <f>'01-Mapa de riesgo-UO'!AB299</f>
        <v>0</v>
      </c>
      <c r="O298" s="278" t="str">
        <f>'01-Mapa de riesgo-UO'!AG299</f>
        <v>Transitorio Contratista</v>
      </c>
      <c r="P298" s="280" t="str">
        <f>'01-Mapa de riesgo-UO'!AL299</f>
        <v>No definida</v>
      </c>
      <c r="Q298" s="280" t="str">
        <f>'01-Mapa de riesgo-UO'!AP299</f>
        <v>Preventivo</v>
      </c>
      <c r="R298" s="431" t="str">
        <f>'01-Mapa de riesgo-UO'!AR299</f>
        <v>ACEPTABLE</v>
      </c>
      <c r="S298" s="399" t="s">
        <v>2834</v>
      </c>
      <c r="T298" s="399"/>
      <c r="U298" s="283" t="str">
        <f>'01-Mapa de riesgo-UO'!AW299</f>
        <v>ASUMIR</v>
      </c>
      <c r="V298" s="283">
        <f>'01-Mapa de riesgo-UO'!AX299</f>
        <v>0</v>
      </c>
      <c r="W298" s="180">
        <f>IF(U298="COMPARTIR",'01-Mapa de riesgo-UO'!BA299, IF(U298=0, 0,$I$6))</f>
        <v>0</v>
      </c>
      <c r="X298" s="281"/>
      <c r="Y298" s="281"/>
      <c r="Z298" s="281"/>
      <c r="AA298" s="281"/>
      <c r="AB298" s="430" t="s">
        <v>2149</v>
      </c>
    </row>
    <row r="299" spans="1:28" ht="65.25" hidden="1" customHeight="1" x14ac:dyDescent="0.2">
      <c r="A299" s="324"/>
      <c r="B299" s="332"/>
      <c r="C299" s="402"/>
      <c r="D299" s="332"/>
      <c r="E299" s="332"/>
      <c r="F299" s="332"/>
      <c r="G299" s="52">
        <f>'01-Mapa de riesgo-UO'!I300</f>
        <v>0</v>
      </c>
      <c r="H299" s="332"/>
      <c r="I299" s="431"/>
      <c r="J299" s="332"/>
      <c r="K299" s="401"/>
      <c r="L299" s="399"/>
      <c r="M299" s="278" t="str">
        <f>IF('01-Mapa de riesgo-UO'!S300="No existen", "No existe control para el riesgo",'01-Mapa de riesgo-UO'!W300)</f>
        <v xml:space="preserve">Firmar por parte de cada funcionario el Acta de compromiso ético                        </v>
      </c>
      <c r="N299" s="278">
        <f>'01-Mapa de riesgo-UO'!AB300</f>
        <v>0</v>
      </c>
      <c r="O299" s="278" t="str">
        <f>'01-Mapa de riesgo-UO'!AG300</f>
        <v>Transitorio Contratista</v>
      </c>
      <c r="P299" s="280" t="str">
        <f>'01-Mapa de riesgo-UO'!AL300</f>
        <v>No definida</v>
      </c>
      <c r="Q299" s="280" t="str">
        <f>'01-Mapa de riesgo-UO'!AP300</f>
        <v>Preventivo</v>
      </c>
      <c r="R299" s="431"/>
      <c r="S299" s="399" t="s">
        <v>2347</v>
      </c>
      <c r="T299" s="399"/>
      <c r="U299" s="283" t="str">
        <f>'01-Mapa de riesgo-UO'!AW300</f>
        <v>ASUMIR</v>
      </c>
      <c r="V299" s="283">
        <f>'01-Mapa de riesgo-UO'!AX300</f>
        <v>0</v>
      </c>
      <c r="W299" s="180">
        <f>IF(U299="COMPARTIR",'01-Mapa de riesgo-UO'!BA300, IF(U299=0, 0,$I$6))</f>
        <v>0</v>
      </c>
      <c r="X299" s="281"/>
      <c r="Y299" s="281"/>
      <c r="Z299" s="281"/>
      <c r="AA299" s="281"/>
      <c r="AB299" s="430"/>
    </row>
    <row r="300" spans="1:28" ht="65.25" hidden="1" customHeight="1" x14ac:dyDescent="0.2">
      <c r="A300" s="324"/>
      <c r="B300" s="332"/>
      <c r="C300" s="402"/>
      <c r="D300" s="332"/>
      <c r="E300" s="332"/>
      <c r="F300" s="332"/>
      <c r="G300" s="52">
        <f>'01-Mapa de riesgo-UO'!I301</f>
        <v>0</v>
      </c>
      <c r="H300" s="332"/>
      <c r="I300" s="431"/>
      <c r="J300" s="332"/>
      <c r="K300" s="401"/>
      <c r="L300" s="399"/>
      <c r="M300" s="278">
        <f>IF('01-Mapa de riesgo-UO'!S301="No existen", "No existe control para el riesgo",'01-Mapa de riesgo-UO'!W301)</f>
        <v>0</v>
      </c>
      <c r="N300" s="278">
        <f>'01-Mapa de riesgo-UO'!AB301</f>
        <v>0</v>
      </c>
      <c r="O300" s="278">
        <f>'01-Mapa de riesgo-UO'!AG301</f>
        <v>0</v>
      </c>
      <c r="P300" s="280">
        <f>'01-Mapa de riesgo-UO'!AL301</f>
        <v>0</v>
      </c>
      <c r="Q300" s="280">
        <f>'01-Mapa de riesgo-UO'!AP301</f>
        <v>0</v>
      </c>
      <c r="R300" s="431"/>
      <c r="S300" s="399"/>
      <c r="T300" s="399"/>
      <c r="U300" s="283" t="str">
        <f>'01-Mapa de riesgo-UO'!AW301</f>
        <v>ASUMIR</v>
      </c>
      <c r="V300" s="283">
        <f>'01-Mapa de riesgo-UO'!AX301</f>
        <v>0</v>
      </c>
      <c r="W300" s="180">
        <f>IF(U300="COMPARTIR",'01-Mapa de riesgo-UO'!BA301, IF(U300=0, 0,$I$6))</f>
        <v>0</v>
      </c>
      <c r="X300" s="281"/>
      <c r="Y300" s="281"/>
      <c r="Z300" s="281"/>
      <c r="AA300" s="281"/>
      <c r="AB300" s="430"/>
    </row>
    <row r="301" spans="1:28" ht="65.25" hidden="1" customHeight="1" x14ac:dyDescent="0.2">
      <c r="A301" s="324">
        <v>98</v>
      </c>
      <c r="B301" s="332" t="str">
        <f>'01-Mapa de riesgo-UO'!D302</f>
        <v>EXTENSIÓN_PROYECCIÓN_SOCIAL</v>
      </c>
      <c r="C301" s="402" t="str">
        <f>+'01-Mapa de riesgo-UO'!F302</f>
        <v>NO</v>
      </c>
      <c r="D301" s="332" t="str">
        <f>'01-Mapa de riesgo-UO'!J302</f>
        <v>Corrupción</v>
      </c>
      <c r="E301" s="332" t="str">
        <f>'01-Mapa de riesgo-UO'!K302</f>
        <v>Pérdida de la imparcialidad
(4.1.3)</v>
      </c>
      <c r="F301" s="332"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32" t="str">
        <f>'01-Mapa de riesgo-UO'!M302</f>
        <v>Pérdida de  credibilidad en el laboratorio.
Pérdida de la confianza en el funcionario.
Iniciación de un proceso disciplinario</v>
      </c>
      <c r="I301" s="431" t="str">
        <f>'01-Mapa de riesgo-UO'!AT302</f>
        <v>LEVE</v>
      </c>
      <c r="J301" s="332" t="str">
        <f>'01-Mapa de riesgo-UO'!AU302</f>
        <v># de informes con pérdida de la imparcialidad/ # de informes expedidos por el laboratorio</v>
      </c>
      <c r="K301" s="433">
        <v>0</v>
      </c>
      <c r="L301" s="454" t="s">
        <v>2354</v>
      </c>
      <c r="M301" s="278" t="str">
        <f>IF('01-Mapa de riesgo-UO'!S302="No existen", "No existe control para el riesgo",'01-Mapa de riesgo-UO'!W302)</f>
        <v>Firma de cada funcionario del:
- Acta de compromiso ético
- Declaración de impedimento
- Compromiso de confidencialidad</v>
      </c>
      <c r="N301" s="278">
        <f>'01-Mapa de riesgo-UO'!AB302</f>
        <v>0</v>
      </c>
      <c r="O301" s="278" t="str">
        <f>'01-Mapa de riesgo-UO'!AG302</f>
        <v>Profesional administrativo</v>
      </c>
      <c r="P301" s="280" t="str">
        <f>'01-Mapa de riesgo-UO'!AL302</f>
        <v>Anual</v>
      </c>
      <c r="Q301" s="280" t="str">
        <f>'01-Mapa de riesgo-UO'!AP302</f>
        <v>Preventivo</v>
      </c>
      <c r="R301" s="431" t="str">
        <f>'01-Mapa de riesgo-UO'!AR302</f>
        <v>ACEPTABLE</v>
      </c>
      <c r="S301" s="434" t="s">
        <v>2360</v>
      </c>
      <c r="T301" s="434"/>
      <c r="U301" s="283" t="str">
        <f>'01-Mapa de riesgo-UO'!AW302</f>
        <v>ASUMIR</v>
      </c>
      <c r="V301" s="283">
        <f>'01-Mapa de riesgo-UO'!AX302</f>
        <v>0</v>
      </c>
      <c r="W301" s="180">
        <f>IF(U301="COMPARTIR",'01-Mapa de riesgo-UO'!BA302, IF(U301=0, 0,$I$6))</f>
        <v>0</v>
      </c>
      <c r="X301" s="281"/>
      <c r="Y301" s="281"/>
      <c r="Z301" s="281"/>
      <c r="AA301" s="281"/>
      <c r="AB301" s="430" t="s">
        <v>2143</v>
      </c>
    </row>
    <row r="302" spans="1:28" ht="65.25" hidden="1" customHeight="1" x14ac:dyDescent="0.2">
      <c r="A302" s="324"/>
      <c r="B302" s="332"/>
      <c r="C302" s="402"/>
      <c r="D302" s="332"/>
      <c r="E302" s="332"/>
      <c r="F302" s="332"/>
      <c r="G302" s="52" t="str">
        <f>'01-Mapa de riesgo-UO'!I303</f>
        <v xml:space="preserve">Orden de un superior sobre el resultado del ensayo </v>
      </c>
      <c r="H302" s="332"/>
      <c r="I302" s="431"/>
      <c r="J302" s="332"/>
      <c r="K302" s="401"/>
      <c r="L302" s="454"/>
      <c r="M302" s="278" t="str">
        <f>IF('01-Mapa de riesgo-UO'!S303="No existen", "No existe control para el riesgo",'01-Mapa de riesgo-UO'!W303)</f>
        <v>Personal autorizado para  comunicaciones con el cliente es diferente al personal autorizado para hacer ensayos</v>
      </c>
      <c r="N302" s="278">
        <f>'01-Mapa de riesgo-UO'!AB303</f>
        <v>0</v>
      </c>
      <c r="O302" s="278">
        <f>'01-Mapa de riesgo-UO'!AG303</f>
        <v>0</v>
      </c>
      <c r="P302" s="280" t="str">
        <f>'01-Mapa de riesgo-UO'!AL303</f>
        <v>Anual</v>
      </c>
      <c r="Q302" s="280" t="str">
        <f>'01-Mapa de riesgo-UO'!AP303</f>
        <v>Preventivo</v>
      </c>
      <c r="R302" s="431"/>
      <c r="S302" s="434" t="s">
        <v>2361</v>
      </c>
      <c r="T302" s="434"/>
      <c r="U302" s="283" t="str">
        <f>'01-Mapa de riesgo-UO'!AW303</f>
        <v>ASUMIR</v>
      </c>
      <c r="V302" s="283">
        <f>'01-Mapa de riesgo-UO'!AX303</f>
        <v>0</v>
      </c>
      <c r="W302" s="180">
        <f>IF(U302="COMPARTIR",'01-Mapa de riesgo-UO'!BA303, IF(U302=0, 0,$I$6))</f>
        <v>0</v>
      </c>
      <c r="X302" s="281"/>
      <c r="Y302" s="281"/>
      <c r="Z302" s="281"/>
      <c r="AA302" s="281"/>
      <c r="AB302" s="430"/>
    </row>
    <row r="303" spans="1:28" ht="65.25" hidden="1" customHeight="1" x14ac:dyDescent="0.2">
      <c r="A303" s="324"/>
      <c r="B303" s="332"/>
      <c r="C303" s="402"/>
      <c r="D303" s="332"/>
      <c r="E303" s="332"/>
      <c r="F303" s="332"/>
      <c r="G303" s="52" t="str">
        <f>'01-Mapa de riesgo-UO'!I304</f>
        <v>Conflicto de intereses, al prestar servicios de ensayo y calibración entre los que hacen parte  del  centro de laboratorios</v>
      </c>
      <c r="H303" s="332"/>
      <c r="I303" s="431"/>
      <c r="J303" s="332"/>
      <c r="K303" s="401"/>
      <c r="L303" s="434"/>
      <c r="M303" s="278" t="str">
        <f>IF('01-Mapa de riesgo-UO'!S304="No existen", "No existe control para el riesgo",'01-Mapa de riesgo-UO'!W304)</f>
        <v>Cada laboratorio es un proyecto de extensión independiente en cuanto a recursos de personal, financieros y administrativos.</v>
      </c>
      <c r="N303" s="278">
        <f>'01-Mapa de riesgo-UO'!AB304</f>
        <v>0</v>
      </c>
      <c r="O303" s="278">
        <f>'01-Mapa de riesgo-UO'!AG304</f>
        <v>0</v>
      </c>
      <c r="P303" s="280" t="str">
        <f>'01-Mapa de riesgo-UO'!AL304</f>
        <v>No definida</v>
      </c>
      <c r="Q303" s="280" t="str">
        <f>'01-Mapa de riesgo-UO'!AP304</f>
        <v>Preventivo</v>
      </c>
      <c r="R303" s="431"/>
      <c r="S303" s="434" t="s">
        <v>2361</v>
      </c>
      <c r="T303" s="434"/>
      <c r="U303" s="283" t="str">
        <f>'01-Mapa de riesgo-UO'!AW304</f>
        <v>ASUMIR</v>
      </c>
      <c r="V303" s="283">
        <f>'01-Mapa de riesgo-UO'!AX304</f>
        <v>0</v>
      </c>
      <c r="W303" s="180">
        <f>IF(U303="COMPARTIR",'01-Mapa de riesgo-UO'!BA304, IF(U303=0, 0,$I$6))</f>
        <v>0</v>
      </c>
      <c r="X303" s="281"/>
      <c r="Y303" s="281"/>
      <c r="Z303" s="281"/>
      <c r="AA303" s="281"/>
      <c r="AB303" s="430"/>
    </row>
    <row r="304" spans="1:28" ht="65.25" hidden="1" customHeight="1" x14ac:dyDescent="0.2">
      <c r="A304" s="324">
        <v>99</v>
      </c>
      <c r="B304" s="332" t="str">
        <f>'01-Mapa de riesgo-UO'!D305</f>
        <v>EXTENSIÓN_PROYECCIÓN_SOCIAL</v>
      </c>
      <c r="C304" s="402" t="str">
        <f>+'01-Mapa de riesgo-UO'!F305</f>
        <v>NO</v>
      </c>
      <c r="D304" s="332" t="str">
        <f>'01-Mapa de riesgo-UO'!J305</f>
        <v>Operacional</v>
      </c>
      <c r="E304" s="332" t="str">
        <f>'01-Mapa de riesgo-UO'!K305</f>
        <v>Pérdida de la validez de los resultados del laboratorio
(6,3)</v>
      </c>
      <c r="F304" s="332"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32" t="str">
        <f>'01-Mapa de riesgo-UO'!M305</f>
        <v>Pérdida de  credibilidad en el laboratorio.
Pérdida de la confianza en el laboratorio.
Desviaciones significativas según la información declarada por el cliente.</v>
      </c>
      <c r="I304" s="431" t="str">
        <f>'01-Mapa de riesgo-UO'!AT305</f>
        <v>LEVE</v>
      </c>
      <c r="J304" s="332" t="str">
        <f>'01-Mapa de riesgo-UO'!AU305</f>
        <v>Número de veces en que las condiciones ambientales o modo de operación se salieron de los límites</v>
      </c>
      <c r="K304" s="433">
        <v>0</v>
      </c>
      <c r="L304" s="399" t="s">
        <v>2355</v>
      </c>
      <c r="M304" s="278" t="str">
        <f>IF('01-Mapa de riesgo-UO'!S305="No existen", "No existe control para el riesgo",'01-Mapa de riesgo-UO'!W305)</f>
        <v>Control de condiciones ambientales</v>
      </c>
      <c r="N304" s="278">
        <f>'01-Mapa de riesgo-UO'!AB305</f>
        <v>0</v>
      </c>
      <c r="O304" s="278" t="str">
        <f>'01-Mapa de riesgo-UO'!AG305</f>
        <v>Profesional de laboratorio</v>
      </c>
      <c r="P304" s="280" t="str">
        <f>'01-Mapa de riesgo-UO'!AL305</f>
        <v>Diaria</v>
      </c>
      <c r="Q304" s="280" t="str">
        <f>'01-Mapa de riesgo-UO'!AP305</f>
        <v>Preventivo</v>
      </c>
      <c r="R304" s="431" t="str">
        <f>'01-Mapa de riesgo-UO'!AR305</f>
        <v>ACEPTABLE</v>
      </c>
      <c r="S304" s="434" t="s">
        <v>2355</v>
      </c>
      <c r="T304" s="434"/>
      <c r="U304" s="283" t="str">
        <f>'01-Mapa de riesgo-UO'!AW305</f>
        <v>ASUMIR</v>
      </c>
      <c r="V304" s="283">
        <f>'01-Mapa de riesgo-UO'!AX305</f>
        <v>0</v>
      </c>
      <c r="W304" s="180">
        <f>IF(U304="COMPARTIR",'01-Mapa de riesgo-UO'!BA305, IF(U304=0, 0,$I$6))</f>
        <v>0</v>
      </c>
      <c r="X304" s="281"/>
      <c r="Y304" s="281"/>
      <c r="Z304" s="281"/>
      <c r="AA304" s="281"/>
      <c r="AB304" s="430" t="s">
        <v>2143</v>
      </c>
    </row>
    <row r="305" spans="1:28" ht="65.25" hidden="1" customHeight="1" x14ac:dyDescent="0.2">
      <c r="A305" s="324"/>
      <c r="B305" s="332"/>
      <c r="C305" s="402"/>
      <c r="D305" s="332"/>
      <c r="E305" s="332"/>
      <c r="F305" s="332"/>
      <c r="G305" s="52">
        <f>'01-Mapa de riesgo-UO'!I306</f>
        <v>0</v>
      </c>
      <c r="H305" s="332"/>
      <c r="I305" s="431"/>
      <c r="J305" s="332"/>
      <c r="K305" s="401"/>
      <c r="L305" s="399"/>
      <c r="M305" s="278" t="str">
        <f>IF('01-Mapa de riesgo-UO'!S306="No existen", "No existe control para el riesgo",'01-Mapa de riesgo-UO'!W306)</f>
        <v>Se solicita al cliente cuando aplica, la condicion 3.25 de la norma ISO 5151 y  la condicioón 3.15 de la norma ISO 16358-1 half load operation</v>
      </c>
      <c r="N305" s="278">
        <f>'01-Mapa de riesgo-UO'!AB306</f>
        <v>0</v>
      </c>
      <c r="O305" s="278" t="str">
        <f>'01-Mapa de riesgo-UO'!AG306</f>
        <v>Profesional administrativo</v>
      </c>
      <c r="P305" s="280" t="str">
        <f>'01-Mapa de riesgo-UO'!AL306</f>
        <v>No definida</v>
      </c>
      <c r="Q305" s="280" t="str">
        <f>'01-Mapa de riesgo-UO'!AP306</f>
        <v>Preventivo</v>
      </c>
      <c r="R305" s="431"/>
      <c r="S305" s="434" t="s">
        <v>2361</v>
      </c>
      <c r="T305" s="434"/>
      <c r="U305" s="283" t="str">
        <f>'01-Mapa de riesgo-UO'!AW306</f>
        <v>ASUMIR</v>
      </c>
      <c r="V305" s="283">
        <f>'01-Mapa de riesgo-UO'!AX306</f>
        <v>0</v>
      </c>
      <c r="W305" s="180">
        <f>IF(U305="COMPARTIR",'01-Mapa de riesgo-UO'!BA306, IF(U305=0, 0,$I$6))</f>
        <v>0</v>
      </c>
      <c r="X305" s="281"/>
      <c r="Y305" s="281"/>
      <c r="Z305" s="281"/>
      <c r="AA305" s="281"/>
      <c r="AB305" s="430"/>
    </row>
    <row r="306" spans="1:28" ht="65.25" hidden="1" customHeight="1" x14ac:dyDescent="0.2">
      <c r="A306" s="324"/>
      <c r="B306" s="332"/>
      <c r="C306" s="402"/>
      <c r="D306" s="332"/>
      <c r="E306" s="332"/>
      <c r="F306" s="332"/>
      <c r="G306" s="52">
        <f>'01-Mapa de riesgo-UO'!I307</f>
        <v>0</v>
      </c>
      <c r="H306" s="332"/>
      <c r="I306" s="431"/>
      <c r="J306" s="332"/>
      <c r="K306" s="401"/>
      <c r="L306" s="399"/>
      <c r="M306" s="278">
        <f>IF('01-Mapa de riesgo-UO'!S307="No existen", "No existe control para el riesgo",'01-Mapa de riesgo-UO'!W307)</f>
        <v>0</v>
      </c>
      <c r="N306" s="278">
        <f>'01-Mapa de riesgo-UO'!AB307</f>
        <v>0</v>
      </c>
      <c r="O306" s="278">
        <f>'01-Mapa de riesgo-UO'!AG307</f>
        <v>0</v>
      </c>
      <c r="P306" s="280">
        <f>'01-Mapa de riesgo-UO'!AL307</f>
        <v>0</v>
      </c>
      <c r="Q306" s="280">
        <f>'01-Mapa de riesgo-UO'!AP307</f>
        <v>0</v>
      </c>
      <c r="R306" s="431"/>
      <c r="S306" s="434"/>
      <c r="T306" s="434"/>
      <c r="U306" s="283" t="str">
        <f>'01-Mapa de riesgo-UO'!AW307</f>
        <v>ASUMIR</v>
      </c>
      <c r="V306" s="283">
        <f>'01-Mapa de riesgo-UO'!AX307</f>
        <v>0</v>
      </c>
      <c r="W306" s="180">
        <f>IF(U306="COMPARTIR",'01-Mapa de riesgo-UO'!BA307, IF(U306=0, 0,$I$6))</f>
        <v>0</v>
      </c>
      <c r="X306" s="281"/>
      <c r="Y306" s="281"/>
      <c r="Z306" s="281"/>
      <c r="AA306" s="281"/>
      <c r="AB306" s="430"/>
    </row>
    <row r="307" spans="1:28" ht="65.25" hidden="1" customHeight="1" x14ac:dyDescent="0.2">
      <c r="A307" s="324">
        <v>100</v>
      </c>
      <c r="B307" s="332" t="str">
        <f>'01-Mapa de riesgo-UO'!D308</f>
        <v>EXTENSIÓN_PROYECCIÓN_SOCIAL</v>
      </c>
      <c r="C307" s="402" t="str">
        <f>+'01-Mapa de riesgo-UO'!F308</f>
        <v>NO</v>
      </c>
      <c r="D307" s="332" t="str">
        <f>'01-Mapa de riesgo-UO'!J308</f>
        <v>Operacional</v>
      </c>
      <c r="E307" s="332" t="str">
        <f>'01-Mapa de riesgo-UO'!K308</f>
        <v>Pérdida de la validez de los resultados del laboratorio
(6,4.6)</v>
      </c>
      <c r="F307" s="332"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32" t="str">
        <f>'01-Mapa de riesgo-UO'!M308</f>
        <v xml:space="preserve">Pérdida de  credibilidad en el laboratorio
Pérdida de la confianza en el laboratorio
</v>
      </c>
      <c r="I307" s="431" t="str">
        <f>'01-Mapa de riesgo-UO'!AT308</f>
        <v>LEVE</v>
      </c>
      <c r="J307" s="332" t="str">
        <f>'01-Mapa de riesgo-UO'!AU308</f>
        <v>% de cumplimiento del plan de calibración, verificación y mantenimiento</v>
      </c>
      <c r="K307" s="439">
        <v>1</v>
      </c>
      <c r="L307" s="399" t="s">
        <v>2356</v>
      </c>
      <c r="M307" s="278" t="str">
        <f>IF('01-Mapa de riesgo-UO'!S308="No existen", "No existe control para el riesgo",'01-Mapa de riesgo-UO'!W308)</f>
        <v xml:space="preserve">Plan de calibración, verificación y mantenimiento anual con fechas de cumplimiento.
</v>
      </c>
      <c r="N307" s="278">
        <f>'01-Mapa de riesgo-UO'!AB308</f>
        <v>0</v>
      </c>
      <c r="O307" s="278" t="str">
        <f>'01-Mapa de riesgo-UO'!AG308</f>
        <v>Profesional de laboratorio</v>
      </c>
      <c r="P307" s="280" t="str">
        <f>'01-Mapa de riesgo-UO'!AL308</f>
        <v>Anual</v>
      </c>
      <c r="Q307" s="280" t="str">
        <f>'01-Mapa de riesgo-UO'!AP308</f>
        <v>Preventivo</v>
      </c>
      <c r="R307" s="431" t="str">
        <f>'01-Mapa de riesgo-UO'!AR308</f>
        <v>ACEPTABLE</v>
      </c>
      <c r="S307" s="434" t="s">
        <v>2362</v>
      </c>
      <c r="T307" s="434"/>
      <c r="U307" s="283" t="str">
        <f>'01-Mapa de riesgo-UO'!AW308</f>
        <v>ASUMIR</v>
      </c>
      <c r="V307" s="283">
        <f>'01-Mapa de riesgo-UO'!AX308</f>
        <v>0</v>
      </c>
      <c r="W307" s="180">
        <f>IF(U307="COMPARTIR",'01-Mapa de riesgo-UO'!BA308, IF(U307=0, 0,$I$6))</f>
        <v>0</v>
      </c>
      <c r="X307" s="281"/>
      <c r="Y307" s="281"/>
      <c r="Z307" s="281"/>
      <c r="AA307" s="281"/>
      <c r="AB307" s="430" t="s">
        <v>2143</v>
      </c>
    </row>
    <row r="308" spans="1:28" ht="65.25" hidden="1" customHeight="1" x14ac:dyDescent="0.2">
      <c r="A308" s="324"/>
      <c r="B308" s="332"/>
      <c r="C308" s="402"/>
      <c r="D308" s="332"/>
      <c r="E308" s="332"/>
      <c r="F308" s="332"/>
      <c r="G308" s="52">
        <f>'01-Mapa de riesgo-UO'!I309</f>
        <v>0</v>
      </c>
      <c r="H308" s="332"/>
      <c r="I308" s="431"/>
      <c r="J308" s="332"/>
      <c r="K308" s="401"/>
      <c r="L308" s="399"/>
      <c r="M308" s="278" t="str">
        <f>IF('01-Mapa de riesgo-UO'!S309="No existen", "No existe control para el riesgo",'01-Mapa de riesgo-UO'!W309)</f>
        <v>Cálculo del intervalo de calibración</v>
      </c>
      <c r="N308" s="278">
        <f>'01-Mapa de riesgo-UO'!AB309</f>
        <v>0</v>
      </c>
      <c r="O308" s="278" t="str">
        <f>'01-Mapa de riesgo-UO'!AG309</f>
        <v xml:space="preserve">Profesional de laboratorio </v>
      </c>
      <c r="P308" s="280" t="str">
        <f>'01-Mapa de riesgo-UO'!AL309</f>
        <v>Anual</v>
      </c>
      <c r="Q308" s="280" t="str">
        <f>'01-Mapa de riesgo-UO'!AP309</f>
        <v>Preventivo</v>
      </c>
      <c r="R308" s="431"/>
      <c r="S308" s="434" t="s">
        <v>2363</v>
      </c>
      <c r="T308" s="434"/>
      <c r="U308" s="283" t="str">
        <f>'01-Mapa de riesgo-UO'!AW309</f>
        <v>ASUMIR</v>
      </c>
      <c r="V308" s="283">
        <f>'01-Mapa de riesgo-UO'!AX309</f>
        <v>0</v>
      </c>
      <c r="W308" s="180">
        <f>IF(U308="COMPARTIR",'01-Mapa de riesgo-UO'!BA309, IF(U308=0, 0,$I$6))</f>
        <v>0</v>
      </c>
      <c r="X308" s="281"/>
      <c r="Y308" s="281"/>
      <c r="Z308" s="281"/>
      <c r="AA308" s="281"/>
      <c r="AB308" s="430"/>
    </row>
    <row r="309" spans="1:28" ht="65.25" hidden="1" customHeight="1" x14ac:dyDescent="0.2">
      <c r="A309" s="324"/>
      <c r="B309" s="332"/>
      <c r="C309" s="402"/>
      <c r="D309" s="332"/>
      <c r="E309" s="332"/>
      <c r="F309" s="332"/>
      <c r="G309" s="52">
        <f>'01-Mapa de riesgo-UO'!I310</f>
        <v>0</v>
      </c>
      <c r="H309" s="332"/>
      <c r="I309" s="431"/>
      <c r="J309" s="332"/>
      <c r="K309" s="401"/>
      <c r="L309" s="399"/>
      <c r="M309" s="278">
        <f>IF('01-Mapa de riesgo-UO'!S310="No existen", "No existe control para el riesgo",'01-Mapa de riesgo-UO'!W310)</f>
        <v>0</v>
      </c>
      <c r="N309" s="278">
        <f>'01-Mapa de riesgo-UO'!AB310</f>
        <v>0</v>
      </c>
      <c r="O309" s="278">
        <f>'01-Mapa de riesgo-UO'!AG310</f>
        <v>0</v>
      </c>
      <c r="P309" s="280">
        <f>'01-Mapa de riesgo-UO'!AL310</f>
        <v>0</v>
      </c>
      <c r="Q309" s="280">
        <f>'01-Mapa de riesgo-UO'!AP310</f>
        <v>0</v>
      </c>
      <c r="R309" s="431"/>
      <c r="S309" s="434"/>
      <c r="T309" s="434"/>
      <c r="U309" s="283" t="str">
        <f>'01-Mapa de riesgo-UO'!AW310</f>
        <v>ASUMIR</v>
      </c>
      <c r="V309" s="283">
        <f>'01-Mapa de riesgo-UO'!AX310</f>
        <v>0</v>
      </c>
      <c r="W309" s="180">
        <f>IF(U309="COMPARTIR",'01-Mapa de riesgo-UO'!BA310, IF(U309=0, 0,$I$6))</f>
        <v>0</v>
      </c>
      <c r="X309" s="281"/>
      <c r="Y309" s="281"/>
      <c r="Z309" s="281"/>
      <c r="AA309" s="281"/>
      <c r="AB309" s="430"/>
    </row>
    <row r="310" spans="1:28" ht="65.25" hidden="1" customHeight="1" x14ac:dyDescent="0.2">
      <c r="A310" s="324">
        <v>101</v>
      </c>
      <c r="B310" s="332" t="str">
        <f>'01-Mapa de riesgo-UO'!D311</f>
        <v>EXTENSIÓN_PROYECCIÓN_SOCIAL</v>
      </c>
      <c r="C310" s="402" t="str">
        <f>+'01-Mapa de riesgo-UO'!F311</f>
        <v>NO</v>
      </c>
      <c r="D310" s="332" t="str">
        <f>'01-Mapa de riesgo-UO'!J311</f>
        <v>Operacional</v>
      </c>
      <c r="E310" s="332" t="str">
        <f>'01-Mapa de riesgo-UO'!K311</f>
        <v>Pérdida de la validez de los resultados del laboratorio
(6,4.9)</v>
      </c>
      <c r="F310" s="332"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32" t="str">
        <f>'01-Mapa de riesgo-UO'!M311</f>
        <v>Pérdida de  credibilidad en el laboratorio.
Pérdida de la confianza en el laboratorio.
Desviaciiones significativas en los resultados de ensayos.</v>
      </c>
      <c r="I310" s="431" t="str">
        <f>'01-Mapa de riesgo-UO'!AT311</f>
        <v>LEVE</v>
      </c>
      <c r="J310" s="332" t="str">
        <f>'01-Mapa de riesgo-UO'!AU311</f>
        <v>#  de equipos defectuoss detectados en el laboratorio / Total de equipos.
# De desviaciones superiores al 5% del software validado / total de datos maestros</v>
      </c>
      <c r="K310" s="433">
        <v>0</v>
      </c>
      <c r="L310" s="399" t="s">
        <v>2357</v>
      </c>
      <c r="M310" s="278" t="str">
        <f>IF('01-Mapa de riesgo-UO'!S311="No existen", "No existe control para el riesgo",'01-Mapa de riesgo-UO'!W311)</f>
        <v xml:space="preserve">Verificaciones intermedias de acuerdo al instructivo de manejo de equipos mantenimientos y verificaciones del LPEA
 </v>
      </c>
      <c r="N310" s="278">
        <f>'01-Mapa de riesgo-UO'!AB311</f>
        <v>0</v>
      </c>
      <c r="O310" s="278" t="str">
        <f>'01-Mapa de riesgo-UO'!AG311</f>
        <v xml:space="preserve">Profesional de laboratorio </v>
      </c>
      <c r="P310" s="280" t="str">
        <f>'01-Mapa de riesgo-UO'!AL311</f>
        <v>No definida</v>
      </c>
      <c r="Q310" s="280" t="str">
        <f>'01-Mapa de riesgo-UO'!AP311</f>
        <v>Preventivo</v>
      </c>
      <c r="R310" s="431" t="str">
        <f>'01-Mapa de riesgo-UO'!AR311</f>
        <v>FUERTE</v>
      </c>
      <c r="S310" s="434" t="s">
        <v>2361</v>
      </c>
      <c r="T310" s="434"/>
      <c r="U310" s="283" t="str">
        <f>'01-Mapa de riesgo-UO'!AW311</f>
        <v>ASUMIR</v>
      </c>
      <c r="V310" s="283">
        <f>'01-Mapa de riesgo-UO'!AX311</f>
        <v>0</v>
      </c>
      <c r="W310" s="180">
        <f>IF(U310="COMPARTIR",'01-Mapa de riesgo-UO'!BA311, IF(U310=0, 0,$I$6))</f>
        <v>0</v>
      </c>
      <c r="X310" s="281"/>
      <c r="Y310" s="281"/>
      <c r="Z310" s="281"/>
      <c r="AA310" s="281"/>
      <c r="AB310" s="430" t="s">
        <v>2143</v>
      </c>
    </row>
    <row r="311" spans="1:28" ht="65.25" hidden="1" customHeight="1" x14ac:dyDescent="0.2">
      <c r="A311" s="324"/>
      <c r="B311" s="332"/>
      <c r="C311" s="402"/>
      <c r="D311" s="332"/>
      <c r="E311" s="332"/>
      <c r="F311" s="332"/>
      <c r="G311" s="52" t="str">
        <f>'01-Mapa de riesgo-UO'!I312</f>
        <v>Procesamiento de datos con un software  no validado</v>
      </c>
      <c r="H311" s="332"/>
      <c r="I311" s="431"/>
      <c r="J311" s="332"/>
      <c r="K311" s="401"/>
      <c r="L311" s="399"/>
      <c r="M311" s="278" t="str">
        <f>IF('01-Mapa de riesgo-UO'!S312="No existen", "No existe control para el riesgo",'01-Mapa de riesgo-UO'!W312)</f>
        <v xml:space="preserve">Evaluación de las ecuaciones y condicionales en un software de ingeniería.
Los resultados se presentan el formato validación de software
</v>
      </c>
      <c r="N311" s="278">
        <f>'01-Mapa de riesgo-UO'!AB312</f>
        <v>0</v>
      </c>
      <c r="O311" s="278" t="str">
        <f>'01-Mapa de riesgo-UO'!AG312</f>
        <v xml:space="preserve">Profesional de laboratorio </v>
      </c>
      <c r="P311" s="280" t="str">
        <f>'01-Mapa de riesgo-UO'!AL312</f>
        <v>Anual</v>
      </c>
      <c r="Q311" s="280" t="str">
        <f>'01-Mapa de riesgo-UO'!AP312</f>
        <v>Preventivo</v>
      </c>
      <c r="R311" s="431"/>
      <c r="S311" s="434" t="s">
        <v>2361</v>
      </c>
      <c r="T311" s="434"/>
      <c r="U311" s="283" t="str">
        <f>'01-Mapa de riesgo-UO'!AW312</f>
        <v>ASUMIR</v>
      </c>
      <c r="V311" s="283">
        <f>'01-Mapa de riesgo-UO'!AX312</f>
        <v>0</v>
      </c>
      <c r="W311" s="180">
        <f>IF(U311="COMPARTIR",'01-Mapa de riesgo-UO'!BA312, IF(U311=0, 0,$I$6))</f>
        <v>0</v>
      </c>
      <c r="X311" s="281"/>
      <c r="Y311" s="281"/>
      <c r="Z311" s="281"/>
      <c r="AA311" s="281"/>
      <c r="AB311" s="430"/>
    </row>
    <row r="312" spans="1:28" ht="65.25" hidden="1" customHeight="1" x14ac:dyDescent="0.2">
      <c r="A312" s="324"/>
      <c r="B312" s="332"/>
      <c r="C312" s="402"/>
      <c r="D312" s="332"/>
      <c r="E312" s="332"/>
      <c r="F312" s="332"/>
      <c r="G312" s="52">
        <f>'01-Mapa de riesgo-UO'!I313</f>
        <v>0</v>
      </c>
      <c r="H312" s="332"/>
      <c r="I312" s="431"/>
      <c r="J312" s="332"/>
      <c r="K312" s="401"/>
      <c r="L312" s="399"/>
      <c r="M312" s="278">
        <f>IF('01-Mapa de riesgo-UO'!S313="No existen", "No existe control para el riesgo",'01-Mapa de riesgo-UO'!W313)</f>
        <v>0</v>
      </c>
      <c r="N312" s="278">
        <f>'01-Mapa de riesgo-UO'!AB313</f>
        <v>0</v>
      </c>
      <c r="O312" s="278">
        <f>'01-Mapa de riesgo-UO'!AG313</f>
        <v>0</v>
      </c>
      <c r="P312" s="280">
        <f>'01-Mapa de riesgo-UO'!AL313</f>
        <v>0</v>
      </c>
      <c r="Q312" s="280">
        <f>'01-Mapa de riesgo-UO'!AP313</f>
        <v>0</v>
      </c>
      <c r="R312" s="431"/>
      <c r="S312" s="434"/>
      <c r="T312" s="434"/>
      <c r="U312" s="283" t="str">
        <f>'01-Mapa de riesgo-UO'!AW313</f>
        <v>ASUMIR</v>
      </c>
      <c r="V312" s="283">
        <f>'01-Mapa de riesgo-UO'!AX313</f>
        <v>0</v>
      </c>
      <c r="W312" s="180">
        <f>IF(U312="COMPARTIR",'01-Mapa de riesgo-UO'!BA313, IF(U312=0, 0,$I$6))</f>
        <v>0</v>
      </c>
      <c r="X312" s="281"/>
      <c r="Y312" s="281"/>
      <c r="Z312" s="281"/>
      <c r="AA312" s="281"/>
      <c r="AB312" s="430"/>
    </row>
    <row r="313" spans="1:28" ht="65.25" hidden="1" customHeight="1" x14ac:dyDescent="0.2">
      <c r="A313" s="324">
        <v>102</v>
      </c>
      <c r="B313" s="332" t="str">
        <f>'01-Mapa de riesgo-UO'!D314</f>
        <v>EXTENSIÓN_PROYECCIÓN_SOCIAL</v>
      </c>
      <c r="C313" s="402" t="str">
        <f>+'01-Mapa de riesgo-UO'!F314</f>
        <v>NO</v>
      </c>
      <c r="D313" s="332" t="str">
        <f>'01-Mapa de riesgo-UO'!J314</f>
        <v>Operacional</v>
      </c>
      <c r="E313" s="332" t="str">
        <f>'01-Mapa de riesgo-UO'!K314</f>
        <v>Emisión de una Declaración de Conformidad errada
(7,8,6)</v>
      </c>
      <c r="F313" s="332"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32" t="str">
        <f>'01-Mapa de riesgo-UO'!M314</f>
        <v>Pérdida de  credibilidad en el laboratorio.
Pérdida de la confianza en el laboratorio</v>
      </c>
      <c r="I313" s="431" t="str">
        <f>'01-Mapa de riesgo-UO'!AT314</f>
        <v>LEVE</v>
      </c>
      <c r="J313" s="332" t="str">
        <f>'01-Mapa de riesgo-UO'!AU314</f>
        <v>No de informes con declaración de conformidad equivocada / No de informes con declaración de conformidad</v>
      </c>
      <c r="K313" s="433">
        <v>0</v>
      </c>
      <c r="L313" s="399" t="s">
        <v>2358</v>
      </c>
      <c r="M313" s="278" t="str">
        <f>IF('01-Mapa de riesgo-UO'!S314="No existen", "No existe control para el riesgo",'01-Mapa de riesgo-UO'!W314)</f>
        <v>El cliente mediante la cotización acepta la regla de decisión del laboratorio.
Regla de decisión documentada para el laboratorio</v>
      </c>
      <c r="N313" s="278">
        <f>'01-Mapa de riesgo-UO'!AB314</f>
        <v>0</v>
      </c>
      <c r="O313" s="278" t="str">
        <f>'01-Mapa de riesgo-UO'!AG314</f>
        <v>Profesional de laboratorio</v>
      </c>
      <c r="P313" s="280" t="str">
        <f>'01-Mapa de riesgo-UO'!AL314</f>
        <v>No definida</v>
      </c>
      <c r="Q313" s="280" t="str">
        <f>'01-Mapa de riesgo-UO'!AP314</f>
        <v>Preventivo</v>
      </c>
      <c r="R313" s="431" t="str">
        <f>'01-Mapa de riesgo-UO'!AR314</f>
        <v>ACEPTABLE</v>
      </c>
      <c r="S313" s="434" t="s">
        <v>2364</v>
      </c>
      <c r="T313" s="434"/>
      <c r="U313" s="283" t="str">
        <f>'01-Mapa de riesgo-UO'!AW314</f>
        <v>ASUMIR</v>
      </c>
      <c r="V313" s="283">
        <f>'01-Mapa de riesgo-UO'!AX314</f>
        <v>0</v>
      </c>
      <c r="W313" s="180">
        <f>IF(U313="COMPARTIR",'01-Mapa de riesgo-UO'!BA314, IF(U313=0, 0,$I$6))</f>
        <v>0</v>
      </c>
      <c r="X313" s="281"/>
      <c r="Y313" s="281"/>
      <c r="Z313" s="281"/>
      <c r="AA313" s="281"/>
      <c r="AB313" s="430" t="s">
        <v>2143</v>
      </c>
    </row>
    <row r="314" spans="1:28" ht="65.25" hidden="1" customHeight="1" x14ac:dyDescent="0.2">
      <c r="A314" s="324"/>
      <c r="B314" s="332"/>
      <c r="C314" s="402"/>
      <c r="D314" s="332"/>
      <c r="E314" s="332"/>
      <c r="F314" s="332"/>
      <c r="G314" s="52">
        <f>'01-Mapa de riesgo-UO'!I315</f>
        <v>0</v>
      </c>
      <c r="H314" s="332"/>
      <c r="I314" s="431"/>
      <c r="J314" s="332"/>
      <c r="K314" s="401"/>
      <c r="L314" s="399"/>
      <c r="M314" s="278">
        <f>IF('01-Mapa de riesgo-UO'!S315="No existen", "No existe control para el riesgo",'01-Mapa de riesgo-UO'!W315)</f>
        <v>0</v>
      </c>
      <c r="N314" s="278">
        <f>'01-Mapa de riesgo-UO'!AB315</f>
        <v>0</v>
      </c>
      <c r="O314" s="278">
        <f>'01-Mapa de riesgo-UO'!AG315</f>
        <v>0</v>
      </c>
      <c r="P314" s="280">
        <f>'01-Mapa de riesgo-UO'!AL315</f>
        <v>0</v>
      </c>
      <c r="Q314" s="280">
        <f>'01-Mapa de riesgo-UO'!AP315</f>
        <v>0</v>
      </c>
      <c r="R314" s="431"/>
      <c r="S314" s="434"/>
      <c r="T314" s="434"/>
      <c r="U314" s="283" t="str">
        <f>'01-Mapa de riesgo-UO'!AW315</f>
        <v>ASUMIR</v>
      </c>
      <c r="V314" s="283">
        <f>'01-Mapa de riesgo-UO'!AX315</f>
        <v>0</v>
      </c>
      <c r="W314" s="180">
        <f>IF(U314="COMPARTIR",'01-Mapa de riesgo-UO'!BA315, IF(U314=0, 0,$I$6))</f>
        <v>0</v>
      </c>
      <c r="X314" s="281"/>
      <c r="Y314" s="281"/>
      <c r="Z314" s="281"/>
      <c r="AA314" s="281"/>
      <c r="AB314" s="430"/>
    </row>
    <row r="315" spans="1:28" ht="65.25" hidden="1" customHeight="1" x14ac:dyDescent="0.2">
      <c r="A315" s="324"/>
      <c r="B315" s="332"/>
      <c r="C315" s="402"/>
      <c r="D315" s="332"/>
      <c r="E315" s="332"/>
      <c r="F315" s="332"/>
      <c r="G315" s="52">
        <f>'01-Mapa de riesgo-UO'!I316</f>
        <v>0</v>
      </c>
      <c r="H315" s="332"/>
      <c r="I315" s="431"/>
      <c r="J315" s="332"/>
      <c r="K315" s="401"/>
      <c r="L315" s="399"/>
      <c r="M315" s="278">
        <f>IF('01-Mapa de riesgo-UO'!S316="No existen", "No existe control para el riesgo",'01-Mapa de riesgo-UO'!W316)</f>
        <v>0</v>
      </c>
      <c r="N315" s="278">
        <f>'01-Mapa de riesgo-UO'!AB316</f>
        <v>0</v>
      </c>
      <c r="O315" s="278">
        <f>'01-Mapa de riesgo-UO'!AG316</f>
        <v>0</v>
      </c>
      <c r="P315" s="280">
        <f>'01-Mapa de riesgo-UO'!AL316</f>
        <v>0</v>
      </c>
      <c r="Q315" s="280">
        <f>'01-Mapa de riesgo-UO'!AP316</f>
        <v>0</v>
      </c>
      <c r="R315" s="431"/>
      <c r="S315" s="434"/>
      <c r="T315" s="434"/>
      <c r="U315" s="283" t="str">
        <f>'01-Mapa de riesgo-UO'!AW316</f>
        <v>ASUMIR</v>
      </c>
      <c r="V315" s="283">
        <f>'01-Mapa de riesgo-UO'!AX316</f>
        <v>0</v>
      </c>
      <c r="W315" s="180">
        <f>IF(U315="COMPARTIR",'01-Mapa de riesgo-UO'!BA316, IF(U315=0, 0,$I$6))</f>
        <v>0</v>
      </c>
      <c r="X315" s="281"/>
      <c r="Y315" s="281"/>
      <c r="Z315" s="281"/>
      <c r="AA315" s="281"/>
      <c r="AB315" s="430"/>
    </row>
    <row r="316" spans="1:28" ht="65.25" hidden="1" customHeight="1" x14ac:dyDescent="0.2">
      <c r="A316" s="324">
        <v>103</v>
      </c>
      <c r="B316" s="332" t="str">
        <f>'01-Mapa de riesgo-UO'!D317</f>
        <v>EXTENSIÓN_PROYECCIÓN_SOCIAL</v>
      </c>
      <c r="C316" s="402" t="str">
        <f>+'01-Mapa de riesgo-UO'!F317</f>
        <v>NO</v>
      </c>
      <c r="D316" s="332" t="str">
        <f>'01-Mapa de riesgo-UO'!J317</f>
        <v>Operacional</v>
      </c>
      <c r="E316" s="332" t="str">
        <f>'01-Mapa de riesgo-UO'!K317</f>
        <v>Pérdida de la validez de los resultados
(7.6)</v>
      </c>
      <c r="F316" s="332"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32" t="str">
        <f>'01-Mapa de riesgo-UO'!M317</f>
        <v xml:space="preserve">Pérdida de  credibilidad en el laboratorio
Pérdida de la confianza en el laboratorio
No conformidades en audiorías internas y externas
</v>
      </c>
      <c r="I316" s="431" t="str">
        <f>'01-Mapa de riesgo-UO'!AT317</f>
        <v>LEVE</v>
      </c>
      <c r="J316" s="332" t="str">
        <f>'01-Mapa de riesgo-UO'!AU317</f>
        <v>Incertidumbre expandida mayor al 5% de la capacidad total del enfriamiento</v>
      </c>
      <c r="K316" s="433">
        <v>0</v>
      </c>
      <c r="L316" s="399" t="s">
        <v>2359</v>
      </c>
      <c r="M316" s="278" t="str">
        <f>IF('01-Mapa de riesgo-UO'!S317="No existen", "No existe control para el riesgo",'01-Mapa de riesgo-UO'!W317)</f>
        <v>Determinación de la incertidumbre</v>
      </c>
      <c r="N316" s="278">
        <f>'01-Mapa de riesgo-UO'!AB317</f>
        <v>0</v>
      </c>
      <c r="O316" s="278" t="str">
        <f>'01-Mapa de riesgo-UO'!AG317</f>
        <v>Profesional de laboratorio</v>
      </c>
      <c r="P316" s="280" t="str">
        <f>'01-Mapa de riesgo-UO'!AL317</f>
        <v>Semestral</v>
      </c>
      <c r="Q316" s="280" t="str">
        <f>'01-Mapa de riesgo-UO'!AP317</f>
        <v>Preventivo</v>
      </c>
      <c r="R316" s="431" t="str">
        <f>'01-Mapa de riesgo-UO'!AR317</f>
        <v>ACEPTABLE</v>
      </c>
      <c r="S316" s="434" t="s">
        <v>2361</v>
      </c>
      <c r="T316" s="434"/>
      <c r="U316" s="283" t="str">
        <f>'01-Mapa de riesgo-UO'!AW317</f>
        <v>ASUMIR</v>
      </c>
      <c r="V316" s="283">
        <f>'01-Mapa de riesgo-UO'!AX317</f>
        <v>0</v>
      </c>
      <c r="W316" s="180">
        <f>IF(U316="COMPARTIR",'01-Mapa de riesgo-UO'!BA317, IF(U316=0, 0,$I$6))</f>
        <v>0</v>
      </c>
      <c r="X316" s="281"/>
      <c r="Y316" s="281"/>
      <c r="Z316" s="281"/>
      <c r="AA316" s="281"/>
      <c r="AB316" s="430" t="s">
        <v>2143</v>
      </c>
    </row>
    <row r="317" spans="1:28" ht="65.25" hidden="1" customHeight="1" x14ac:dyDescent="0.2">
      <c r="A317" s="324"/>
      <c r="B317" s="332"/>
      <c r="C317" s="402"/>
      <c r="D317" s="332"/>
      <c r="E317" s="332"/>
      <c r="F317" s="332"/>
      <c r="G317" s="52">
        <f>'01-Mapa de riesgo-UO'!I318</f>
        <v>0</v>
      </c>
      <c r="H317" s="332"/>
      <c r="I317" s="431"/>
      <c r="J317" s="332"/>
      <c r="K317" s="401"/>
      <c r="L317" s="399"/>
      <c r="M317" s="278">
        <f>IF('01-Mapa de riesgo-UO'!S318="No existen", "No existe control para el riesgo",'01-Mapa de riesgo-UO'!W318)</f>
        <v>0</v>
      </c>
      <c r="N317" s="278">
        <f>'01-Mapa de riesgo-UO'!AB318</f>
        <v>0</v>
      </c>
      <c r="O317" s="278">
        <f>'01-Mapa de riesgo-UO'!AG318</f>
        <v>0</v>
      </c>
      <c r="P317" s="280">
        <f>'01-Mapa de riesgo-UO'!AL318</f>
        <v>0</v>
      </c>
      <c r="Q317" s="280">
        <f>'01-Mapa de riesgo-UO'!AP318</f>
        <v>0</v>
      </c>
      <c r="R317" s="431"/>
      <c r="S317" s="434"/>
      <c r="T317" s="434"/>
      <c r="U317" s="283" t="str">
        <f>'01-Mapa de riesgo-UO'!AW318</f>
        <v>ASUMIR</v>
      </c>
      <c r="V317" s="283">
        <f>'01-Mapa de riesgo-UO'!AX318</f>
        <v>0</v>
      </c>
      <c r="W317" s="180">
        <f>IF(U317="COMPARTIR",'01-Mapa de riesgo-UO'!BA318, IF(U317=0, 0,$I$6))</f>
        <v>0</v>
      </c>
      <c r="X317" s="281"/>
      <c r="Y317" s="281"/>
      <c r="Z317" s="281"/>
      <c r="AA317" s="281"/>
      <c r="AB317" s="430"/>
    </row>
    <row r="318" spans="1:28" ht="65.25" hidden="1" customHeight="1" x14ac:dyDescent="0.2">
      <c r="A318" s="324"/>
      <c r="B318" s="332"/>
      <c r="C318" s="402"/>
      <c r="D318" s="332"/>
      <c r="E318" s="332"/>
      <c r="F318" s="332"/>
      <c r="G318" s="52">
        <f>'01-Mapa de riesgo-UO'!I319</f>
        <v>0</v>
      </c>
      <c r="H318" s="332"/>
      <c r="I318" s="431"/>
      <c r="J318" s="332"/>
      <c r="K318" s="401"/>
      <c r="L318" s="399"/>
      <c r="M318" s="278">
        <f>IF('01-Mapa de riesgo-UO'!S319="No existen", "No existe control para el riesgo",'01-Mapa de riesgo-UO'!W319)</f>
        <v>0</v>
      </c>
      <c r="N318" s="278">
        <f>'01-Mapa de riesgo-UO'!AB319</f>
        <v>0</v>
      </c>
      <c r="O318" s="278">
        <f>'01-Mapa de riesgo-UO'!AG319</f>
        <v>0</v>
      </c>
      <c r="P318" s="280">
        <f>'01-Mapa de riesgo-UO'!AL319</f>
        <v>0</v>
      </c>
      <c r="Q318" s="280">
        <f>'01-Mapa de riesgo-UO'!AP319</f>
        <v>0</v>
      </c>
      <c r="R318" s="431"/>
      <c r="S318" s="434"/>
      <c r="T318" s="434"/>
      <c r="U318" s="283" t="str">
        <f>'01-Mapa de riesgo-UO'!AW319</f>
        <v>ASUMIR</v>
      </c>
      <c r="V318" s="283">
        <f>'01-Mapa de riesgo-UO'!AX319</f>
        <v>0</v>
      </c>
      <c r="W318" s="180">
        <f>IF(U318="COMPARTIR",'01-Mapa de riesgo-UO'!BA319, IF(U318=0, 0,$I$6))</f>
        <v>0</v>
      </c>
      <c r="X318" s="281"/>
      <c r="Y318" s="281"/>
      <c r="Z318" s="281"/>
      <c r="AA318" s="281"/>
      <c r="AB318" s="430"/>
    </row>
    <row r="319" spans="1:28" ht="105" hidden="1" customHeight="1" x14ac:dyDescent="0.2">
      <c r="A319" s="324">
        <v>104</v>
      </c>
      <c r="B319" s="332" t="str">
        <f>'01-Mapa de riesgo-UO'!D320</f>
        <v>GESTIÓN_Y_SOSTENIBILIDAD_INSTITUCIONAL</v>
      </c>
      <c r="C319" s="402" t="str">
        <f>+'01-Mapa de riesgo-UO'!F320</f>
        <v>SI</v>
      </c>
      <c r="D319" s="332" t="str">
        <f>'01-Mapa de riesgo-UO'!J320</f>
        <v>Estratégico</v>
      </c>
      <c r="E319" s="332" t="str">
        <f>'01-Mapa de riesgo-UO'!K320</f>
        <v xml:space="preserve">Desfinanciación del presupuesto de la Universidad </v>
      </c>
      <c r="F319" s="332"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32"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431" t="str">
        <f>'01-Mapa de riesgo-UO'!AT320</f>
        <v>LEVE</v>
      </c>
      <c r="J319" s="332" t="str">
        <f>'01-Mapa de riesgo-UO'!AU320</f>
        <v xml:space="preserve">Equilibrio Financiero = Ingresos totales / Gastos Totales </v>
      </c>
      <c r="K319" s="401">
        <v>0.97</v>
      </c>
      <c r="L319" s="399" t="s">
        <v>2839</v>
      </c>
      <c r="M319" s="278" t="str">
        <f>IF('01-Mapa de riesgo-UO'!S320="No existen", "No existe control para el riesgo",'01-Mapa de riesgo-UO'!W320)</f>
        <v>Monitoreo al recaudo de ingresos que soporte el presupuesto aprobado por el Consejo Superior</v>
      </c>
      <c r="N319" s="278">
        <f>'01-Mapa de riesgo-UO'!AB320</f>
        <v>0</v>
      </c>
      <c r="O319" s="278" t="str">
        <f>'01-Mapa de riesgo-UO'!AG320</f>
        <v>Líder de Gestión Contable</v>
      </c>
      <c r="P319" s="280" t="str">
        <f>'01-Mapa de riesgo-UO'!AL320</f>
        <v>Trimestral</v>
      </c>
      <c r="Q319" s="280" t="str">
        <f>'01-Mapa de riesgo-UO'!AP320</f>
        <v>Detectivo</v>
      </c>
      <c r="R319" s="431" t="str">
        <f>'01-Mapa de riesgo-UO'!AR320</f>
        <v>ACEPTABLE</v>
      </c>
      <c r="S319" s="399" t="s">
        <v>2840</v>
      </c>
      <c r="T319" s="399"/>
      <c r="U319" s="283" t="str">
        <f>'01-Mapa de riesgo-UO'!AW320</f>
        <v>ASUMIR</v>
      </c>
      <c r="V319" s="283">
        <f>'01-Mapa de riesgo-UO'!AX320</f>
        <v>0</v>
      </c>
      <c r="W319" s="180">
        <f>IF(U319="COMPARTIR",'01-Mapa de riesgo-UO'!BA320, IF(U319=0, 0,$I$6))</f>
        <v>0</v>
      </c>
      <c r="X319" s="281"/>
      <c r="Y319" s="281"/>
      <c r="Z319" s="281"/>
      <c r="AA319" s="281"/>
      <c r="AB319" s="430" t="s">
        <v>2144</v>
      </c>
    </row>
    <row r="320" spans="1:28" ht="65.25" hidden="1" customHeight="1" x14ac:dyDescent="0.2">
      <c r="A320" s="324"/>
      <c r="B320" s="332"/>
      <c r="C320" s="402"/>
      <c r="D320" s="332"/>
      <c r="E320" s="332"/>
      <c r="F320" s="332"/>
      <c r="G320" s="52" t="str">
        <f>'01-Mapa de riesgo-UO'!I321</f>
        <v>Aprobación de normas y leyes gubernamentales que le generan mayor obligación a la institución o cambios en el funcionamiento.</v>
      </c>
      <c r="H320" s="332"/>
      <c r="I320" s="431"/>
      <c r="J320" s="332"/>
      <c r="K320" s="401"/>
      <c r="L320" s="399"/>
      <c r="M320" s="278" t="str">
        <f>IF('01-Mapa de riesgo-UO'!S321="No existen", "No existe control para el riesgo",'01-Mapa de riesgo-UO'!W321)</f>
        <v>Monitoreo a la ejecución presupuestal de gastos aprobado por el Consejo Superior</v>
      </c>
      <c r="N320" s="278">
        <f>'01-Mapa de riesgo-UO'!AB321</f>
        <v>0</v>
      </c>
      <c r="O320" s="278" t="str">
        <f>'01-Mapa de riesgo-UO'!AG321</f>
        <v>Líder de Gestión de Presupuesto</v>
      </c>
      <c r="P320" s="280" t="str">
        <f>'01-Mapa de riesgo-UO'!AL321</f>
        <v>Trimestral</v>
      </c>
      <c r="Q320" s="280" t="str">
        <f>'01-Mapa de riesgo-UO'!AP321</f>
        <v>Detectivo</v>
      </c>
      <c r="R320" s="431"/>
      <c r="S320" s="399" t="s">
        <v>2841</v>
      </c>
      <c r="T320" s="399"/>
      <c r="U320" s="283" t="str">
        <f>'01-Mapa de riesgo-UO'!AW321</f>
        <v>ASUMIR</v>
      </c>
      <c r="V320" s="283">
        <f>'01-Mapa de riesgo-UO'!AX321</f>
        <v>0</v>
      </c>
      <c r="W320" s="180">
        <f>IF(U320="COMPARTIR",'01-Mapa de riesgo-UO'!BA321, IF(U320=0, 0,$I$6))</f>
        <v>0</v>
      </c>
      <c r="X320" s="281"/>
      <c r="Y320" s="281"/>
      <c r="Z320" s="281"/>
      <c r="AA320" s="281"/>
      <c r="AB320" s="430"/>
    </row>
    <row r="321" spans="1:28" ht="65.25" hidden="1" customHeight="1" x14ac:dyDescent="0.2">
      <c r="A321" s="324"/>
      <c r="B321" s="332"/>
      <c r="C321" s="402"/>
      <c r="D321" s="332"/>
      <c r="E321" s="332"/>
      <c r="F321" s="332"/>
      <c r="G321" s="52" t="str">
        <f>'01-Mapa de riesgo-UO'!I322</f>
        <v>Disminución en el recaudo de los recursos apropiados en el presupuesto de la Universidad aprobado por el Consejo Superior.</v>
      </c>
      <c r="H321" s="332"/>
      <c r="I321" s="431"/>
      <c r="J321" s="332"/>
      <c r="K321" s="401"/>
      <c r="L321" s="399"/>
      <c r="M321" s="278">
        <f>IF('01-Mapa de riesgo-UO'!S322="No existen", "No existe control para el riesgo",'01-Mapa de riesgo-UO'!W322)</f>
        <v>0</v>
      </c>
      <c r="N321" s="278">
        <f>'01-Mapa de riesgo-UO'!AB322</f>
        <v>0</v>
      </c>
      <c r="O321" s="278">
        <f>'01-Mapa de riesgo-UO'!AG322</f>
        <v>0</v>
      </c>
      <c r="P321" s="280">
        <f>'01-Mapa de riesgo-UO'!AL322</f>
        <v>0</v>
      </c>
      <c r="Q321" s="280">
        <f>'01-Mapa de riesgo-UO'!AP322</f>
        <v>0</v>
      </c>
      <c r="R321" s="431"/>
      <c r="S321" s="399"/>
      <c r="T321" s="399"/>
      <c r="U321" s="283" t="str">
        <f>'01-Mapa de riesgo-UO'!AW322</f>
        <v>ASUMIR</v>
      </c>
      <c r="V321" s="283">
        <f>'01-Mapa de riesgo-UO'!AX322</f>
        <v>0</v>
      </c>
      <c r="W321" s="180">
        <f>IF(U321="COMPARTIR",'01-Mapa de riesgo-UO'!BA322, IF(U321=0, 0,$I$6))</f>
        <v>0</v>
      </c>
      <c r="X321" s="281"/>
      <c r="Y321" s="281"/>
      <c r="Z321" s="281"/>
      <c r="AA321" s="281"/>
      <c r="AB321" s="430"/>
    </row>
    <row r="322" spans="1:28" ht="126" hidden="1" customHeight="1" x14ac:dyDescent="0.2">
      <c r="A322" s="324">
        <v>105</v>
      </c>
      <c r="B322" s="332" t="str">
        <f>'01-Mapa de riesgo-UO'!D323</f>
        <v>CREACIÓN_GESTIÓN_Y_TRANSFERENCIA_DEL_CONOCIMIENTO</v>
      </c>
      <c r="C322" s="402" t="str">
        <f>+'01-Mapa de riesgo-UO'!F323</f>
        <v>SI</v>
      </c>
      <c r="D322" s="332" t="str">
        <f>'01-Mapa de riesgo-UO'!J323</f>
        <v>Estratégico</v>
      </c>
      <c r="E322" s="332" t="str">
        <f>'01-Mapa de riesgo-UO'!K323</f>
        <v xml:space="preserve">Grupos de Investigación que pierden el reconocimiento de MinCiencias o disminuyen su categoría. </v>
      </c>
      <c r="F322" s="332"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32" t="str">
        <f>'01-Mapa de riesgo-UO'!M323</f>
        <v xml:space="preserve">Pérdida de Acreditación Institucional y registros calificados. Incumplimiento de los indicadores institucionales. Disminución en la imagen y reconocimiento como universidad investigativa. </v>
      </c>
      <c r="I322" s="431" t="str">
        <f>'01-Mapa de riesgo-UO'!AT323</f>
        <v>MODERADO</v>
      </c>
      <c r="J322" s="332" t="str">
        <f>'01-Mapa de riesgo-UO'!AU323</f>
        <v xml:space="preserve">% de grupos de investigación que perdieron su reconocimiento o disminuyeron su categoría ante MinCiencias. </v>
      </c>
      <c r="K322" s="401">
        <v>0</v>
      </c>
      <c r="L322" s="399" t="s">
        <v>2534</v>
      </c>
      <c r="M322" s="278" t="str">
        <f>IF('01-Mapa de riesgo-UO'!S323="No existen", "No existe control para el riesgo",'01-Mapa de riesgo-UO'!W323)</f>
        <v>Convocatorias periódicas para la financiación de proyectos de Grupos de Investigación y productos (Libros, artículos)</v>
      </c>
      <c r="N322" s="278">
        <f>'01-Mapa de riesgo-UO'!AB323</f>
        <v>0</v>
      </c>
      <c r="O322" s="278" t="str">
        <f>'01-Mapa de riesgo-UO'!AG323</f>
        <v xml:space="preserve">Profesional Especializado II - Investigaciones </v>
      </c>
      <c r="P322" s="280" t="str">
        <f>'01-Mapa de riesgo-UO'!AL323</f>
        <v>Anual</v>
      </c>
      <c r="Q322" s="280" t="str">
        <f>'01-Mapa de riesgo-UO'!AP323</f>
        <v>Preventivo</v>
      </c>
      <c r="R322" s="431" t="str">
        <f>'01-Mapa de riesgo-UO'!AR323</f>
        <v>ACEPTABLE</v>
      </c>
      <c r="S322" s="399" t="s">
        <v>2535</v>
      </c>
      <c r="T322" s="399"/>
      <c r="U322" s="283" t="str">
        <f>'01-Mapa de riesgo-UO'!AW323</f>
        <v>REDUCIR</v>
      </c>
      <c r="V322" s="283" t="str">
        <f>'01-Mapa de riesgo-UO'!AX323</f>
        <v xml:space="preserve">Se esta realizando el acompañamiento a cada uno de los grupos de investigación y sus integrantes, con el fin de que no pierdan su reconocimiento ante MinCiencias y que permita mejorar su clasificación. </v>
      </c>
      <c r="W322" s="180">
        <f>IF(U322="COMPARTIR",'01-Mapa de riesgo-UO'!BA323, IF(U322=0, 0,$I$6))</f>
        <v>0</v>
      </c>
      <c r="X322" s="281" t="s">
        <v>271</v>
      </c>
      <c r="Y322" s="281" t="s">
        <v>2538</v>
      </c>
      <c r="Z322" s="281" t="s">
        <v>559</v>
      </c>
      <c r="AA322" s="281"/>
      <c r="AB322" s="430" t="s">
        <v>2143</v>
      </c>
    </row>
    <row r="323" spans="1:28" ht="65.25" hidden="1" customHeight="1" x14ac:dyDescent="0.2">
      <c r="A323" s="324"/>
      <c r="B323" s="332"/>
      <c r="C323" s="402"/>
      <c r="D323" s="332"/>
      <c r="E323" s="332"/>
      <c r="F323" s="332"/>
      <c r="G323" s="52" t="str">
        <f>'01-Mapa de riesgo-UO'!I324</f>
        <v xml:space="preserve">Falta de financiación externa o interna para el fortalecimiento de los Grupos de Investigación. </v>
      </c>
      <c r="H323" s="332"/>
      <c r="I323" s="431"/>
      <c r="J323" s="332"/>
      <c r="K323" s="401"/>
      <c r="L323" s="399"/>
      <c r="M323" s="278" t="str">
        <f>IF('01-Mapa de riesgo-UO'!S324="No existen", "No existe control para el riesgo",'01-Mapa de riesgo-UO'!W324)</f>
        <v>Programa de Formación para los investigadores (Formulación de Proyectos, Redacción de Artículos, Cvlac, Gruplac)</v>
      </c>
      <c r="N323" s="278">
        <f>'01-Mapa de riesgo-UO'!AB324</f>
        <v>0</v>
      </c>
      <c r="O323" s="278" t="str">
        <f>'01-Mapa de riesgo-UO'!AG324</f>
        <v xml:space="preserve">Profesional Especializado II - Investigaciones </v>
      </c>
      <c r="P323" s="280" t="str">
        <f>'01-Mapa de riesgo-UO'!AL324</f>
        <v>Anual</v>
      </c>
      <c r="Q323" s="280" t="str">
        <f>'01-Mapa de riesgo-UO'!AP324</f>
        <v>Preventivo</v>
      </c>
      <c r="R323" s="431"/>
      <c r="S323" s="399" t="s">
        <v>2536</v>
      </c>
      <c r="T323" s="399"/>
      <c r="U323" s="283" t="str">
        <f>'01-Mapa de riesgo-UO'!AW324</f>
        <v>ASUMIR</v>
      </c>
      <c r="V323" s="283">
        <f>'01-Mapa de riesgo-UO'!AX324</f>
        <v>0</v>
      </c>
      <c r="W323" s="180">
        <f>IF(U323="COMPARTIR",'01-Mapa de riesgo-UO'!BA324, IF(U323=0, 0,$I$6))</f>
        <v>0</v>
      </c>
      <c r="X323" s="281"/>
      <c r="Y323" s="281"/>
      <c r="Z323" s="281"/>
      <c r="AA323" s="281"/>
      <c r="AB323" s="430"/>
    </row>
    <row r="324" spans="1:28" ht="65.25" hidden="1" customHeight="1" x14ac:dyDescent="0.2">
      <c r="A324" s="324"/>
      <c r="B324" s="332"/>
      <c r="C324" s="402"/>
      <c r="D324" s="332"/>
      <c r="E324" s="332"/>
      <c r="F324" s="332"/>
      <c r="G324" s="52" t="str">
        <f>'01-Mapa de riesgo-UO'!I325</f>
        <v xml:space="preserve">Desactualización de procedimientos y reglamentación interna relacionada a los Grupos de Investigación. </v>
      </c>
      <c r="H324" s="332"/>
      <c r="I324" s="431"/>
      <c r="J324" s="332"/>
      <c r="K324" s="401"/>
      <c r="L324" s="399"/>
      <c r="M324" s="278" t="str">
        <f>IF('01-Mapa de riesgo-UO'!S325="No existen", "No existe control para el riesgo",'01-Mapa de riesgo-UO'!W325)</f>
        <v xml:space="preserve">Acuerdo de Investigaciones y Resolución Reglamentaria. </v>
      </c>
      <c r="N324" s="278">
        <f>'01-Mapa de riesgo-UO'!AB325</f>
        <v>0</v>
      </c>
      <c r="O324" s="278" t="str">
        <f>'01-Mapa de riesgo-UO'!AG325</f>
        <v xml:space="preserve">Profesional Especializado II - Investigaciones </v>
      </c>
      <c r="P324" s="280" t="str">
        <f>'01-Mapa de riesgo-UO'!AL325</f>
        <v>Anual</v>
      </c>
      <c r="Q324" s="280" t="str">
        <f>'01-Mapa de riesgo-UO'!AP325</f>
        <v>Preventivo</v>
      </c>
      <c r="R324" s="431"/>
      <c r="S324" s="399" t="s">
        <v>2537</v>
      </c>
      <c r="T324" s="399"/>
      <c r="U324" s="283" t="str">
        <f>'01-Mapa de riesgo-UO'!AW325</f>
        <v>ASUMIR</v>
      </c>
      <c r="V324" s="283">
        <f>'01-Mapa de riesgo-UO'!AX325</f>
        <v>0</v>
      </c>
      <c r="W324" s="180">
        <f>IF(U324="COMPARTIR",'01-Mapa de riesgo-UO'!BA325, IF(U324=0, 0,$I$6))</f>
        <v>0</v>
      </c>
      <c r="X324" s="281"/>
      <c r="Y324" s="281"/>
      <c r="Z324" s="281"/>
      <c r="AA324" s="281"/>
      <c r="AB324" s="430"/>
    </row>
    <row r="325" spans="1:28" ht="129.75" hidden="1" customHeight="1" x14ac:dyDescent="0.2">
      <c r="A325" s="324">
        <v>106</v>
      </c>
      <c r="B325" s="332" t="str">
        <f>'01-Mapa de riesgo-UO'!D326</f>
        <v>BIENESTAR_INSTITUCIONAL_CALIDAD_DE_VIDA_E_INCLUSIÓN_EN_CONTEXTOS_UNIVERSITARIOS</v>
      </c>
      <c r="C325" s="402" t="str">
        <f>+'01-Mapa de riesgo-UO'!F326</f>
        <v>SI</v>
      </c>
      <c r="D325" s="332" t="str">
        <f>'01-Mapa de riesgo-UO'!J326</f>
        <v>Estratégico</v>
      </c>
      <c r="E325" s="332" t="str">
        <f>'01-Mapa de riesgo-UO'!K326</f>
        <v>Programas de bienestar institucional que no dan respuesta a las necesidades de la comunidad universitaria</v>
      </c>
      <c r="F325" s="332"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32" t="str">
        <f>'01-Mapa de riesgo-UO'!M326</f>
        <v xml:space="preserve">Deserción estudiantil.
Falta de credibilidad en los procesos  de bienestar para la comunidad universitaria.
Disminución en el cumplimiento de los indicadores del PDI </v>
      </c>
      <c r="I325" s="431" t="str">
        <f>'01-Mapa de riesgo-UO'!AT326</f>
        <v>LEVE</v>
      </c>
      <c r="J325" s="332" t="str">
        <f>'01-Mapa de riesgo-UO'!AU326</f>
        <v>Calidad de vida en contextos universitarios:  p-z*(sqrt(p*(1-p)/n))*(sqrt((N-n)/(N-1)).
p:proporción de personas que superan el nivel mínimo de calidad de vida para la muestra calculada.
N:Tamaño de la población.
n:Tamaño de la muestra n.
z: nivel de confianza del 95%.</v>
      </c>
      <c r="K325" s="403">
        <v>0</v>
      </c>
      <c r="L325" s="399" t="s">
        <v>2795</v>
      </c>
      <c r="M325" s="278" t="str">
        <f>IF('01-Mapa de riesgo-UO'!S326="No existen", "No existe control para el riesgo",'01-Mapa de riesgo-UO'!W326)</f>
        <v xml:space="preserve">Medición de calidad de vida de la comunidad universitaria
Nivel de severidad  de las problemáticas sociales  </v>
      </c>
      <c r="N325" s="278">
        <f>'01-Mapa de riesgo-UO'!AB326</f>
        <v>0</v>
      </c>
      <c r="O325" s="278" t="str">
        <f>'01-Mapa de riesgo-UO'!AG326</f>
        <v>Transitorios y contratistas</v>
      </c>
      <c r="P325" s="280" t="str">
        <f>'01-Mapa de riesgo-UO'!AL326</f>
        <v>Anual</v>
      </c>
      <c r="Q325" s="280" t="str">
        <f>'01-Mapa de riesgo-UO'!AP326</f>
        <v>Detectivo</v>
      </c>
      <c r="R325" s="431" t="str">
        <f>'01-Mapa de riesgo-UO'!AR326</f>
        <v>ACEPTABLE</v>
      </c>
      <c r="S325" s="399" t="s">
        <v>2796</v>
      </c>
      <c r="T325" s="399"/>
      <c r="U325" s="283" t="str">
        <f>'01-Mapa de riesgo-UO'!AW326</f>
        <v>ASUMIR</v>
      </c>
      <c r="V325" s="283">
        <f>'01-Mapa de riesgo-UO'!AX326</f>
        <v>0</v>
      </c>
      <c r="W325" s="180">
        <f>IF(U325="COMPARTIR",'01-Mapa de riesgo-UO'!BA326, IF(U325=0, 0,$I$6))</f>
        <v>0</v>
      </c>
      <c r="X325" s="281"/>
      <c r="Y325" s="281"/>
      <c r="Z325" s="281"/>
      <c r="AA325" s="281"/>
      <c r="AB325" s="453" t="s">
        <v>2149</v>
      </c>
    </row>
    <row r="326" spans="1:28" ht="65.25" hidden="1" customHeight="1" x14ac:dyDescent="0.2">
      <c r="A326" s="324"/>
      <c r="B326" s="332"/>
      <c r="C326" s="402"/>
      <c r="D326" s="332"/>
      <c r="E326" s="332"/>
      <c r="F326" s="332"/>
      <c r="G326" s="52" t="str">
        <f>'01-Mapa de riesgo-UO'!I327</f>
        <v>Normatividad y reglamentación interna  que no permitan el desarrollo de los elementos orientados a lo establecido en el pilar del PDI</v>
      </c>
      <c r="H326" s="332"/>
      <c r="I326" s="431"/>
      <c r="J326" s="332"/>
      <c r="K326" s="401"/>
      <c r="L326" s="399"/>
      <c r="M326" s="278" t="str">
        <f>IF('01-Mapa de riesgo-UO'!S327="No existen", "No existe control para el riesgo",'01-Mapa de riesgo-UO'!W327)</f>
        <v>Normatividad ajustada a los procesos, procedimientos y condiciones del entorno</v>
      </c>
      <c r="N326" s="278">
        <f>'01-Mapa de riesgo-UO'!AB327</f>
        <v>0</v>
      </c>
      <c r="O326" s="278" t="str">
        <f>'01-Mapa de riesgo-UO'!AG327</f>
        <v>Planta/ transitorio/contratista</v>
      </c>
      <c r="P326" s="280" t="str">
        <f>'01-Mapa de riesgo-UO'!AL327</f>
        <v>Semestral</v>
      </c>
      <c r="Q326" s="280" t="str">
        <f>'01-Mapa de riesgo-UO'!AP327</f>
        <v>Detectivo</v>
      </c>
      <c r="R326" s="431"/>
      <c r="S326" s="399" t="s">
        <v>2796</v>
      </c>
      <c r="T326" s="399"/>
      <c r="U326" s="283" t="str">
        <f>'01-Mapa de riesgo-UO'!AW327</f>
        <v>ASUMIR</v>
      </c>
      <c r="V326" s="283">
        <f>'01-Mapa de riesgo-UO'!AX327</f>
        <v>0</v>
      </c>
      <c r="W326" s="180">
        <f>IF(U326="COMPARTIR",'01-Mapa de riesgo-UO'!BA327, IF(U326=0, 0,$I$6))</f>
        <v>0</v>
      </c>
      <c r="X326" s="281"/>
      <c r="Y326" s="281"/>
      <c r="Z326" s="281"/>
      <c r="AA326" s="281"/>
      <c r="AB326" s="453"/>
    </row>
    <row r="327" spans="1:28" ht="65.25" hidden="1" customHeight="1" x14ac:dyDescent="0.2">
      <c r="A327" s="324"/>
      <c r="B327" s="332"/>
      <c r="C327" s="402"/>
      <c r="D327" s="332"/>
      <c r="E327" s="332"/>
      <c r="F327" s="332"/>
      <c r="G327" s="52" t="str">
        <f>'01-Mapa de riesgo-UO'!I328</f>
        <v>Falta de interes de los usuarios en los programas y estrategias orientadas al Bienestar Institucional, la calidad de vida e inclusión en contextos universitarios.</v>
      </c>
      <c r="H327" s="332"/>
      <c r="I327" s="431"/>
      <c r="J327" s="332"/>
      <c r="K327" s="401"/>
      <c r="L327" s="399"/>
      <c r="M327" s="278" t="str">
        <f>IF('01-Mapa de riesgo-UO'!S328="No existen", "No existe control para el riesgo",'01-Mapa de riesgo-UO'!W328)</f>
        <v xml:space="preserve">Dilvulgación y comunicación  de la politica de bienestar Institucional y los  servicios ofertados por las diferentes instancias en el marco de la misma </v>
      </c>
      <c r="N327" s="278">
        <f>'01-Mapa de riesgo-UO'!AB328</f>
        <v>0</v>
      </c>
      <c r="O327" s="278" t="str">
        <f>'01-Mapa de riesgo-UO'!AG328</f>
        <v xml:space="preserve">Contratista </v>
      </c>
      <c r="P327" s="280" t="str">
        <f>'01-Mapa de riesgo-UO'!AL328</f>
        <v>Bimestral</v>
      </c>
      <c r="Q327" s="280" t="str">
        <f>'01-Mapa de riesgo-UO'!AP328</f>
        <v>Detectivo</v>
      </c>
      <c r="R327" s="431"/>
      <c r="S327" s="399" t="s">
        <v>2796</v>
      </c>
      <c r="T327" s="399"/>
      <c r="U327" s="283" t="str">
        <f>'01-Mapa de riesgo-UO'!AW328</f>
        <v>ASUMIR</v>
      </c>
      <c r="V327" s="283">
        <f>'01-Mapa de riesgo-UO'!AX328</f>
        <v>0</v>
      </c>
      <c r="W327" s="180">
        <f>IF(U327="COMPARTIR",'01-Mapa de riesgo-UO'!BA328, IF(U327=0, 0,$I$6))</f>
        <v>0</v>
      </c>
      <c r="X327" s="281"/>
      <c r="Y327" s="281"/>
      <c r="Z327" s="281"/>
      <c r="AA327" s="281"/>
      <c r="AB327" s="453"/>
    </row>
    <row r="328" spans="1:28" ht="132.75" hidden="1" customHeight="1" x14ac:dyDescent="0.2">
      <c r="A328" s="324">
        <v>107</v>
      </c>
      <c r="B328" s="332" t="str">
        <f>'01-Mapa de riesgo-UO'!D329</f>
        <v>GESTIÓN_DEL_CONTEXTO_Y_VISIBILIDAD_NACIONAL_E_INTERNACIONAL</v>
      </c>
      <c r="C328" s="402" t="str">
        <f>+'01-Mapa de riesgo-UO'!F329</f>
        <v>SI</v>
      </c>
      <c r="D328" s="332" t="str">
        <f>'01-Mapa de riesgo-UO'!J329</f>
        <v>Estratégico</v>
      </c>
      <c r="E328" s="332" t="str">
        <f>'01-Mapa de riesgo-UO'!K329</f>
        <v xml:space="preserve">  Poca contribución de la universidad al análisis y la búsqueda de soluciones a los problemas de la sociedad</v>
      </c>
      <c r="F328" s="332" t="str">
        <f>'01-Mapa de riesgo-UO'!L329</f>
        <v>Desarrollo de la universidad descontextualizada de la realidad regional, nacional e internacional.</v>
      </c>
      <c r="G328" s="52" t="str">
        <f>'01-Mapa de riesgo-UO'!I329</f>
        <v>Bajo nivel de articulación entre los diferentes actores institucionales.</v>
      </c>
      <c r="H328" s="332"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431" t="str">
        <f>'01-Mapa de riesgo-UO'!AT329</f>
        <v>MODERADO</v>
      </c>
      <c r="J328" s="332" t="str">
        <f>'01-Mapa de riesgo-UO'!AU329</f>
        <v>Cumplimiento de los proyectos de "Gestión de contexto y visibilidad nacional e internacional"</v>
      </c>
      <c r="K328" s="436">
        <v>0.7712</v>
      </c>
      <c r="L328" s="434" t="s">
        <v>2842</v>
      </c>
      <c r="M328" s="278" t="str">
        <f>IF('01-Mapa de riesgo-UO'!S329="No existen", "No existe control para el riesgo",'01-Mapa de riesgo-UO'!W329)</f>
        <v>Seguimiento a los Planes operativos de los proyectos de gestión del contexto y visibilidad nacional e internacional</v>
      </c>
      <c r="N328" s="278">
        <f>'01-Mapa de riesgo-UO'!AB329</f>
        <v>0</v>
      </c>
      <c r="O328" s="278" t="str">
        <f>'01-Mapa de riesgo-UO'!AG329</f>
        <v>Funcionaria enlace del Pilar de Gestión</v>
      </c>
      <c r="P328" s="280" t="str">
        <f>'01-Mapa de riesgo-UO'!AL329</f>
        <v>Cuatrimestral</v>
      </c>
      <c r="Q328" s="280" t="str">
        <f>'01-Mapa de riesgo-UO'!AP329</f>
        <v>Preventivo</v>
      </c>
      <c r="R328" s="431" t="str">
        <f>'01-Mapa de riesgo-UO'!AR329</f>
        <v>ACEPTABLE</v>
      </c>
      <c r="S328" s="399" t="s">
        <v>2446</v>
      </c>
      <c r="T328" s="399"/>
      <c r="U328" s="283" t="str">
        <f>'01-Mapa de riesgo-UO'!AW329</f>
        <v>REDUCIR</v>
      </c>
      <c r="V328" s="283" t="str">
        <f>'01-Mapa de riesgo-UO'!AX329</f>
        <v>Estudios de contexto que permitan que aporten a la toma de decisiones</v>
      </c>
      <c r="W328" s="180">
        <f>IF(U328="COMPARTIR",'01-Mapa de riesgo-UO'!BA329, IF(U328=0, 0,$I$6))</f>
        <v>0</v>
      </c>
      <c r="X328" s="281" t="s">
        <v>271</v>
      </c>
      <c r="Y328" s="281" t="s">
        <v>2447</v>
      </c>
      <c r="Z328" s="281" t="s">
        <v>559</v>
      </c>
      <c r="AA328" s="281"/>
      <c r="AB328" s="430" t="s">
        <v>2143</v>
      </c>
    </row>
    <row r="329" spans="1:28" ht="65.25" hidden="1" customHeight="1" x14ac:dyDescent="0.2">
      <c r="A329" s="324"/>
      <c r="B329" s="332"/>
      <c r="C329" s="402"/>
      <c r="D329" s="332"/>
      <c r="E329" s="332"/>
      <c r="F329" s="332"/>
      <c r="G329" s="52" t="str">
        <f>'01-Mapa de riesgo-UO'!I330</f>
        <v>Ausencia de liderazgo transformacional y de conocimiento frente a la dinámica institucional, regional, nacional e internacional.</v>
      </c>
      <c r="H329" s="332"/>
      <c r="I329" s="431"/>
      <c r="J329" s="332"/>
      <c r="K329" s="401"/>
      <c r="L329" s="399"/>
      <c r="M329" s="278">
        <f>IF('01-Mapa de riesgo-UO'!S330="No existen", "No existe control para el riesgo",'01-Mapa de riesgo-UO'!W330)</f>
        <v>0</v>
      </c>
      <c r="N329" s="278">
        <f>'01-Mapa de riesgo-UO'!AB330</f>
        <v>0</v>
      </c>
      <c r="O329" s="278">
        <f>'01-Mapa de riesgo-UO'!AG330</f>
        <v>0</v>
      </c>
      <c r="P329" s="280">
        <f>'01-Mapa de riesgo-UO'!AL330</f>
        <v>0</v>
      </c>
      <c r="Q329" s="280">
        <f>'01-Mapa de riesgo-UO'!AP330</f>
        <v>0</v>
      </c>
      <c r="R329" s="431"/>
      <c r="S329" s="399" t="s">
        <v>2446</v>
      </c>
      <c r="T329" s="399"/>
      <c r="U329" s="283">
        <f>'01-Mapa de riesgo-UO'!AW330</f>
        <v>0</v>
      </c>
      <c r="V329" s="283">
        <f>'01-Mapa de riesgo-UO'!AX330</f>
        <v>0</v>
      </c>
      <c r="W329" s="180">
        <f>IF(U329="COMPARTIR",'01-Mapa de riesgo-UO'!BA330, IF(U329=0, 0,$I$6))</f>
        <v>0</v>
      </c>
      <c r="X329" s="281"/>
      <c r="Y329" s="281"/>
      <c r="Z329" s="281"/>
      <c r="AA329" s="281"/>
      <c r="AB329" s="430"/>
    </row>
    <row r="330" spans="1:28" ht="65.25" hidden="1" customHeight="1" x14ac:dyDescent="0.2">
      <c r="A330" s="324"/>
      <c r="B330" s="332"/>
      <c r="C330" s="402"/>
      <c r="D330" s="332"/>
      <c r="E330" s="332"/>
      <c r="F330" s="332"/>
      <c r="G330" s="52" t="str">
        <f>'01-Mapa de riesgo-UO'!I331</f>
        <v>Escasa retroalimentación efectiva entre la universidad y el medio.</v>
      </c>
      <c r="H330" s="332"/>
      <c r="I330" s="431"/>
      <c r="J330" s="332"/>
      <c r="K330" s="401"/>
      <c r="L330" s="399"/>
      <c r="M330" s="278">
        <f>IF('01-Mapa de riesgo-UO'!S331="No existen", "No existe control para el riesgo",'01-Mapa de riesgo-UO'!W331)</f>
        <v>0</v>
      </c>
      <c r="N330" s="278">
        <f>'01-Mapa de riesgo-UO'!AB331</f>
        <v>0</v>
      </c>
      <c r="O330" s="278">
        <f>'01-Mapa de riesgo-UO'!AG331</f>
        <v>0</v>
      </c>
      <c r="P330" s="280">
        <f>'01-Mapa de riesgo-UO'!AL331</f>
        <v>0</v>
      </c>
      <c r="Q330" s="280">
        <f>'01-Mapa de riesgo-UO'!AP331</f>
        <v>0</v>
      </c>
      <c r="R330" s="431"/>
      <c r="S330" s="399" t="s">
        <v>2446</v>
      </c>
      <c r="T330" s="399"/>
      <c r="U330" s="283">
        <f>'01-Mapa de riesgo-UO'!AW331</f>
        <v>0</v>
      </c>
      <c r="V330" s="283">
        <f>'01-Mapa de riesgo-UO'!AX331</f>
        <v>0</v>
      </c>
      <c r="W330" s="180">
        <f>IF(U330="COMPARTIR",'01-Mapa de riesgo-UO'!BA331, IF(U330=0, 0,$I$6))</f>
        <v>0</v>
      </c>
      <c r="X330" s="281"/>
      <c r="Y330" s="281"/>
      <c r="Z330" s="281"/>
      <c r="AA330" s="281"/>
      <c r="AB330" s="430"/>
    </row>
    <row r="331" spans="1:28" ht="65.25" customHeight="1" x14ac:dyDescent="0.2">
      <c r="A331" s="324">
        <v>108</v>
      </c>
      <c r="B331" s="332" t="str">
        <f>'01-Mapa de riesgo-UO'!D332</f>
        <v>DOCENCIA</v>
      </c>
      <c r="C331" s="402" t="str">
        <f>+'01-Mapa de riesgo-UO'!F332</f>
        <v>NO</v>
      </c>
      <c r="D331" s="332" t="str">
        <f>'01-Mapa de riesgo-UO'!J332</f>
        <v>Operacional</v>
      </c>
      <c r="E331" s="332" t="str">
        <f>'01-Mapa de riesgo-UO'!K332</f>
        <v>Pérdida de material bibliográfico</v>
      </c>
      <c r="F331" s="332"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32" t="str">
        <f>'01-Mapa de riesgo-UO'!M332</f>
        <v>Menor número de volúmenes
Duplicidad en las compras</v>
      </c>
      <c r="I331" s="431" t="str">
        <f>'01-Mapa de riesgo-UO'!AT332</f>
        <v>LEVE</v>
      </c>
      <c r="J331" s="332" t="str">
        <f>'01-Mapa de riesgo-UO'!AU332</f>
        <v>Número de libros retornados/Número de libros prestados</v>
      </c>
      <c r="K331" s="439">
        <v>0.96</v>
      </c>
      <c r="L331" s="434" t="s">
        <v>2843</v>
      </c>
      <c r="M331" s="278" t="str">
        <f>IF('01-Mapa de riesgo-UO'!S332="No existen", "No existe control para el riesgo",'01-Mapa de riesgo-UO'!W332)</f>
        <v xml:space="preserve">Envío de notificacione automática
Envío de correos electrónicos de reclamo
</v>
      </c>
      <c r="N331" s="278" t="str">
        <f>'01-Mapa de riesgo-UO'!AB332</f>
        <v>OLIB</v>
      </c>
      <c r="O331" s="278" t="str">
        <f>'01-Mapa de riesgo-UO'!AG332</f>
        <v>DIRECTORA DE BIBLIOTECA</v>
      </c>
      <c r="P331" s="280" t="str">
        <f>'01-Mapa de riesgo-UO'!AL332</f>
        <v>Semestral</v>
      </c>
      <c r="Q331" s="280" t="str">
        <f>'01-Mapa de riesgo-UO'!AP332</f>
        <v>Preventivo</v>
      </c>
      <c r="R331" s="431" t="str">
        <f>'01-Mapa de riesgo-UO'!AR332</f>
        <v>FUERTE</v>
      </c>
      <c r="S331" s="399" t="s">
        <v>2796</v>
      </c>
      <c r="T331" s="399"/>
      <c r="U331" s="283" t="str">
        <f>'01-Mapa de riesgo-UO'!AW332</f>
        <v>ASUMIR</v>
      </c>
      <c r="V331" s="283">
        <f>'01-Mapa de riesgo-UO'!AX332</f>
        <v>0</v>
      </c>
      <c r="W331" s="180">
        <f>IF(U331="COMPARTIR",'01-Mapa de riesgo-UO'!BA332, IF(U331=0, 0,$I$6))</f>
        <v>0</v>
      </c>
      <c r="X331" s="281"/>
      <c r="Y331" s="281"/>
      <c r="Z331" s="281"/>
      <c r="AA331" s="281"/>
      <c r="AB331" s="437" t="s">
        <v>2144</v>
      </c>
    </row>
    <row r="332" spans="1:28" ht="65.25" hidden="1" customHeight="1" x14ac:dyDescent="0.2">
      <c r="A332" s="324"/>
      <c r="B332" s="332"/>
      <c r="C332" s="402"/>
      <c r="D332" s="332"/>
      <c r="E332" s="332"/>
      <c r="F332" s="332"/>
      <c r="G332" s="52">
        <f>'01-Mapa de riesgo-UO'!I333</f>
        <v>0</v>
      </c>
      <c r="H332" s="332"/>
      <c r="I332" s="431"/>
      <c r="J332" s="332"/>
      <c r="K332" s="401"/>
      <c r="L332" s="399"/>
      <c r="M332" s="278">
        <f>IF('01-Mapa de riesgo-UO'!S333="No existen", "No existe control para el riesgo",'01-Mapa de riesgo-UO'!W333)</f>
        <v>0</v>
      </c>
      <c r="N332" s="278">
        <f>'01-Mapa de riesgo-UO'!AB333</f>
        <v>0</v>
      </c>
      <c r="O332" s="278">
        <f>'01-Mapa de riesgo-UO'!AG333</f>
        <v>0</v>
      </c>
      <c r="P332" s="280">
        <f>'01-Mapa de riesgo-UO'!AL333</f>
        <v>0</v>
      </c>
      <c r="Q332" s="280">
        <f>'01-Mapa de riesgo-UO'!AP333</f>
        <v>0</v>
      </c>
      <c r="R332" s="431"/>
      <c r="S332" s="399" t="s">
        <v>2796</v>
      </c>
      <c r="T332" s="399"/>
      <c r="U332" s="283" t="str">
        <f>'01-Mapa de riesgo-UO'!AW333</f>
        <v>ASUMIR</v>
      </c>
      <c r="V332" s="283">
        <f>'01-Mapa de riesgo-UO'!AX333</f>
        <v>0</v>
      </c>
      <c r="W332" s="180">
        <f>IF(U332="COMPARTIR",'01-Mapa de riesgo-UO'!BA333, IF(U332=0, 0,$I$6))</f>
        <v>0</v>
      </c>
      <c r="X332" s="281"/>
      <c r="Y332" s="281"/>
      <c r="Z332" s="281"/>
      <c r="AA332" s="281"/>
      <c r="AB332" s="438"/>
    </row>
    <row r="333" spans="1:28" ht="65.25" hidden="1" customHeight="1" x14ac:dyDescent="0.2">
      <c r="A333" s="324"/>
      <c r="B333" s="332"/>
      <c r="C333" s="402"/>
      <c r="D333" s="332"/>
      <c r="E333" s="332"/>
      <c r="F333" s="332"/>
      <c r="G333" s="52">
        <f>'01-Mapa de riesgo-UO'!I334</f>
        <v>0</v>
      </c>
      <c r="H333" s="332"/>
      <c r="I333" s="431"/>
      <c r="J333" s="332"/>
      <c r="K333" s="401"/>
      <c r="L333" s="399"/>
      <c r="M333" s="278">
        <f>IF('01-Mapa de riesgo-UO'!S334="No existen", "No existe control para el riesgo",'01-Mapa de riesgo-UO'!W334)</f>
        <v>0</v>
      </c>
      <c r="N333" s="278">
        <f>'01-Mapa de riesgo-UO'!AB334</f>
        <v>0</v>
      </c>
      <c r="O333" s="278">
        <f>'01-Mapa de riesgo-UO'!AG334</f>
        <v>0</v>
      </c>
      <c r="P333" s="280">
        <f>'01-Mapa de riesgo-UO'!AL334</f>
        <v>0</v>
      </c>
      <c r="Q333" s="280">
        <f>'01-Mapa de riesgo-UO'!AP334</f>
        <v>0</v>
      </c>
      <c r="R333" s="431"/>
      <c r="S333" s="399" t="s">
        <v>2796</v>
      </c>
      <c r="T333" s="399"/>
      <c r="U333" s="283" t="str">
        <f>'01-Mapa de riesgo-UO'!AW334</f>
        <v>ASUMIR</v>
      </c>
      <c r="V333" s="283">
        <f>'01-Mapa de riesgo-UO'!AX334</f>
        <v>0</v>
      </c>
      <c r="W333" s="180">
        <f>IF(U333="COMPARTIR",'01-Mapa de riesgo-UO'!BA334, IF(U333=0, 0,$I$6))</f>
        <v>0</v>
      </c>
      <c r="X333" s="281"/>
      <c r="Y333" s="281"/>
      <c r="Z333" s="281"/>
      <c r="AA333" s="281"/>
      <c r="AB333" s="438"/>
    </row>
    <row r="334" spans="1:28" ht="65.25" hidden="1" customHeight="1" x14ac:dyDescent="0.2">
      <c r="A334" s="324">
        <v>109</v>
      </c>
      <c r="B334" s="332" t="str">
        <f>'01-Mapa de riesgo-UO'!D335</f>
        <v>CONTROL_SEGUIMIENTO</v>
      </c>
      <c r="C334" s="402" t="str">
        <f>+'01-Mapa de riesgo-UO'!F335</f>
        <v>NO</v>
      </c>
      <c r="D334" s="332" t="str">
        <f>'01-Mapa de riesgo-UO'!J335</f>
        <v>Cumplimiento</v>
      </c>
      <c r="E334" s="332" t="str">
        <f>'01-Mapa de riesgo-UO'!K335</f>
        <v>Ausencia de notificación personal y oportuna de los autos de apertura de notificación disciplinaria</v>
      </c>
      <c r="F334" s="332"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32" t="str">
        <f>'01-Mapa de riesgo-UO'!M335</f>
        <v>Que se genere una nulidad total o parcial del proceso</v>
      </c>
      <c r="I334" s="431" t="str">
        <f>'01-Mapa de riesgo-UO'!AT335</f>
        <v>LEVE</v>
      </c>
      <c r="J334" s="332" t="str">
        <f>'01-Mapa de riesgo-UO'!AU335</f>
        <v>(# notificación personal y oportuna gestionadas/# notificación personal y oportuna requeridas en el expediente procesal)*100</v>
      </c>
      <c r="K334" s="408">
        <v>0</v>
      </c>
      <c r="L334" s="399" t="s">
        <v>2795</v>
      </c>
      <c r="M334" s="278" t="str">
        <f>IF('01-Mapa de riesgo-UO'!S335="No existen", "No existe control para el riesgo",'01-Mapa de riesgo-UO'!W335)</f>
        <v>Registro de Despachos de de correspondencia Externa</v>
      </c>
      <c r="N334" s="278">
        <f>'01-Mapa de riesgo-UO'!AB335</f>
        <v>0</v>
      </c>
      <c r="O334" s="278" t="str">
        <f>'01-Mapa de riesgo-UO'!AG335</f>
        <v>Profesional de apoyo administrativo</v>
      </c>
      <c r="P334" s="280" t="str">
        <f>'01-Mapa de riesgo-UO'!AL335</f>
        <v>Semestral</v>
      </c>
      <c r="Q334" s="280" t="str">
        <f>'01-Mapa de riesgo-UO'!AP335</f>
        <v>Preventivo</v>
      </c>
      <c r="R334" s="431" t="str">
        <f>'01-Mapa de riesgo-UO'!AR335</f>
        <v>ACEPTABLE</v>
      </c>
      <c r="S334" s="399" t="s">
        <v>2796</v>
      </c>
      <c r="T334" s="399"/>
      <c r="U334" s="283" t="str">
        <f>'01-Mapa de riesgo-UO'!AW335</f>
        <v>ASUMIR</v>
      </c>
      <c r="V334" s="283">
        <f>'01-Mapa de riesgo-UO'!AX335</f>
        <v>0</v>
      </c>
      <c r="W334" s="180">
        <f>IF(U334="COMPARTIR",'01-Mapa de riesgo-UO'!BA335, IF(U334=0, 0,$I$6))</f>
        <v>0</v>
      </c>
      <c r="X334" s="281"/>
      <c r="Y334" s="281"/>
      <c r="Z334" s="281"/>
      <c r="AA334" s="281"/>
      <c r="AB334" s="453" t="s">
        <v>2149</v>
      </c>
    </row>
    <row r="335" spans="1:28" ht="65.25" hidden="1" customHeight="1" x14ac:dyDescent="0.2">
      <c r="A335" s="324"/>
      <c r="B335" s="332"/>
      <c r="C335" s="402"/>
      <c r="D335" s="332"/>
      <c r="E335" s="332"/>
      <c r="F335" s="332"/>
      <c r="G335" s="52">
        <f>'01-Mapa de riesgo-UO'!I336</f>
        <v>0</v>
      </c>
      <c r="H335" s="332"/>
      <c r="I335" s="431"/>
      <c r="J335" s="332"/>
      <c r="K335" s="405"/>
      <c r="L335" s="399"/>
      <c r="M335" s="278">
        <f>IF('01-Mapa de riesgo-UO'!S336="No existen", "No existe control para el riesgo",'01-Mapa de riesgo-UO'!W336)</f>
        <v>0</v>
      </c>
      <c r="N335" s="278">
        <f>'01-Mapa de riesgo-UO'!AB336</f>
        <v>0</v>
      </c>
      <c r="O335" s="278">
        <f>'01-Mapa de riesgo-UO'!AG336</f>
        <v>0</v>
      </c>
      <c r="P335" s="280">
        <f>'01-Mapa de riesgo-UO'!AL336</f>
        <v>0</v>
      </c>
      <c r="Q335" s="280">
        <f>'01-Mapa de riesgo-UO'!AP336</f>
        <v>0</v>
      </c>
      <c r="R335" s="431"/>
      <c r="S335" s="399" t="s">
        <v>2796</v>
      </c>
      <c r="T335" s="399"/>
      <c r="U335" s="283" t="str">
        <f>'01-Mapa de riesgo-UO'!AW336</f>
        <v>ASUMIR</v>
      </c>
      <c r="V335" s="283">
        <f>'01-Mapa de riesgo-UO'!AX336</f>
        <v>0</v>
      </c>
      <c r="W335" s="180">
        <f>IF(U335="COMPARTIR",'01-Mapa de riesgo-UO'!BA336, IF(U335=0, 0,$I$6))</f>
        <v>0</v>
      </c>
      <c r="X335" s="281"/>
      <c r="Y335" s="281"/>
      <c r="Z335" s="281"/>
      <c r="AA335" s="281"/>
      <c r="AB335" s="453"/>
    </row>
    <row r="336" spans="1:28" ht="65.25" hidden="1" customHeight="1" x14ac:dyDescent="0.2">
      <c r="A336" s="324"/>
      <c r="B336" s="332"/>
      <c r="C336" s="402"/>
      <c r="D336" s="332"/>
      <c r="E336" s="332"/>
      <c r="F336" s="332"/>
      <c r="G336" s="52">
        <f>'01-Mapa de riesgo-UO'!I337</f>
        <v>0</v>
      </c>
      <c r="H336" s="332"/>
      <c r="I336" s="431"/>
      <c r="J336" s="332"/>
      <c r="K336" s="405"/>
      <c r="L336" s="399"/>
      <c r="M336" s="278">
        <f>IF('01-Mapa de riesgo-UO'!S337="No existen", "No existe control para el riesgo",'01-Mapa de riesgo-UO'!W337)</f>
        <v>0</v>
      </c>
      <c r="N336" s="278">
        <f>'01-Mapa de riesgo-UO'!AB337</f>
        <v>0</v>
      </c>
      <c r="O336" s="278">
        <f>'01-Mapa de riesgo-UO'!AG337</f>
        <v>0</v>
      </c>
      <c r="P336" s="280">
        <f>'01-Mapa de riesgo-UO'!AL337</f>
        <v>0</v>
      </c>
      <c r="Q336" s="280">
        <f>'01-Mapa de riesgo-UO'!AP337</f>
        <v>0</v>
      </c>
      <c r="R336" s="431"/>
      <c r="S336" s="399" t="s">
        <v>2796</v>
      </c>
      <c r="T336" s="399"/>
      <c r="U336" s="283" t="str">
        <f>'01-Mapa de riesgo-UO'!AW337</f>
        <v>ASUMIR</v>
      </c>
      <c r="V336" s="283">
        <f>'01-Mapa de riesgo-UO'!AX337</f>
        <v>0</v>
      </c>
      <c r="W336" s="180">
        <f>IF(U336="COMPARTIR",'01-Mapa de riesgo-UO'!BA337, IF(U336=0, 0,$I$6))</f>
        <v>0</v>
      </c>
      <c r="X336" s="281"/>
      <c r="Y336" s="281"/>
      <c r="Z336" s="281"/>
      <c r="AA336" s="281"/>
      <c r="AB336" s="453"/>
    </row>
    <row r="337" spans="1:28" ht="65.25" hidden="1" customHeight="1" x14ac:dyDescent="0.2">
      <c r="A337" s="324">
        <v>110</v>
      </c>
      <c r="B337" s="332" t="str">
        <f>'01-Mapa de riesgo-UO'!D338</f>
        <v>CONTROL_SEGUIMIENTO</v>
      </c>
      <c r="C337" s="402" t="str">
        <f>+'01-Mapa de riesgo-UO'!F338</f>
        <v>NO</v>
      </c>
      <c r="D337" s="332" t="str">
        <f>'01-Mapa de riesgo-UO'!J338</f>
        <v>Cumplimiento</v>
      </c>
      <c r="E337" s="332" t="str">
        <f>'01-Mapa de riesgo-UO'!K338</f>
        <v xml:space="preserve">Incumplimiento con el procedimiento establecido en la legislación disciplinaria </v>
      </c>
      <c r="F337" s="332"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32" t="str">
        <f>'01-Mapa de riesgo-UO'!M338</f>
        <v xml:space="preserve">Que se genere una situación adversa a la Universidad  . Sanción disciplinaria. Que se genere una acción de repetición. 
</v>
      </c>
      <c r="I337" s="431" t="str">
        <f>'01-Mapa de riesgo-UO'!AT338</f>
        <v>LEVE</v>
      </c>
      <c r="J337" s="332" t="str">
        <f>'01-Mapa de riesgo-UO'!AU338</f>
        <v>(# procesos gestionados/# procesos allegados)*100</v>
      </c>
      <c r="K337" s="408">
        <v>0</v>
      </c>
      <c r="L337" s="399" t="s">
        <v>2795</v>
      </c>
      <c r="M337" s="278" t="str">
        <f>IF('01-Mapa de riesgo-UO'!S338="No existen", "No existe control para el riesgo",'01-Mapa de riesgo-UO'!W338)</f>
        <v>Reuniones mensuales del equipo de trabajo (actas de reuniones)</v>
      </c>
      <c r="N337" s="278">
        <f>'01-Mapa de riesgo-UO'!AB338</f>
        <v>0</v>
      </c>
      <c r="O337" s="278" t="str">
        <f>'01-Mapa de riesgo-UO'!AG338</f>
        <v>Profesional de apoyo administrativo
Directivo grado 17</v>
      </c>
      <c r="P337" s="280" t="str">
        <f>'01-Mapa de riesgo-UO'!AL338</f>
        <v>Mensual</v>
      </c>
      <c r="Q337" s="280" t="str">
        <f>'01-Mapa de riesgo-UO'!AP338</f>
        <v>Preventivo</v>
      </c>
      <c r="R337" s="431" t="str">
        <f>'01-Mapa de riesgo-UO'!AR338</f>
        <v>FUERTE</v>
      </c>
      <c r="S337" s="399" t="s">
        <v>2796</v>
      </c>
      <c r="T337" s="399"/>
      <c r="U337" s="283" t="str">
        <f>'01-Mapa de riesgo-UO'!AW338</f>
        <v>ASUMIR</v>
      </c>
      <c r="V337" s="283">
        <f>'01-Mapa de riesgo-UO'!AX338</f>
        <v>0</v>
      </c>
      <c r="W337" s="180">
        <f>IF(U337="COMPARTIR",'01-Mapa de riesgo-UO'!BA338, IF(U337=0, 0,$I$6))</f>
        <v>0</v>
      </c>
      <c r="X337" s="281"/>
      <c r="Y337" s="281"/>
      <c r="Z337" s="281"/>
      <c r="AA337" s="281"/>
      <c r="AB337" s="453" t="s">
        <v>2149</v>
      </c>
    </row>
    <row r="338" spans="1:28" ht="65.25" hidden="1" customHeight="1" x14ac:dyDescent="0.2">
      <c r="A338" s="324"/>
      <c r="B338" s="332"/>
      <c r="C338" s="402"/>
      <c r="D338" s="332"/>
      <c r="E338" s="332"/>
      <c r="F338" s="332"/>
      <c r="G338" s="52" t="str">
        <f>'01-Mapa de riesgo-UO'!I339</f>
        <v xml:space="preserve">Didlatación de las actuaciones por Apoderados en el proceso. </v>
      </c>
      <c r="H338" s="332"/>
      <c r="I338" s="431"/>
      <c r="J338" s="332"/>
      <c r="K338" s="405"/>
      <c r="L338" s="399"/>
      <c r="M338" s="278" t="str">
        <f>IF('01-Mapa de riesgo-UO'!S339="No existen", "No existe control para el riesgo",'01-Mapa de riesgo-UO'!W339)</f>
        <v>Cuadro de seguimiento de procesos</v>
      </c>
      <c r="N338" s="278">
        <f>'01-Mapa de riesgo-UO'!AB339</f>
        <v>0</v>
      </c>
      <c r="O338" s="278" t="str">
        <f>'01-Mapa de riesgo-UO'!AG339</f>
        <v>Profesional de apoyo administrativo
Directivo grado 17</v>
      </c>
      <c r="P338" s="280" t="str">
        <f>'01-Mapa de riesgo-UO'!AL339</f>
        <v>Diaria</v>
      </c>
      <c r="Q338" s="280" t="str">
        <f>'01-Mapa de riesgo-UO'!AP339</f>
        <v>Preventivo</v>
      </c>
      <c r="R338" s="431"/>
      <c r="S338" s="399" t="s">
        <v>2796</v>
      </c>
      <c r="T338" s="399"/>
      <c r="U338" s="283" t="str">
        <f>'01-Mapa de riesgo-UO'!AW339</f>
        <v>ASUMIR</v>
      </c>
      <c r="V338" s="283">
        <f>'01-Mapa de riesgo-UO'!AX339</f>
        <v>0</v>
      </c>
      <c r="W338" s="180">
        <f>IF(U338="COMPARTIR",'01-Mapa de riesgo-UO'!BA339, IF(U338=0, 0,$I$6))</f>
        <v>0</v>
      </c>
      <c r="X338" s="281"/>
      <c r="Y338" s="281"/>
      <c r="Z338" s="281"/>
      <c r="AA338" s="281"/>
      <c r="AB338" s="453"/>
    </row>
    <row r="339" spans="1:28" ht="65.25" hidden="1" customHeight="1" x14ac:dyDescent="0.2">
      <c r="A339" s="324"/>
      <c r="B339" s="332"/>
      <c r="C339" s="402"/>
      <c r="D339" s="332"/>
      <c r="E339" s="332"/>
      <c r="F339" s="332"/>
      <c r="G339" s="52" t="str">
        <f>'01-Mapa de riesgo-UO'!I340</f>
        <v>Se presenten dificultades en el recaudo de  las pruebas.</v>
      </c>
      <c r="H339" s="332"/>
      <c r="I339" s="431"/>
      <c r="J339" s="332"/>
      <c r="K339" s="405"/>
      <c r="L339" s="399"/>
      <c r="M339" s="278" t="str">
        <f>IF('01-Mapa de riesgo-UO'!S340="No existen", "No existe control para el riesgo",'01-Mapa de riesgo-UO'!W340)</f>
        <v>Libro radicador de procesos.
actas de reparto.</v>
      </c>
      <c r="N339" s="278">
        <f>'01-Mapa de riesgo-UO'!AB340</f>
        <v>0</v>
      </c>
      <c r="O339" s="278" t="str">
        <f>'01-Mapa de riesgo-UO'!AG340</f>
        <v>Profesional de apoyo administrativo</v>
      </c>
      <c r="P339" s="280" t="str">
        <f>'01-Mapa de riesgo-UO'!AL340</f>
        <v>Semestral</v>
      </c>
      <c r="Q339" s="280" t="str">
        <f>'01-Mapa de riesgo-UO'!AP340</f>
        <v>Preventivo</v>
      </c>
      <c r="R339" s="431"/>
      <c r="S339" s="399" t="s">
        <v>2796</v>
      </c>
      <c r="T339" s="399"/>
      <c r="U339" s="283" t="str">
        <f>'01-Mapa de riesgo-UO'!AW340</f>
        <v>ASUMIR</v>
      </c>
      <c r="V339" s="283">
        <f>'01-Mapa de riesgo-UO'!AX340</f>
        <v>0</v>
      </c>
      <c r="W339" s="180">
        <f>IF(U339="COMPARTIR",'01-Mapa de riesgo-UO'!BA340, IF(U339=0, 0,$I$6))</f>
        <v>0</v>
      </c>
      <c r="X339" s="281"/>
      <c r="Y339" s="281"/>
      <c r="Z339" s="281"/>
      <c r="AA339" s="281"/>
      <c r="AB339" s="453"/>
    </row>
    <row r="340" spans="1:28" ht="65.25" hidden="1" customHeight="1" x14ac:dyDescent="0.2">
      <c r="A340" s="324">
        <v>111</v>
      </c>
      <c r="B340" s="332" t="str">
        <f>'01-Mapa de riesgo-UO'!D341</f>
        <v>CONTROL_SEGUIMIENTO</v>
      </c>
      <c r="C340" s="402" t="str">
        <f>+'01-Mapa de riesgo-UO'!F341</f>
        <v>NO</v>
      </c>
      <c r="D340" s="332" t="str">
        <f>'01-Mapa de riesgo-UO'!J341</f>
        <v>Cumplimiento</v>
      </c>
      <c r="E340" s="332"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32" t="str">
        <f>'01-Mapa de riesgo-UO'!L341</f>
        <v xml:space="preserve">Por falta de regulación se queden quejas sin tramitar </v>
      </c>
      <c r="G340" s="52" t="str">
        <f>'01-Mapa de riesgo-UO'!I341</f>
        <v>Falta crear un regimen disciplinario para los profesores que no estan en carrera docente</v>
      </c>
      <c r="H340" s="332" t="str">
        <f>'01-Mapa de riesgo-UO'!M341</f>
        <v xml:space="preserve">Que se genere una situación adversa a la Universidad  . Sanción disciplinaria. Que se genere una acción de repetición. Que se vulneren derechos fundamentales de la comunidad universitaria
</v>
      </c>
      <c r="I340" s="431" t="str">
        <f>'01-Mapa de riesgo-UO'!AT341</f>
        <v>MODERADO</v>
      </c>
      <c r="J340" s="332" t="str">
        <f>'01-Mapa de riesgo-UO'!AU341</f>
        <v xml:space="preserve">(#Procesos en contra de transitorios /# falta de competencia)*0 </v>
      </c>
      <c r="K340" s="408">
        <v>0</v>
      </c>
      <c r="L340" s="399" t="s">
        <v>2795</v>
      </c>
      <c r="M340" s="278" t="str">
        <f>IF('01-Mapa de riesgo-UO'!S341="No existen", "No existe control para el riesgo",'01-Mapa de riesgo-UO'!W341)</f>
        <v>No depende de esta dependencia</v>
      </c>
      <c r="N340" s="278">
        <f>'01-Mapa de riesgo-UO'!AB341</f>
        <v>0</v>
      </c>
      <c r="O340" s="278">
        <f>'01-Mapa de riesgo-UO'!AG341</f>
        <v>0</v>
      </c>
      <c r="P340" s="280" t="str">
        <f>'01-Mapa de riesgo-UO'!AL341</f>
        <v>Anual</v>
      </c>
      <c r="Q340" s="280" t="str">
        <f>'01-Mapa de riesgo-UO'!AP341</f>
        <v>Detectivo</v>
      </c>
      <c r="R340" s="431" t="str">
        <f>'01-Mapa de riesgo-UO'!AR341</f>
        <v>DÉBIL</v>
      </c>
      <c r="S340" s="399" t="s">
        <v>2796</v>
      </c>
      <c r="T340" s="399"/>
      <c r="U340" s="283" t="str">
        <f>'01-Mapa de riesgo-UO'!AW341</f>
        <v>ASUMIR</v>
      </c>
      <c r="V340" s="283">
        <f>'01-Mapa de riesgo-UO'!AX341</f>
        <v>0</v>
      </c>
      <c r="W340" s="180">
        <f>IF(U340="COMPARTIR",'01-Mapa de riesgo-UO'!BA341, IF(U340=0, 0,$I$6))</f>
        <v>0</v>
      </c>
      <c r="X340" s="281"/>
      <c r="Y340" s="281"/>
      <c r="Z340" s="281"/>
      <c r="AA340" s="281"/>
      <c r="AB340" s="453" t="s">
        <v>2149</v>
      </c>
    </row>
    <row r="341" spans="1:28" ht="65.25" hidden="1" customHeight="1" x14ac:dyDescent="0.2">
      <c r="A341" s="324"/>
      <c r="B341" s="332"/>
      <c r="C341" s="402"/>
      <c r="D341" s="332"/>
      <c r="E341" s="332"/>
      <c r="F341" s="332"/>
      <c r="G341" s="52" t="str">
        <f>'01-Mapa de riesgo-UO'!I342</f>
        <v xml:space="preserve">Otorgar competencia a  dependencia de la UTP para que conosca y tramite estos asuntos </v>
      </c>
      <c r="H341" s="332"/>
      <c r="I341" s="431"/>
      <c r="J341" s="332"/>
      <c r="K341" s="405"/>
      <c r="L341" s="399"/>
      <c r="M341" s="278" t="str">
        <f>IF('01-Mapa de riesgo-UO'!S342="No existen", "No existe control para el riesgo",'01-Mapa de riesgo-UO'!W342)</f>
        <v>No depende de esta dependencia</v>
      </c>
      <c r="N341" s="278">
        <f>'01-Mapa de riesgo-UO'!AB342</f>
        <v>0</v>
      </c>
      <c r="O341" s="278">
        <f>'01-Mapa de riesgo-UO'!AG342</f>
        <v>0</v>
      </c>
      <c r="P341" s="280" t="str">
        <f>'01-Mapa de riesgo-UO'!AL342</f>
        <v>Anual</v>
      </c>
      <c r="Q341" s="280" t="str">
        <f>'01-Mapa de riesgo-UO'!AP342</f>
        <v>Detectivo</v>
      </c>
      <c r="R341" s="431"/>
      <c r="S341" s="399" t="s">
        <v>2796</v>
      </c>
      <c r="T341" s="399"/>
      <c r="U341" s="283" t="str">
        <f>'01-Mapa de riesgo-UO'!AW342</f>
        <v>ASUMIR</v>
      </c>
      <c r="V341" s="283">
        <f>'01-Mapa de riesgo-UO'!AX342</f>
        <v>0</v>
      </c>
      <c r="W341" s="180">
        <f>IF(U341="COMPARTIR",'01-Mapa de riesgo-UO'!BA342, IF(U341=0, 0,$I$6))</f>
        <v>0</v>
      </c>
      <c r="X341" s="281"/>
      <c r="Y341" s="281"/>
      <c r="Z341" s="281"/>
      <c r="AA341" s="281"/>
      <c r="AB341" s="453"/>
    </row>
    <row r="342" spans="1:28" ht="65.25" hidden="1" customHeight="1" x14ac:dyDescent="0.2">
      <c r="A342" s="324"/>
      <c r="B342" s="332"/>
      <c r="C342" s="402"/>
      <c r="D342" s="332"/>
      <c r="E342" s="332"/>
      <c r="F342" s="332"/>
      <c r="G342" s="52" t="str">
        <f>'01-Mapa de riesgo-UO'!I343</f>
        <v>Expedir los acuerdos necesario que regulen las competencias requeridas</v>
      </c>
      <c r="H342" s="332"/>
      <c r="I342" s="431"/>
      <c r="J342" s="332"/>
      <c r="K342" s="405"/>
      <c r="L342" s="399"/>
      <c r="M342" s="278" t="str">
        <f>IF('01-Mapa de riesgo-UO'!S343="No existen", "No existe control para el riesgo",'01-Mapa de riesgo-UO'!W343)</f>
        <v>No depende de esta dependencia</v>
      </c>
      <c r="N342" s="278">
        <f>'01-Mapa de riesgo-UO'!AB343</f>
        <v>0</v>
      </c>
      <c r="O342" s="278">
        <f>'01-Mapa de riesgo-UO'!AG343</f>
        <v>0</v>
      </c>
      <c r="P342" s="280" t="str">
        <f>'01-Mapa de riesgo-UO'!AL343</f>
        <v>Anual</v>
      </c>
      <c r="Q342" s="280" t="str">
        <f>'01-Mapa de riesgo-UO'!AP343</f>
        <v>Detectivo</v>
      </c>
      <c r="R342" s="431"/>
      <c r="S342" s="399" t="s">
        <v>2796</v>
      </c>
      <c r="T342" s="399"/>
      <c r="U342" s="283" t="str">
        <f>'01-Mapa de riesgo-UO'!AW343</f>
        <v>ASUMIR</v>
      </c>
      <c r="V342" s="283">
        <f>'01-Mapa de riesgo-UO'!AX343</f>
        <v>0</v>
      </c>
      <c r="W342" s="180">
        <f>IF(U342="COMPARTIR",'01-Mapa de riesgo-UO'!BA343, IF(U342=0, 0,$I$6))</f>
        <v>0</v>
      </c>
      <c r="X342" s="281"/>
      <c r="Y342" s="281"/>
      <c r="Z342" s="281"/>
      <c r="AA342" s="281"/>
      <c r="AB342" s="453"/>
    </row>
    <row r="343" spans="1:28" ht="65.25" hidden="1" customHeight="1" x14ac:dyDescent="0.2">
      <c r="A343" s="324">
        <v>112</v>
      </c>
      <c r="B343" s="332" t="str">
        <f>'01-Mapa de riesgo-UO'!D344</f>
        <v>BIENESTAR_INSTITUCIONAL</v>
      </c>
      <c r="C343" s="402" t="str">
        <f>+'01-Mapa de riesgo-UO'!F344</f>
        <v>NO</v>
      </c>
      <c r="D343" s="332" t="str">
        <f>'01-Mapa de riesgo-UO'!J344</f>
        <v>Cumplimiento</v>
      </c>
      <c r="E343" s="332" t="str">
        <f>'01-Mapa de riesgo-UO'!K344</f>
        <v xml:space="preserve">Incumplimiento a la normatividad, lineamientos, procesos y procedimientos tanto de carácter interno y externo vigente </v>
      </c>
      <c r="F343" s="332"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32"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431" t="str">
        <f>'01-Mapa de riesgo-UO'!AT344</f>
        <v>MODERADO</v>
      </c>
      <c r="J343" s="332" t="str">
        <f>'01-Mapa de riesgo-UO'!AU344</f>
        <v xml:space="preserve">Nro de situaciones presentadas por incumplimiento de la normatividad </v>
      </c>
      <c r="K343" s="401">
        <v>0</v>
      </c>
      <c r="L343" s="427" t="s">
        <v>2398</v>
      </c>
      <c r="M343" s="278" t="str">
        <f>IF('01-Mapa de riesgo-UO'!S344="No existen", "No existe control para el riesgo",'01-Mapa de riesgo-UO'!W344)</f>
        <v xml:space="preserve">Revisión periodica de la actualización de la normatividad, lineamientos, procesos y procedimientos vigentes </v>
      </c>
      <c r="N343" s="278">
        <f>'01-Mapa de riesgo-UO'!AB344</f>
        <v>0</v>
      </c>
      <c r="O343" s="278" t="str">
        <f>'01-Mapa de riesgo-UO'!AG344</f>
        <v>Profesionales Lideres de cada proceso interno</v>
      </c>
      <c r="P343" s="280" t="str">
        <f>'01-Mapa de riesgo-UO'!AL344</f>
        <v>No definida</v>
      </c>
      <c r="Q343" s="280" t="str">
        <f>'01-Mapa de riesgo-UO'!AP344</f>
        <v>Preventivo</v>
      </c>
      <c r="R343" s="431" t="str">
        <f>'01-Mapa de riesgo-UO'!AR344</f>
        <v>ACEPTABLE</v>
      </c>
      <c r="S343" s="451" t="s">
        <v>2996</v>
      </c>
      <c r="T343" s="452"/>
      <c r="U343" s="283" t="str">
        <f>'01-Mapa de riesgo-UO'!AW344</f>
        <v>REDUCIR</v>
      </c>
      <c r="V343" s="283" t="str">
        <f>'01-Mapa de riesgo-UO'!AX344</f>
        <v xml:space="preserve">Revisión Periodica del cumplimiento en grupo de lideres interno </v>
      </c>
      <c r="W343" s="180">
        <f>IF(U343="COMPARTIR",'01-Mapa de riesgo-UO'!BA344, IF(U343=0, 0,$I$6))</f>
        <v>0</v>
      </c>
      <c r="X343" s="281" t="s">
        <v>558</v>
      </c>
      <c r="Y343" s="282" t="s">
        <v>2997</v>
      </c>
      <c r="Z343" s="281" t="s">
        <v>561</v>
      </c>
      <c r="AA343" s="281" t="s">
        <v>2844</v>
      </c>
      <c r="AB343" s="430" t="s">
        <v>2144</v>
      </c>
    </row>
    <row r="344" spans="1:28" ht="65.25" hidden="1" customHeight="1" x14ac:dyDescent="0.2">
      <c r="A344" s="324"/>
      <c r="B344" s="332"/>
      <c r="C344" s="402"/>
      <c r="D344" s="332"/>
      <c r="E344" s="332"/>
      <c r="F344" s="332"/>
      <c r="G344" s="52" t="str">
        <f>'01-Mapa de riesgo-UO'!I345</f>
        <v>Falta de supervisión efectiva de la implementación de la normatividad, lineamiento, proceso o procedimiento</v>
      </c>
      <c r="H344" s="332"/>
      <c r="I344" s="431"/>
      <c r="J344" s="332"/>
      <c r="K344" s="401"/>
      <c r="L344" s="427"/>
      <c r="M344" s="278" t="str">
        <f>IF('01-Mapa de riesgo-UO'!S345="No existen", "No existe control para el riesgo",'01-Mapa de riesgo-UO'!W345)</f>
        <v>Implementación de auditorias internas para monitorear el cumplimiento de las normatividad, lineamientos, procesos y procedimientos vigentes.</v>
      </c>
      <c r="N344" s="278">
        <f>'01-Mapa de riesgo-UO'!AB345</f>
        <v>0</v>
      </c>
      <c r="O344" s="278" t="str">
        <f>'01-Mapa de riesgo-UO'!AG345</f>
        <v>Profesionales Lideres de cada proceso interno</v>
      </c>
      <c r="P344" s="280" t="str">
        <f>'01-Mapa de riesgo-UO'!AL345</f>
        <v>Semestral</v>
      </c>
      <c r="Q344" s="280" t="str">
        <f>'01-Mapa de riesgo-UO'!AP345</f>
        <v>Preventivo</v>
      </c>
      <c r="R344" s="431"/>
      <c r="S344" s="451" t="s">
        <v>2401</v>
      </c>
      <c r="T344" s="452"/>
      <c r="U344" s="283" t="str">
        <f>'01-Mapa de riesgo-UO'!AW345</f>
        <v>REDUCIR</v>
      </c>
      <c r="V344" s="283" t="str">
        <f>'01-Mapa de riesgo-UO'!AX345</f>
        <v xml:space="preserve">Alineación  con el area juridica de la UTP para la identificación de la normatividad </v>
      </c>
      <c r="W344" s="180">
        <f>IF(U344="COMPARTIR",'01-Mapa de riesgo-UO'!BA345, IF(U344=0, 0,$I$6))</f>
        <v>0</v>
      </c>
      <c r="X344" s="281" t="s">
        <v>271</v>
      </c>
      <c r="Y344" s="282" t="s">
        <v>2406</v>
      </c>
      <c r="Z344" s="281" t="s">
        <v>2845</v>
      </c>
      <c r="AA344" s="281"/>
      <c r="AB344" s="430"/>
    </row>
    <row r="345" spans="1:28" ht="65.25" hidden="1" customHeight="1" x14ac:dyDescent="0.2">
      <c r="A345" s="324"/>
      <c r="B345" s="332"/>
      <c r="C345" s="402"/>
      <c r="D345" s="332"/>
      <c r="E345" s="332"/>
      <c r="F345" s="332"/>
      <c r="G345" s="52">
        <f>'01-Mapa de riesgo-UO'!I346</f>
        <v>0</v>
      </c>
      <c r="H345" s="332"/>
      <c r="I345" s="431"/>
      <c r="J345" s="332"/>
      <c r="K345" s="401"/>
      <c r="L345" s="427"/>
      <c r="M345" s="278" t="str">
        <f>IF('01-Mapa de riesgo-UO'!S346="No existen", "No existe control para el riesgo",'01-Mapa de riesgo-UO'!W346)</f>
        <v xml:space="preserve">Hacer seguimiento al cuadro control de los procesos </v>
      </c>
      <c r="N345" s="278">
        <f>'01-Mapa de riesgo-UO'!AB346</f>
        <v>0</v>
      </c>
      <c r="O345" s="278" t="str">
        <f>'01-Mapa de riesgo-UO'!AG346</f>
        <v>Profesionales Lideres de cada proceso interno</v>
      </c>
      <c r="P345" s="280" t="str">
        <f>'01-Mapa de riesgo-UO'!AL346</f>
        <v>Semestral</v>
      </c>
      <c r="Q345" s="280" t="str">
        <f>'01-Mapa de riesgo-UO'!AP346</f>
        <v>Preventivo</v>
      </c>
      <c r="R345" s="431"/>
      <c r="S345" s="441" t="s">
        <v>2402</v>
      </c>
      <c r="T345" s="442"/>
      <c r="U345" s="283">
        <f>'01-Mapa de riesgo-UO'!AW346</f>
        <v>0</v>
      </c>
      <c r="V345" s="283">
        <f>'01-Mapa de riesgo-UO'!AX346</f>
        <v>0</v>
      </c>
      <c r="W345" s="180">
        <f>IF(U345="COMPARTIR",'01-Mapa de riesgo-UO'!BA346, IF(U345=0, 0,$I$6))</f>
        <v>0</v>
      </c>
      <c r="X345" s="281" t="s">
        <v>271</v>
      </c>
      <c r="Y345" s="282" t="s">
        <v>2407</v>
      </c>
      <c r="Z345" s="281" t="s">
        <v>2846</v>
      </c>
      <c r="AA345" s="281"/>
      <c r="AB345" s="430"/>
    </row>
    <row r="346" spans="1:28" ht="65.25" hidden="1" customHeight="1" x14ac:dyDescent="0.2">
      <c r="A346" s="324">
        <v>113</v>
      </c>
      <c r="B346" s="332" t="str">
        <f>'01-Mapa de riesgo-UO'!D347</f>
        <v>BIENESTAR_INSTITUCIONAL</v>
      </c>
      <c r="C346" s="402" t="str">
        <f>+'01-Mapa de riesgo-UO'!F347</f>
        <v>NO</v>
      </c>
      <c r="D346" s="332" t="str">
        <f>'01-Mapa de riesgo-UO'!J347</f>
        <v>Información</v>
      </c>
      <c r="E346" s="332" t="str">
        <f>'01-Mapa de riesgo-UO'!K347</f>
        <v xml:space="preserve">Fuga del conocimiento clave adquirido durante la permanencia en la Institución del colaborador </v>
      </c>
      <c r="F346" s="332"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32"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431" t="str">
        <f>'01-Mapa de riesgo-UO'!AT347</f>
        <v>MODERADO</v>
      </c>
      <c r="J346" s="332" t="str">
        <f>'01-Mapa de riesgo-UO'!AU347</f>
        <v xml:space="preserve">Prueba piloto implementación fuga del conocimiento </v>
      </c>
      <c r="K346" s="404">
        <v>0.4</v>
      </c>
      <c r="L346" s="399" t="s">
        <v>2399</v>
      </c>
      <c r="M346" s="278" t="str">
        <f>IF('01-Mapa de riesgo-UO'!S347="No existen", "No existe control para el riesgo",'01-Mapa de riesgo-UO'!W347)</f>
        <v xml:space="preserve">Procedimientos documentados en el sistema de gestión de calidad </v>
      </c>
      <c r="N346" s="278">
        <f>'01-Mapa de riesgo-UO'!AB347</f>
        <v>0</v>
      </c>
      <c r="O346" s="278" t="str">
        <f>'01-Mapa de riesgo-UO'!AG347</f>
        <v xml:space="preserve">Profesionales DH </v>
      </c>
      <c r="P346" s="280" t="str">
        <f>'01-Mapa de riesgo-UO'!AL347</f>
        <v>No definida</v>
      </c>
      <c r="Q346" s="280" t="str">
        <f>'01-Mapa de riesgo-UO'!AP347</f>
        <v>Preventivo</v>
      </c>
      <c r="R346" s="431" t="str">
        <f>'01-Mapa de riesgo-UO'!AR347</f>
        <v>ACEPTABLE</v>
      </c>
      <c r="S346" s="441" t="s">
        <v>2403</v>
      </c>
      <c r="T346" s="442"/>
      <c r="U346" s="283" t="str">
        <f>'01-Mapa de riesgo-UO'!AW347</f>
        <v>REDUCIR</v>
      </c>
      <c r="V346" s="283" t="str">
        <f>'01-Mapa de riesgo-UO'!AX347</f>
        <v xml:space="preserve">Identificar la metodologia a aplicarse  durante prueba piloto </v>
      </c>
      <c r="W346" s="180">
        <f>IF(U346="COMPARTIR",'01-Mapa de riesgo-UO'!BA347, IF(U346=0, 0,$I$6))</f>
        <v>0</v>
      </c>
      <c r="X346" s="281" t="s">
        <v>271</v>
      </c>
      <c r="Y346" s="282" t="s">
        <v>2998</v>
      </c>
      <c r="Z346" s="281" t="s">
        <v>2845</v>
      </c>
      <c r="AA346" s="281"/>
      <c r="AB346" s="430" t="s">
        <v>2144</v>
      </c>
    </row>
    <row r="347" spans="1:28" ht="65.25" hidden="1" customHeight="1" x14ac:dyDescent="0.2">
      <c r="A347" s="324"/>
      <c r="B347" s="332"/>
      <c r="C347" s="402"/>
      <c r="D347" s="332"/>
      <c r="E347" s="332"/>
      <c r="F347" s="332"/>
      <c r="G347" s="52" t="str">
        <f>'01-Mapa de riesgo-UO'!I348</f>
        <v>*Falta de aplicación de mecanismos 
para transferir y capitalizar el
conocimiento.</v>
      </c>
      <c r="H347" s="332"/>
      <c r="I347" s="431"/>
      <c r="J347" s="332"/>
      <c r="K347" s="401"/>
      <c r="L347" s="399"/>
      <c r="M347" s="278">
        <f>IF('01-Mapa de riesgo-UO'!S348="No existen", "No existe control para el riesgo",'01-Mapa de riesgo-UO'!W348)</f>
        <v>0</v>
      </c>
      <c r="N347" s="278">
        <f>'01-Mapa de riesgo-UO'!AB348</f>
        <v>0</v>
      </c>
      <c r="O347" s="278">
        <f>'01-Mapa de riesgo-UO'!AG348</f>
        <v>0</v>
      </c>
      <c r="P347" s="280">
        <f>'01-Mapa de riesgo-UO'!AL348</f>
        <v>0</v>
      </c>
      <c r="Q347" s="280">
        <f>'01-Mapa de riesgo-UO'!AP348</f>
        <v>0</v>
      </c>
      <c r="R347" s="431"/>
      <c r="S347" s="441"/>
      <c r="T347" s="442"/>
      <c r="U347" s="283" t="str">
        <f>'01-Mapa de riesgo-UO'!AW348</f>
        <v>REDUCIR</v>
      </c>
      <c r="V347" s="283" t="str">
        <f>'01-Mapa de riesgo-UO'!AX348</f>
        <v xml:space="preserve">Identificar las personas que tienen conocimiento clave </v>
      </c>
      <c r="W347" s="180">
        <f>IF(U347="COMPARTIR",'01-Mapa de riesgo-UO'!BA348, IF(U347=0, 0,$I$6))</f>
        <v>0</v>
      </c>
      <c r="X347" s="281" t="s">
        <v>271</v>
      </c>
      <c r="Y347" s="282" t="s">
        <v>2999</v>
      </c>
      <c r="Z347" s="281" t="s">
        <v>2845</v>
      </c>
      <c r="AA347" s="281"/>
      <c r="AB347" s="430"/>
    </row>
    <row r="348" spans="1:28" ht="65.25" hidden="1" customHeight="1" x14ac:dyDescent="0.2">
      <c r="A348" s="324"/>
      <c r="B348" s="332"/>
      <c r="C348" s="402"/>
      <c r="D348" s="332"/>
      <c r="E348" s="332"/>
      <c r="F348" s="332"/>
      <c r="G348" s="52" t="str">
        <f>'01-Mapa de riesgo-UO'!I349</f>
        <v xml:space="preserve">* Retiro de personas con
conocimiento clave en
la Institución </v>
      </c>
      <c r="H348" s="332"/>
      <c r="I348" s="431"/>
      <c r="J348" s="332"/>
      <c r="K348" s="401"/>
      <c r="L348" s="399"/>
      <c r="M348" s="278">
        <f>IF('01-Mapa de riesgo-UO'!S349="No existen", "No existe control para el riesgo",'01-Mapa de riesgo-UO'!W349)</f>
        <v>0</v>
      </c>
      <c r="N348" s="278">
        <f>'01-Mapa de riesgo-UO'!AB349</f>
        <v>0</v>
      </c>
      <c r="O348" s="278">
        <f>'01-Mapa de riesgo-UO'!AG349</f>
        <v>0</v>
      </c>
      <c r="P348" s="280">
        <f>'01-Mapa de riesgo-UO'!AL349</f>
        <v>0</v>
      </c>
      <c r="Q348" s="280">
        <f>'01-Mapa de riesgo-UO'!AP349</f>
        <v>0</v>
      </c>
      <c r="R348" s="431"/>
      <c r="S348" s="441"/>
      <c r="T348" s="442"/>
      <c r="U348" s="283" t="str">
        <f>'01-Mapa de riesgo-UO'!AW349</f>
        <v>REDUCIR</v>
      </c>
      <c r="V348" s="283" t="str">
        <f>'01-Mapa de riesgo-UO'!AX349</f>
        <v>Implementar prueba piloto del plan de entrenamiento con enfoque de transferencia del conocimiento para contratación docente</v>
      </c>
      <c r="W348" s="180">
        <f>IF(U348="COMPARTIR",'01-Mapa de riesgo-UO'!BA349, IF(U348=0, 0,$I$6))</f>
        <v>0</v>
      </c>
      <c r="X348" s="281" t="s">
        <v>271</v>
      </c>
      <c r="Y348" s="282" t="s">
        <v>3000</v>
      </c>
      <c r="Z348" s="281" t="s">
        <v>2845</v>
      </c>
      <c r="AA348" s="281"/>
      <c r="AB348" s="430"/>
    </row>
    <row r="349" spans="1:28" ht="65.25" hidden="1" customHeight="1" x14ac:dyDescent="0.2">
      <c r="A349" s="324">
        <v>114</v>
      </c>
      <c r="B349" s="332" t="str">
        <f>'01-Mapa de riesgo-UO'!D350</f>
        <v>CONTROL_SEGUIMIENTO</v>
      </c>
      <c r="C349" s="402" t="str">
        <f>+'01-Mapa de riesgo-UO'!F350</f>
        <v>NO</v>
      </c>
      <c r="D349" s="332" t="str">
        <f>'01-Mapa de riesgo-UO'!J350</f>
        <v>Cumplimiento</v>
      </c>
      <c r="E349" s="332" t="str">
        <f>'01-Mapa de riesgo-UO'!K350</f>
        <v>Incumplimiento de la norma externa que rige la rendición de la cuenta e informes (RCA) a la Contraloría General de la República</v>
      </c>
      <c r="F349" s="332"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32" t="str">
        <f>'01-Mapa de riesgo-UO'!M350</f>
        <v>Sanciones  impuestas  a los funcionarios responsables de la  RCA</v>
      </c>
      <c r="I349" s="431" t="str">
        <f>'01-Mapa de riesgo-UO'!AT350</f>
        <v>LEVE</v>
      </c>
      <c r="J349" s="332" t="str">
        <f>'01-Mapa de riesgo-UO'!AU350</f>
        <v>No. de informes SIRECI que no son entregados oportunamente a CGR / Total de informes SIRECI 
(Rendicion anual: 1
Gestión contractual: 12
Obras inconclusas o sin uso: 12
Acciones de repetición: 2
Delitos contra administración pública: 2
Seguimiento Plan mejoramiento: 2)</v>
      </c>
      <c r="K349" s="404">
        <v>0</v>
      </c>
      <c r="L349" s="434" t="s">
        <v>2847</v>
      </c>
      <c r="M349" s="278" t="str">
        <f>IF('01-Mapa de riesgo-UO'!S350="No existen", "No existe control para el riesgo",'01-Mapa de riesgo-UO'!W350)</f>
        <v>Seguimiento al cumplimiento de la entrega de la información por parte de las dependencias que reportan</v>
      </c>
      <c r="N349" s="278">
        <f>'01-Mapa de riesgo-UO'!AB350</f>
        <v>0</v>
      </c>
      <c r="O349" s="278" t="str">
        <f>'01-Mapa de riesgo-UO'!AG350</f>
        <v>Jefe de Control Interno
Profesional Especializado Profesional I
Asistencial V</v>
      </c>
      <c r="P349" s="280" t="str">
        <f>'01-Mapa de riesgo-UO'!AL350</f>
        <v>Mensual</v>
      </c>
      <c r="Q349" s="280" t="str">
        <f>'01-Mapa de riesgo-UO'!AP350</f>
        <v>Preventivo</v>
      </c>
      <c r="R349" s="431" t="str">
        <f>'01-Mapa de riesgo-UO'!AR350</f>
        <v>ACEPTABLE</v>
      </c>
      <c r="S349" s="399" t="s">
        <v>2437</v>
      </c>
      <c r="T349" s="399"/>
      <c r="U349" s="283" t="str">
        <f>'01-Mapa de riesgo-UO'!AW350</f>
        <v>ASUMIR</v>
      </c>
      <c r="V349" s="283">
        <f>'01-Mapa de riesgo-UO'!AX350</f>
        <v>0</v>
      </c>
      <c r="W349" s="180">
        <f>IF(U349="COMPARTIR",'01-Mapa de riesgo-UO'!BA350, IF(U349=0, 0,$I$6))</f>
        <v>0</v>
      </c>
      <c r="X349" s="281"/>
      <c r="Y349" s="282"/>
      <c r="Z349" s="281"/>
      <c r="AA349" s="281"/>
      <c r="AB349" s="430" t="s">
        <v>2144</v>
      </c>
    </row>
    <row r="350" spans="1:28" ht="65.25" hidden="1" customHeight="1" x14ac:dyDescent="0.2">
      <c r="A350" s="324"/>
      <c r="B350" s="332"/>
      <c r="C350" s="402"/>
      <c r="D350" s="332"/>
      <c r="E350" s="332"/>
      <c r="F350" s="332"/>
      <c r="G350" s="52" t="str">
        <f>'01-Mapa de riesgo-UO'!I351</f>
        <v>La información  requerida  en la RCA no se encuentra sistematizada y su  consulta, elaboración y verificación es  manual.</v>
      </c>
      <c r="H350" s="332"/>
      <c r="I350" s="431"/>
      <c r="J350" s="332"/>
      <c r="K350" s="401"/>
      <c r="L350" s="399"/>
      <c r="M350" s="278" t="str">
        <f>IF('01-Mapa de riesgo-UO'!S351="No existen", "No existe control para el riesgo",'01-Mapa de riesgo-UO'!W351)</f>
        <v>Verificacion aleatoria de la informacion contenida en los informes a presentar</v>
      </c>
      <c r="N350" s="278">
        <f>'01-Mapa de riesgo-UO'!AB351</f>
        <v>0</v>
      </c>
      <c r="O350" s="278" t="str">
        <f>'01-Mapa de riesgo-UO'!AG351</f>
        <v>Jefe de Control Interno
Profesional Especializado Profesional I
Asistencial V</v>
      </c>
      <c r="P350" s="280" t="str">
        <f>'01-Mapa de riesgo-UO'!AL351</f>
        <v>Mensual</v>
      </c>
      <c r="Q350" s="280" t="str">
        <f>'01-Mapa de riesgo-UO'!AP351</f>
        <v>Detectivo</v>
      </c>
      <c r="R350" s="431"/>
      <c r="S350" s="399" t="s">
        <v>2438</v>
      </c>
      <c r="T350" s="399"/>
      <c r="U350" s="283" t="str">
        <f>'01-Mapa de riesgo-UO'!AW351</f>
        <v>ASUMIR</v>
      </c>
      <c r="V350" s="283">
        <f>'01-Mapa de riesgo-UO'!AX351</f>
        <v>0</v>
      </c>
      <c r="W350" s="180">
        <f>IF(U350="COMPARTIR",'01-Mapa de riesgo-UO'!BA351, IF(U350=0, 0,$I$6))</f>
        <v>0</v>
      </c>
      <c r="X350" s="281"/>
      <c r="Y350" s="281"/>
      <c r="Z350" s="281"/>
      <c r="AA350" s="281"/>
      <c r="AB350" s="430"/>
    </row>
    <row r="351" spans="1:28" ht="65.25" hidden="1" customHeight="1" x14ac:dyDescent="0.2">
      <c r="A351" s="324"/>
      <c r="B351" s="332"/>
      <c r="C351" s="402"/>
      <c r="D351" s="332"/>
      <c r="E351" s="332"/>
      <c r="F351" s="332"/>
      <c r="G351" s="52">
        <f>'01-Mapa de riesgo-UO'!I352</f>
        <v>0</v>
      </c>
      <c r="H351" s="332"/>
      <c r="I351" s="431"/>
      <c r="J351" s="332"/>
      <c r="K351" s="401"/>
      <c r="L351" s="399"/>
      <c r="M351" s="278" t="str">
        <f>IF('01-Mapa de riesgo-UO'!S352="No existen", "No existe control para el riesgo",'01-Mapa de riesgo-UO'!W352)</f>
        <v>Validacion del informe SIRECI a presentar</v>
      </c>
      <c r="N351" s="278" t="str">
        <f>'01-Mapa de riesgo-UO'!AB352</f>
        <v>Aplicativo STORM de la CGR</v>
      </c>
      <c r="O351" s="278" t="str">
        <f>'01-Mapa de riesgo-UO'!AG352</f>
        <v>Asistencial V</v>
      </c>
      <c r="P351" s="280" t="str">
        <f>'01-Mapa de riesgo-UO'!AL352</f>
        <v>Mensual</v>
      </c>
      <c r="Q351" s="280" t="str">
        <f>'01-Mapa de riesgo-UO'!AP352</f>
        <v>Detectivo</v>
      </c>
      <c r="R351" s="431"/>
      <c r="S351" s="399" t="s">
        <v>2439</v>
      </c>
      <c r="T351" s="399"/>
      <c r="U351" s="283" t="str">
        <f>'01-Mapa de riesgo-UO'!AW352</f>
        <v>ASUMIR</v>
      </c>
      <c r="V351" s="283">
        <f>'01-Mapa de riesgo-UO'!AX352</f>
        <v>0</v>
      </c>
      <c r="W351" s="180">
        <f>IF(U351="COMPARTIR",'01-Mapa de riesgo-UO'!BA352, IF(U351=0, 0,$I$6))</f>
        <v>0</v>
      </c>
      <c r="X351" s="281"/>
      <c r="Y351" s="281"/>
      <c r="Z351" s="281"/>
      <c r="AA351" s="281"/>
      <c r="AB351" s="430"/>
    </row>
    <row r="352" spans="1:28" ht="65.25" hidden="1" customHeight="1" x14ac:dyDescent="0.2">
      <c r="A352" s="324">
        <v>115</v>
      </c>
      <c r="B352" s="332" t="str">
        <f>'01-Mapa de riesgo-UO'!D353</f>
        <v>CONTROL_SEGUIMIENTO</v>
      </c>
      <c r="C352" s="402" t="str">
        <f>+'01-Mapa de riesgo-UO'!F353</f>
        <v>NO</v>
      </c>
      <c r="D352" s="332" t="str">
        <f>'01-Mapa de riesgo-UO'!J353</f>
        <v>Operacional</v>
      </c>
      <c r="E352" s="332" t="str">
        <f>'01-Mapa de riesgo-UO'!K353</f>
        <v>Baja cobertura del programa anual de auditorías de Control Interno</v>
      </c>
      <c r="F352" s="332"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32" t="str">
        <f>'01-Mapa de riesgo-UO'!M353</f>
        <v>Información insuficiente para la alta dirección que permita tomar decisiones para la mejora
Hallazgos de auditoria de CGR</v>
      </c>
      <c r="I352" s="431" t="str">
        <f>'01-Mapa de riesgo-UO'!AT353</f>
        <v>LEVE</v>
      </c>
      <c r="J352" s="332" t="str">
        <f>'01-Mapa de riesgo-UO'!AU353</f>
        <v xml:space="preserve">No.de procesos donde se desarrollaron procesos de auditorias, evaluaciones o verificaciones  / Total de procesos establecidos en el sistema de gestion de calidad (10 procesos)
*Se refiere a procesos donde se haya realizado auditoria a algun tema </v>
      </c>
      <c r="K352" s="404">
        <f>7/10</f>
        <v>0.7</v>
      </c>
      <c r="L352" s="399" t="s">
        <v>2848</v>
      </c>
      <c r="M352" s="278" t="str">
        <f>IF('01-Mapa de riesgo-UO'!S353="No existen", "No existe control para el riesgo",'01-Mapa de riesgo-UO'!W353)</f>
        <v>Revision del Mapa de  aseguramiento y Análisis de riesgos de procesos</v>
      </c>
      <c r="N352" s="278">
        <f>'01-Mapa de riesgo-UO'!AB353</f>
        <v>0</v>
      </c>
      <c r="O352" s="278" t="str">
        <f>'01-Mapa de riesgo-UO'!AG353</f>
        <v>Jefe de Control Interno</v>
      </c>
      <c r="P352" s="280" t="str">
        <f>'01-Mapa de riesgo-UO'!AL353</f>
        <v>Anual</v>
      </c>
      <c r="Q352" s="280" t="str">
        <f>'01-Mapa de riesgo-UO'!AP353</f>
        <v>Preventivo</v>
      </c>
      <c r="R352" s="431" t="str">
        <f>'01-Mapa de riesgo-UO'!AR353</f>
        <v>FUERTE</v>
      </c>
      <c r="S352" s="399" t="s">
        <v>2440</v>
      </c>
      <c r="T352" s="399"/>
      <c r="U352" s="283" t="str">
        <f>'01-Mapa de riesgo-UO'!AW353</f>
        <v>ASUMIR</v>
      </c>
      <c r="V352" s="283">
        <f>'01-Mapa de riesgo-UO'!AX353</f>
        <v>0</v>
      </c>
      <c r="W352" s="180">
        <f>IF(U352="COMPARTIR",'01-Mapa de riesgo-UO'!BA353, IF(U352=0, 0,$I$6))</f>
        <v>0</v>
      </c>
      <c r="X352" s="281"/>
      <c r="Y352" s="281"/>
      <c r="Z352" s="281"/>
      <c r="AA352" s="281"/>
      <c r="AB352" s="430" t="s">
        <v>2144</v>
      </c>
    </row>
    <row r="353" spans="1:28" ht="65.25" hidden="1" customHeight="1" x14ac:dyDescent="0.2">
      <c r="A353" s="324"/>
      <c r="B353" s="332"/>
      <c r="C353" s="402"/>
      <c r="D353" s="332"/>
      <c r="E353" s="332"/>
      <c r="F353" s="332"/>
      <c r="G353" s="52" t="str">
        <f>'01-Mapa de riesgo-UO'!I354</f>
        <v>Solicitudes adicionales de auditorias  por  parte del CICI o de otras dependencias que no están priorizadas en el programa de auditoria</v>
      </c>
      <c r="H353" s="332"/>
      <c r="I353" s="431"/>
      <c r="J353" s="332"/>
      <c r="K353" s="401"/>
      <c r="L353" s="399"/>
      <c r="M353" s="278" t="str">
        <f>IF('01-Mapa de riesgo-UO'!S354="No existen", "No existe control para el riesgo",'01-Mapa de riesgo-UO'!W354)</f>
        <v>Aprobación del Programa de Auditoria por parte del Comité Institucional de Control Interno (CICI)</v>
      </c>
      <c r="N353" s="278">
        <f>'01-Mapa de riesgo-UO'!AB354</f>
        <v>0</v>
      </c>
      <c r="O353" s="278" t="str">
        <f>'01-Mapa de riesgo-UO'!AG354</f>
        <v>Jefe de Control Interno</v>
      </c>
      <c r="P353" s="280" t="str">
        <f>'01-Mapa de riesgo-UO'!AL354</f>
        <v>Anual</v>
      </c>
      <c r="Q353" s="280" t="str">
        <f>'01-Mapa de riesgo-UO'!AP354</f>
        <v>Preventivo</v>
      </c>
      <c r="R353" s="431"/>
      <c r="S353" s="399" t="s">
        <v>2441</v>
      </c>
      <c r="T353" s="399"/>
      <c r="U353" s="283" t="str">
        <f>'01-Mapa de riesgo-UO'!AW354</f>
        <v>ASUMIR</v>
      </c>
      <c r="V353" s="283">
        <f>'01-Mapa de riesgo-UO'!AX354</f>
        <v>0</v>
      </c>
      <c r="W353" s="180">
        <f>IF(U353="COMPARTIR",'01-Mapa de riesgo-UO'!BA354, IF(U353=0, 0,$I$6))</f>
        <v>0</v>
      </c>
      <c r="X353" s="281"/>
      <c r="Y353" s="281"/>
      <c r="Z353" s="281"/>
      <c r="AA353" s="281"/>
      <c r="AB353" s="430"/>
    </row>
    <row r="354" spans="1:28" ht="65.25" hidden="1" customHeight="1" x14ac:dyDescent="0.2">
      <c r="A354" s="324"/>
      <c r="B354" s="332"/>
      <c r="C354" s="402"/>
      <c r="D354" s="332"/>
      <c r="E354" s="332"/>
      <c r="F354" s="332"/>
      <c r="G354" s="52" t="str">
        <f>'01-Mapa de riesgo-UO'!I355</f>
        <v>Personal insuficiente para la ejecución de auditorias que involucren todos los procesos institucionales</v>
      </c>
      <c r="H354" s="332"/>
      <c r="I354" s="431"/>
      <c r="J354" s="332"/>
      <c r="K354" s="401"/>
      <c r="L354" s="399"/>
      <c r="M354" s="278" t="str">
        <f>IF('01-Mapa de riesgo-UO'!S355="No existen", "No existe control para el riesgo",'01-Mapa de riesgo-UO'!W355)</f>
        <v>Ejecución del programa anual de auditorias basado en riesgos y mapa de aseguramiento</v>
      </c>
      <c r="N354" s="278">
        <f>'01-Mapa de riesgo-UO'!AB355</f>
        <v>0</v>
      </c>
      <c r="O354" s="278" t="str">
        <f>'01-Mapa de riesgo-UO'!AG355</f>
        <v>Jefe de Control Interno
Profesional Especializado Profesional I
Asistencial V</v>
      </c>
      <c r="P354" s="280" t="str">
        <f>'01-Mapa de riesgo-UO'!AL355</f>
        <v>No definida</v>
      </c>
      <c r="Q354" s="280" t="str">
        <f>'01-Mapa de riesgo-UO'!AP355</f>
        <v>Preventivo</v>
      </c>
      <c r="R354" s="431"/>
      <c r="S354" s="399" t="s">
        <v>2442</v>
      </c>
      <c r="T354" s="399"/>
      <c r="U354" s="283" t="str">
        <f>'01-Mapa de riesgo-UO'!AW355</f>
        <v>ASUMIR</v>
      </c>
      <c r="V354" s="283">
        <f>'01-Mapa de riesgo-UO'!AX355</f>
        <v>0</v>
      </c>
      <c r="W354" s="180">
        <f>IF(U354="COMPARTIR",'01-Mapa de riesgo-UO'!BA355, IF(U354=0, 0,$I$6))</f>
        <v>0</v>
      </c>
      <c r="X354" s="281"/>
      <c r="Y354" s="281"/>
      <c r="Z354" s="281"/>
      <c r="AA354" s="281"/>
      <c r="AB354" s="430"/>
    </row>
    <row r="355" spans="1:28" ht="65.25" hidden="1" customHeight="1" x14ac:dyDescent="0.2">
      <c r="A355" s="324">
        <v>116</v>
      </c>
      <c r="B355" s="332" t="str">
        <f>'01-Mapa de riesgo-UO'!D356</f>
        <v>CONTROL_SEGUIMIENTO</v>
      </c>
      <c r="C355" s="402" t="str">
        <f>+'01-Mapa de riesgo-UO'!F356</f>
        <v>NO</v>
      </c>
      <c r="D355" s="332" t="str">
        <f>'01-Mapa de riesgo-UO'!J356</f>
        <v>Operacional</v>
      </c>
      <c r="E355" s="332" t="str">
        <f>'01-Mapa de riesgo-UO'!K356</f>
        <v>Incumplimiento del programa anual de auditoria de la Oficina de Control Interno</v>
      </c>
      <c r="F355" s="332" t="str">
        <f>'01-Mapa de riesgo-UO'!L356</f>
        <v>Baja ejecucion del programa anual  de auditoria de la Oficina de Control Interno</v>
      </c>
      <c r="G355" s="52" t="str">
        <f>'01-Mapa de riesgo-UO'!I356</f>
        <v>Incumplimiento de los planes de auditoria establecidos</v>
      </c>
      <c r="H355" s="332" t="str">
        <f>'01-Mapa de riesgo-UO'!M356</f>
        <v>Información inoportuna para la alta dirección que permita tomar decisiones para la mejora
No generación de planes de mejoramiento
Pérdida de credibilidad de la Oficina de Control Interno</v>
      </c>
      <c r="I355" s="431" t="str">
        <f>'01-Mapa de riesgo-UO'!AT356</f>
        <v>LEVE</v>
      </c>
      <c r="J355" s="332" t="str">
        <f>'01-Mapa de riesgo-UO'!AU356</f>
        <v>No.de auditorías realizadas / Total de auditorías programadas</v>
      </c>
      <c r="K355" s="404">
        <v>0.90300000000000002</v>
      </c>
      <c r="L355" s="399" t="s">
        <v>2849</v>
      </c>
      <c r="M355" s="278" t="str">
        <f>IF('01-Mapa de riesgo-UO'!S356="No existen", "No existe control para el riesgo",'01-Mapa de riesgo-UO'!W356)</f>
        <v>Revision del Mapa de  aseguramiento y Análisis de riesgos de procesos</v>
      </c>
      <c r="N355" s="278">
        <f>'01-Mapa de riesgo-UO'!AB356</f>
        <v>0</v>
      </c>
      <c r="O355" s="278" t="str">
        <f>'01-Mapa de riesgo-UO'!AG356</f>
        <v>Jefe de Control Interno</v>
      </c>
      <c r="P355" s="280" t="str">
        <f>'01-Mapa de riesgo-UO'!AL356</f>
        <v>Anual</v>
      </c>
      <c r="Q355" s="280" t="str">
        <f>'01-Mapa de riesgo-UO'!AP356</f>
        <v>Preventivo</v>
      </c>
      <c r="R355" s="431" t="str">
        <f>'01-Mapa de riesgo-UO'!AR356</f>
        <v>ACEPTABLE</v>
      </c>
      <c r="S355" s="399" t="s">
        <v>2440</v>
      </c>
      <c r="T355" s="399"/>
      <c r="U355" s="283" t="str">
        <f>'01-Mapa de riesgo-UO'!AW356</f>
        <v>ASUMIR</v>
      </c>
      <c r="V355" s="283">
        <f>'01-Mapa de riesgo-UO'!AX356</f>
        <v>0</v>
      </c>
      <c r="W355" s="180">
        <f>IF(U355="COMPARTIR",'01-Mapa de riesgo-UO'!BA356, IF(U355=0, 0,$I$6))</f>
        <v>0</v>
      </c>
      <c r="X355" s="281"/>
      <c r="Y355" s="281"/>
      <c r="Z355" s="281"/>
      <c r="AA355" s="281"/>
      <c r="AB355" s="430" t="s">
        <v>2144</v>
      </c>
    </row>
    <row r="356" spans="1:28" ht="65.25" hidden="1" customHeight="1" x14ac:dyDescent="0.2">
      <c r="A356" s="324"/>
      <c r="B356" s="332"/>
      <c r="C356" s="402"/>
      <c r="D356" s="332"/>
      <c r="E356" s="332"/>
      <c r="F356" s="332"/>
      <c r="G356" s="52" t="str">
        <f>'01-Mapa de riesgo-UO'!I357</f>
        <v>El Programa de auditoria tiene un alcance mayor a la capacidad operativa de Control Interno</v>
      </c>
      <c r="H356" s="332"/>
      <c r="I356" s="431"/>
      <c r="J356" s="332"/>
      <c r="K356" s="401"/>
      <c r="L356" s="399"/>
      <c r="M356" s="278" t="str">
        <f>IF('01-Mapa de riesgo-UO'!S357="No existen", "No existe control para el riesgo",'01-Mapa de riesgo-UO'!W357)</f>
        <v>Aprobación del Programa de Auditoria y sus modificaciones por parte del Comité Institucional de Control Interno (CICI)</v>
      </c>
      <c r="N356" s="278">
        <f>'01-Mapa de riesgo-UO'!AB357</f>
        <v>0</v>
      </c>
      <c r="O356" s="278" t="str">
        <f>'01-Mapa de riesgo-UO'!AG357</f>
        <v>Jefe de Control Interno</v>
      </c>
      <c r="P356" s="280" t="str">
        <f>'01-Mapa de riesgo-UO'!AL357</f>
        <v>Anual</v>
      </c>
      <c r="Q356" s="280" t="str">
        <f>'01-Mapa de riesgo-UO'!AP357</f>
        <v>Preventivo</v>
      </c>
      <c r="R356" s="431"/>
      <c r="S356" s="399" t="s">
        <v>2850</v>
      </c>
      <c r="T356" s="399"/>
      <c r="U356" s="283" t="str">
        <f>'01-Mapa de riesgo-UO'!AW357</f>
        <v>ASUMIR</v>
      </c>
      <c r="V356" s="283">
        <f>'01-Mapa de riesgo-UO'!AX357</f>
        <v>0</v>
      </c>
      <c r="W356" s="180">
        <f>IF(U356="COMPARTIR",'01-Mapa de riesgo-UO'!BA357, IF(U356=0, 0,$I$6))</f>
        <v>0</v>
      </c>
      <c r="X356" s="281"/>
      <c r="Y356" s="281"/>
      <c r="Z356" s="281"/>
      <c r="AA356" s="281"/>
      <c r="AB356" s="430"/>
    </row>
    <row r="357" spans="1:28" ht="65.25" hidden="1" customHeight="1" x14ac:dyDescent="0.2">
      <c r="A357" s="324"/>
      <c r="B357" s="332"/>
      <c r="C357" s="402"/>
      <c r="D357" s="332"/>
      <c r="E357" s="332"/>
      <c r="F357" s="332"/>
      <c r="G357" s="52" t="str">
        <f>'01-Mapa de riesgo-UO'!I358</f>
        <v>Atencion de nuevos requerimientos legales y de entes de control que no habian sido contemplados en el programa anual de auditoria</v>
      </c>
      <c r="H357" s="332"/>
      <c r="I357" s="431"/>
      <c r="J357" s="332"/>
      <c r="K357" s="401"/>
      <c r="L357" s="399"/>
      <c r="M357" s="278" t="str">
        <f>IF('01-Mapa de riesgo-UO'!S358="No existen", "No existe control para el riesgo",'01-Mapa de riesgo-UO'!W358)</f>
        <v>Seguimiento a la ejecucion del Programa de auditoría de Control Interno</v>
      </c>
      <c r="N357" s="278">
        <f>'01-Mapa de riesgo-UO'!AB358</f>
        <v>0</v>
      </c>
      <c r="O357" s="278" t="str">
        <f>'01-Mapa de riesgo-UO'!AG358</f>
        <v>Jefe de Control Interno</v>
      </c>
      <c r="P357" s="280" t="str">
        <f>'01-Mapa de riesgo-UO'!AL358</f>
        <v>Mensual</v>
      </c>
      <c r="Q357" s="280" t="str">
        <f>'01-Mapa de riesgo-UO'!AP358</f>
        <v>Detectivo</v>
      </c>
      <c r="R357" s="431"/>
      <c r="S357" s="399" t="s">
        <v>2441</v>
      </c>
      <c r="T357" s="399"/>
      <c r="U357" s="283" t="str">
        <f>'01-Mapa de riesgo-UO'!AW358</f>
        <v>ASUMIR</v>
      </c>
      <c r="V357" s="283">
        <f>'01-Mapa de riesgo-UO'!AX358</f>
        <v>0</v>
      </c>
      <c r="W357" s="180">
        <f>IF(U357="COMPARTIR",'01-Mapa de riesgo-UO'!BA358, IF(U357=0, 0,$I$6))</f>
        <v>0</v>
      </c>
      <c r="X357" s="281"/>
      <c r="Y357" s="281"/>
      <c r="Z357" s="281"/>
      <c r="AA357" s="281"/>
      <c r="AB357" s="430"/>
    </row>
    <row r="358" spans="1:28" ht="65.25" hidden="1" customHeight="1" x14ac:dyDescent="0.2">
      <c r="A358" s="324">
        <v>117</v>
      </c>
      <c r="B358" s="332" t="str">
        <f>'01-Mapa de riesgo-UO'!D359</f>
        <v>CONTROL_SEGUIMIENTO</v>
      </c>
      <c r="C358" s="402" t="str">
        <f>+'01-Mapa de riesgo-UO'!F359</f>
        <v>NO</v>
      </c>
      <c r="D358" s="332" t="str">
        <f>'01-Mapa de riesgo-UO'!J359</f>
        <v>Corrupción</v>
      </c>
      <c r="E358" s="332" t="str">
        <f>'01-Mapa de riesgo-UO'!K359</f>
        <v>Favorecimiento en informes de auditoria o evaluación por intereses personales</v>
      </c>
      <c r="F358" s="332"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32" t="str">
        <f>'01-Mapa de riesgo-UO'!M359</f>
        <v>Afectación del buen nombre y reconocimiento de la Universidad
Faltas disciplinarias para el personal de la Oficina de Control Interno
Pérdida de credibilidad de la Oficina de Control Interno</v>
      </c>
      <c r="I358" s="431" t="str">
        <f>'01-Mapa de riesgo-UO'!AT359</f>
        <v>LEVE</v>
      </c>
      <c r="J358" s="332" t="str">
        <f>'01-Mapa de riesgo-UO'!AU359</f>
        <v>No. De  investigaciones al personal de control interno derivadas de hechos de corrupción</v>
      </c>
      <c r="K358" s="401">
        <v>0</v>
      </c>
      <c r="L358" s="399" t="s">
        <v>2436</v>
      </c>
      <c r="M358" s="278" t="str">
        <f>IF('01-Mapa de riesgo-UO'!S359="No existen", "No existe control para el riesgo",'01-Mapa de riesgo-UO'!W359)</f>
        <v>Verificacion de la aplicación del Manual de auditoria que incluye el marco ético para la auditoria interna en la Universidad</v>
      </c>
      <c r="N358" s="278">
        <f>'01-Mapa de riesgo-UO'!AB359</f>
        <v>0</v>
      </c>
      <c r="O358" s="278" t="str">
        <f>'01-Mapa de riesgo-UO'!AG359</f>
        <v>Jefe de Control Interno</v>
      </c>
      <c r="P358" s="280" t="str">
        <f>'01-Mapa de riesgo-UO'!AL359</f>
        <v>Mensual</v>
      </c>
      <c r="Q358" s="280" t="str">
        <f>'01-Mapa de riesgo-UO'!AP359</f>
        <v>Preventivo</v>
      </c>
      <c r="R358" s="431" t="str">
        <f>'01-Mapa de riesgo-UO'!AR359</f>
        <v>ACEPTABLE</v>
      </c>
      <c r="S358" s="399" t="s">
        <v>2443</v>
      </c>
      <c r="T358" s="399"/>
      <c r="U358" s="283" t="str">
        <f>'01-Mapa de riesgo-UO'!AW359</f>
        <v>ASUMIR</v>
      </c>
      <c r="V358" s="283">
        <f>'01-Mapa de riesgo-UO'!AX359</f>
        <v>0</v>
      </c>
      <c r="W358" s="180">
        <f>IF(U358="COMPARTIR",'01-Mapa de riesgo-UO'!BA359, IF(U358=0, 0,$I$6))</f>
        <v>0</v>
      </c>
      <c r="X358" s="281"/>
      <c r="Y358" s="281"/>
      <c r="Z358" s="281"/>
      <c r="AA358" s="281"/>
      <c r="AB358" s="430" t="s">
        <v>2144</v>
      </c>
    </row>
    <row r="359" spans="1:28" ht="65.25" hidden="1" customHeight="1" x14ac:dyDescent="0.2">
      <c r="A359" s="324"/>
      <c r="B359" s="332"/>
      <c r="C359" s="402"/>
      <c r="D359" s="332"/>
      <c r="E359" s="332"/>
      <c r="F359" s="332"/>
      <c r="G359" s="52" t="str">
        <f>'01-Mapa de riesgo-UO'!I360</f>
        <v>Presión externa  al personal de control interno para favorecer a terceros</v>
      </c>
      <c r="H359" s="332"/>
      <c r="I359" s="431"/>
      <c r="J359" s="332"/>
      <c r="K359" s="401"/>
      <c r="L359" s="399"/>
      <c r="M359" s="278" t="str">
        <f>IF('01-Mapa de riesgo-UO'!S360="No existen", "No existe control para el riesgo",'01-Mapa de riesgo-UO'!W360)</f>
        <v>Aplicación de las normas internas relacionadas con la declatación de conflictos  de interes</v>
      </c>
      <c r="N359" s="278">
        <f>'01-Mapa de riesgo-UO'!AB360</f>
        <v>0</v>
      </c>
      <c r="O359" s="278" t="str">
        <f>'01-Mapa de riesgo-UO'!AG360</f>
        <v>Jefe de Control Interno
Profesional Especializado Profesional I
Asistencial V</v>
      </c>
      <c r="P359" s="280" t="str">
        <f>'01-Mapa de riesgo-UO'!AL360</f>
        <v>Mensual</v>
      </c>
      <c r="Q359" s="280" t="str">
        <f>'01-Mapa de riesgo-UO'!AP360</f>
        <v>Preventivo</v>
      </c>
      <c r="R359" s="431"/>
      <c r="S359" s="399" t="s">
        <v>2444</v>
      </c>
      <c r="T359" s="399"/>
      <c r="U359" s="283" t="str">
        <f>'01-Mapa de riesgo-UO'!AW360</f>
        <v>ASUMIR</v>
      </c>
      <c r="V359" s="283">
        <f>'01-Mapa de riesgo-UO'!AX360</f>
        <v>0</v>
      </c>
      <c r="W359" s="180">
        <f>IF(U359="COMPARTIR",'01-Mapa de riesgo-UO'!BA360, IF(U359=0, 0,$I$6))</f>
        <v>0</v>
      </c>
      <c r="X359" s="281"/>
      <c r="Y359" s="281"/>
      <c r="Z359" s="281"/>
      <c r="AA359" s="281"/>
      <c r="AB359" s="430"/>
    </row>
    <row r="360" spans="1:28" ht="65.25" hidden="1" customHeight="1" x14ac:dyDescent="0.2">
      <c r="A360" s="324"/>
      <c r="B360" s="332"/>
      <c r="C360" s="402"/>
      <c r="D360" s="332"/>
      <c r="E360" s="332"/>
      <c r="F360" s="332"/>
      <c r="G360" s="52" t="str">
        <f>'01-Mapa de riesgo-UO'!I361</f>
        <v>Personal no competente en el ejercicio de auditoria</v>
      </c>
      <c r="H360" s="332"/>
      <c r="I360" s="431"/>
      <c r="J360" s="332"/>
      <c r="K360" s="401"/>
      <c r="L360" s="399"/>
      <c r="M360" s="278">
        <f>IF('01-Mapa de riesgo-UO'!S361="No existen", "No existe control para el riesgo",'01-Mapa de riesgo-UO'!W361)</f>
        <v>0</v>
      </c>
      <c r="N360" s="278">
        <f>'01-Mapa de riesgo-UO'!AB361</f>
        <v>0</v>
      </c>
      <c r="O360" s="278">
        <f>'01-Mapa de riesgo-UO'!AG361</f>
        <v>0</v>
      </c>
      <c r="P360" s="280">
        <f>'01-Mapa de riesgo-UO'!AL361</f>
        <v>0</v>
      </c>
      <c r="Q360" s="280">
        <f>'01-Mapa de riesgo-UO'!AP361</f>
        <v>0</v>
      </c>
      <c r="R360" s="431"/>
      <c r="S360" s="399"/>
      <c r="T360" s="399"/>
      <c r="U360" s="283" t="str">
        <f>'01-Mapa de riesgo-UO'!AW361</f>
        <v>ASUMIR</v>
      </c>
      <c r="V360" s="283">
        <f>'01-Mapa de riesgo-UO'!AX361</f>
        <v>0</v>
      </c>
      <c r="W360" s="180">
        <f>IF(U360="COMPARTIR",'01-Mapa de riesgo-UO'!BA361, IF(U360=0, 0,$I$6))</f>
        <v>0</v>
      </c>
      <c r="X360" s="281"/>
      <c r="Y360" s="281"/>
      <c r="Z360" s="281"/>
      <c r="AA360" s="281"/>
      <c r="AB360" s="430"/>
    </row>
    <row r="361" spans="1:28" ht="65.25" customHeight="1" x14ac:dyDescent="0.2">
      <c r="A361" s="324">
        <v>118</v>
      </c>
      <c r="B361" s="332" t="str">
        <f>'01-Mapa de riesgo-UO'!D362</f>
        <v>DOCENCIA</v>
      </c>
      <c r="C361" s="402" t="str">
        <f>+'01-Mapa de riesgo-UO'!F362</f>
        <v>NO</v>
      </c>
      <c r="D361" s="332" t="str">
        <f>'01-Mapa de riesgo-UO'!J362</f>
        <v>Información</v>
      </c>
      <c r="E361" s="332" t="str">
        <f>'01-Mapa de riesgo-UO'!K362</f>
        <v>Historias Académicas físicas y digitalizadas perdidas o incompletas</v>
      </c>
      <c r="F361" s="332"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32" t="str">
        <f>'01-Mapa de riesgo-UO'!M362</f>
        <v>Insatisfacción del estudiante y padres de familia, reflejado en el aumento de PQRS
Pérdida de la memoria histórica de los estudiantes
Implicaciones de carácter legal</v>
      </c>
      <c r="I361" s="431" t="str">
        <f>'01-Mapa de riesgo-UO'!AT362</f>
        <v>LEVE</v>
      </c>
      <c r="J361" s="332" t="str">
        <f>'01-Mapa de riesgo-UO'!AU362</f>
        <v>No. De Historias académicas microfilmadas anualmente</v>
      </c>
      <c r="K361" s="450">
        <v>1</v>
      </c>
      <c r="L361" s="445" t="s">
        <v>2851</v>
      </c>
      <c r="M361" s="278" t="str">
        <f>IF('01-Mapa de riesgo-UO'!S362="No existen", "No existe control para el riesgo",'01-Mapa de riesgo-UO'!W362)</f>
        <v>Microfilmación de los documentos de los estudiantes graduados de la Universidad</v>
      </c>
      <c r="N361" s="278">
        <f>'01-Mapa de riesgo-UO'!AB362</f>
        <v>0</v>
      </c>
      <c r="O361" s="278" t="str">
        <f>'01-Mapa de riesgo-UO'!AG362</f>
        <v xml:space="preserve">
Director Administrativo grado 17                              Asistencial II</v>
      </c>
      <c r="P361" s="280" t="str">
        <f>'01-Mapa de riesgo-UO'!AL362</f>
        <v>Anual</v>
      </c>
      <c r="Q361" s="280" t="str">
        <f>'01-Mapa de riesgo-UO'!AP362</f>
        <v>Preventivo</v>
      </c>
      <c r="R361" s="431" t="str">
        <f>'01-Mapa de riesgo-UO'!AR362</f>
        <v>ACEPTABLE</v>
      </c>
      <c r="S361" s="443" t="s">
        <v>2853</v>
      </c>
      <c r="T361" s="444"/>
      <c r="U361" s="283" t="str">
        <f>'01-Mapa de riesgo-UO'!AW362</f>
        <v>ASUMIR</v>
      </c>
      <c r="V361" s="283">
        <f>'01-Mapa de riesgo-UO'!AX362</f>
        <v>0</v>
      </c>
      <c r="W361" s="180">
        <f>IF(U361="COMPARTIR",'01-Mapa de riesgo-UO'!BA362, IF(U361=0, 0,$I$6))</f>
        <v>0</v>
      </c>
      <c r="X361" s="281"/>
      <c r="Y361" s="281"/>
      <c r="Z361" s="281"/>
      <c r="AA361" s="281"/>
      <c r="AB361" s="430" t="s">
        <v>2144</v>
      </c>
    </row>
    <row r="362" spans="1:28" ht="65.25" hidden="1" customHeight="1" x14ac:dyDescent="0.2">
      <c r="A362" s="324"/>
      <c r="B362" s="332"/>
      <c r="C362" s="402"/>
      <c r="D362" s="332"/>
      <c r="E362" s="332"/>
      <c r="F362" s="332"/>
      <c r="G362" s="52" t="str">
        <f>'01-Mapa de riesgo-UO'!I363</f>
        <v>Falta de verificación de la información física y digitaliada</v>
      </c>
      <c r="H362" s="332"/>
      <c r="I362" s="431"/>
      <c r="J362" s="332"/>
      <c r="K362" s="446"/>
      <c r="L362" s="446"/>
      <c r="M362" s="278" t="str">
        <f>IF('01-Mapa de riesgo-UO'!S363="No existen", "No existe control para el riesgo",'01-Mapa de riesgo-UO'!W363)</f>
        <v>Revisión de los documentos de las historias academicas de los retirados y los graduados</v>
      </c>
      <c r="N362" s="278">
        <f>'01-Mapa de riesgo-UO'!AB363</f>
        <v>0</v>
      </c>
      <c r="O362" s="278" t="str">
        <f>'01-Mapa de riesgo-UO'!AG363</f>
        <v xml:space="preserve">Director Administrativo grado 17
Asistencial II </v>
      </c>
      <c r="P362" s="280" t="str">
        <f>'01-Mapa de riesgo-UO'!AL363</f>
        <v>Semestral</v>
      </c>
      <c r="Q362" s="280" t="str">
        <f>'01-Mapa de riesgo-UO'!AP363</f>
        <v>Preventivo</v>
      </c>
      <c r="R362" s="431"/>
      <c r="S362" s="443" t="s">
        <v>2854</v>
      </c>
      <c r="T362" s="444"/>
      <c r="U362" s="283" t="str">
        <f>'01-Mapa de riesgo-UO'!AW363</f>
        <v>ASUMIR</v>
      </c>
      <c r="V362" s="283">
        <f>'01-Mapa de riesgo-UO'!AX363</f>
        <v>0</v>
      </c>
      <c r="W362" s="180">
        <f>IF(U362="COMPARTIR",'01-Mapa de riesgo-UO'!BA363, IF(U362=0, 0,$I$6))</f>
        <v>0</v>
      </c>
      <c r="X362" s="281"/>
      <c r="Y362" s="281"/>
      <c r="Z362" s="281"/>
      <c r="AA362" s="281"/>
      <c r="AB362" s="430"/>
    </row>
    <row r="363" spans="1:28" ht="65.25" hidden="1" customHeight="1" x14ac:dyDescent="0.2">
      <c r="A363" s="324"/>
      <c r="B363" s="332"/>
      <c r="C363" s="402"/>
      <c r="D363" s="332"/>
      <c r="E363" s="332"/>
      <c r="F363" s="332"/>
      <c r="G363" s="52" t="str">
        <f>'01-Mapa de riesgo-UO'!I364</f>
        <v>Fallas en el sistema de informaciónn</v>
      </c>
      <c r="H363" s="332"/>
      <c r="I363" s="431"/>
      <c r="J363" s="332"/>
      <c r="K363" s="447"/>
      <c r="L363" s="447"/>
      <c r="M363" s="278" t="str">
        <f>IF('01-Mapa de riesgo-UO'!S364="No existen", "No existe control para el riesgo",'01-Mapa de riesgo-UO'!W364)</f>
        <v>Revisión de los documentos de los estudiantes de primer curso en el aplicativo inscripciones</v>
      </c>
      <c r="N363" s="278">
        <f>'01-Mapa de riesgo-UO'!AB364</f>
        <v>0</v>
      </c>
      <c r="O363" s="278" t="str">
        <f>'01-Mapa de riesgo-UO'!AG364</f>
        <v xml:space="preserve">Director Administrativo grado 17                                                                                                             Asistencial II 
</v>
      </c>
      <c r="P363" s="280" t="str">
        <f>'01-Mapa de riesgo-UO'!AL364</f>
        <v>Semestral</v>
      </c>
      <c r="Q363" s="280" t="str">
        <f>'01-Mapa de riesgo-UO'!AP364</f>
        <v>Preventivo</v>
      </c>
      <c r="R363" s="431"/>
      <c r="S363" s="443" t="s">
        <v>2855</v>
      </c>
      <c r="T363" s="444"/>
      <c r="U363" s="283" t="str">
        <f>'01-Mapa de riesgo-UO'!AW364</f>
        <v>ASUMIR</v>
      </c>
      <c r="V363" s="283">
        <f>'01-Mapa de riesgo-UO'!AX364</f>
        <v>0</v>
      </c>
      <c r="W363" s="180">
        <f>IF(U363="COMPARTIR",'01-Mapa de riesgo-UO'!BA364, IF(U363=0, 0,$I$6))</f>
        <v>0</v>
      </c>
      <c r="X363" s="281"/>
      <c r="Y363" s="281"/>
      <c r="Z363" s="281"/>
      <c r="AA363" s="281"/>
      <c r="AB363" s="430"/>
    </row>
    <row r="364" spans="1:28" ht="65.25" customHeight="1" x14ac:dyDescent="0.2">
      <c r="A364" s="324">
        <v>119</v>
      </c>
      <c r="B364" s="332" t="str">
        <f>'01-Mapa de riesgo-UO'!D365</f>
        <v>DOCENCIA</v>
      </c>
      <c r="C364" s="402" t="str">
        <f>+'01-Mapa de riesgo-UO'!F365</f>
        <v>NO</v>
      </c>
      <c r="D364" s="332" t="str">
        <f>'01-Mapa de riesgo-UO'!J365</f>
        <v>Cumplimiento</v>
      </c>
      <c r="E364" s="332" t="str">
        <f>'01-Mapa de riesgo-UO'!K365</f>
        <v>Alteración del Calendario Académico</v>
      </c>
      <c r="F364" s="332" t="str">
        <f>'01-Mapa de riesgo-UO'!L365</f>
        <v>Modificación de la programación de las actividades definidas en el calendario académico</v>
      </c>
      <c r="G364" s="52" t="str">
        <f>'01-Mapa de riesgo-UO'!I365</f>
        <v>Decisiones del Consejo Académico</v>
      </c>
      <c r="H364" s="332" t="str">
        <f>'01-Mapa de riesgo-UO'!M365</f>
        <v>Cruce de procedimientos académicos y administrativos
Extensión de contratos de trabajo
Insatisfacción de estudiantes y padres de familia, reflejado en el aumento de PQRS</v>
      </c>
      <c r="I364" s="431" t="str">
        <f>'01-Mapa de riesgo-UO'!AT365</f>
        <v>MODERADO</v>
      </c>
      <c r="J364" s="332" t="str">
        <f>'01-Mapa de riesgo-UO'!AU365</f>
        <v>No. De veces que se modifica la fecha de una actividad en el calendario académico en el semestre/Total actividades aprobadas en los calendarios académicos
(que las actividades aprobadas en el calendairo académico se cumplan en un 80%)</v>
      </c>
      <c r="K364" s="449">
        <v>0.99819999999999998</v>
      </c>
      <c r="L364" s="448" t="s">
        <v>2367</v>
      </c>
      <c r="M364" s="278" t="str">
        <f>IF('01-Mapa de riesgo-UO'!S365="No existen", "No existe control para el riesgo",'01-Mapa de riesgo-UO'!W365)</f>
        <v>Procedimiento Calendario Académico</v>
      </c>
      <c r="N364" s="278">
        <f>'01-Mapa de riesgo-UO'!AB365</f>
        <v>0</v>
      </c>
      <c r="O364" s="278" t="str">
        <f>'01-Mapa de riesgo-UO'!AG365</f>
        <v>Director Administrativo grado 17
Técnico 18</v>
      </c>
      <c r="P364" s="280" t="str">
        <f>'01-Mapa de riesgo-UO'!AL365</f>
        <v>Anual</v>
      </c>
      <c r="Q364" s="280" t="str">
        <f>'01-Mapa de riesgo-UO'!AP365</f>
        <v>Preventivo</v>
      </c>
      <c r="R364" s="431" t="str">
        <f>'01-Mapa de riesgo-UO'!AR365</f>
        <v>FUERTE</v>
      </c>
      <c r="S364" s="443" t="s">
        <v>2372</v>
      </c>
      <c r="T364" s="444"/>
      <c r="U364" s="283" t="str">
        <f>'01-Mapa de riesgo-UO'!AW365</f>
        <v>COMPARTIR</v>
      </c>
      <c r="V364" s="283">
        <f>'01-Mapa de riesgo-UO'!AX365</f>
        <v>0</v>
      </c>
      <c r="W364" s="180">
        <f>IF(U364="COMPARTIR",'01-Mapa de riesgo-UO'!BA365, IF(U364=0, 0,$I$6))</f>
        <v>0</v>
      </c>
      <c r="X364" s="281" t="s">
        <v>271</v>
      </c>
      <c r="Y364" s="291" t="s">
        <v>2858</v>
      </c>
      <c r="Z364" s="292" t="s">
        <v>559</v>
      </c>
      <c r="AA364" s="281"/>
      <c r="AB364" s="430" t="s">
        <v>2144</v>
      </c>
    </row>
    <row r="365" spans="1:28" ht="65.25" hidden="1" customHeight="1" x14ac:dyDescent="0.2">
      <c r="A365" s="324"/>
      <c r="B365" s="332"/>
      <c r="C365" s="402"/>
      <c r="D365" s="332"/>
      <c r="E365" s="332"/>
      <c r="F365" s="332"/>
      <c r="G365" s="52" t="str">
        <f>'01-Mapa de riesgo-UO'!I366</f>
        <v>Solicitudes de entidades gubernamentales</v>
      </c>
      <c r="H365" s="332"/>
      <c r="I365" s="431"/>
      <c r="J365" s="332"/>
      <c r="K365" s="446"/>
      <c r="L365" s="446"/>
      <c r="M365" s="278" t="str">
        <f>IF('01-Mapa de riesgo-UO'!S366="No existen", "No existe control para el riesgo",'01-Mapa de riesgo-UO'!W366)</f>
        <v>Coordinación de la comisión de matricula del  consejo academico (conformada por delegados del academico) y otras dependencias</v>
      </c>
      <c r="N365" s="278">
        <f>'01-Mapa de riesgo-UO'!AB366</f>
        <v>0</v>
      </c>
      <c r="O365" s="278" t="str">
        <f>'01-Mapa de riesgo-UO'!AG366</f>
        <v>Director Administrativo grado 17
Técnico 18, Comision de decanos del consejo academico , sistemas y vicerrectoria administrativa</v>
      </c>
      <c r="P365" s="280" t="str">
        <f>'01-Mapa de riesgo-UO'!AL366</f>
        <v>Semestral</v>
      </c>
      <c r="Q365" s="280" t="str">
        <f>'01-Mapa de riesgo-UO'!AP366</f>
        <v>Preventivo</v>
      </c>
      <c r="R365" s="431"/>
      <c r="S365" s="443" t="s">
        <v>2373</v>
      </c>
      <c r="T365" s="444"/>
      <c r="U365" s="283" t="str">
        <f>'01-Mapa de riesgo-UO'!AW366</f>
        <v>COMPARTIR</v>
      </c>
      <c r="V365" s="283">
        <f>'01-Mapa de riesgo-UO'!AX366</f>
        <v>0</v>
      </c>
      <c r="W365" s="180">
        <f>IF(U365="COMPARTIR",'01-Mapa de riesgo-UO'!BA366, IF(U365=0, 0,$I$6))</f>
        <v>0</v>
      </c>
      <c r="X365" s="281" t="s">
        <v>271</v>
      </c>
      <c r="Y365" s="291" t="s">
        <v>2379</v>
      </c>
      <c r="Z365" s="292" t="s">
        <v>559</v>
      </c>
      <c r="AA365" s="281" t="s">
        <v>2859</v>
      </c>
      <c r="AB365" s="430"/>
    </row>
    <row r="366" spans="1:28" ht="65.25" hidden="1" customHeight="1" x14ac:dyDescent="0.2">
      <c r="A366" s="324"/>
      <c r="B366" s="332"/>
      <c r="C366" s="402"/>
      <c r="D366" s="332"/>
      <c r="E366" s="332"/>
      <c r="F366" s="332"/>
      <c r="G366" s="52">
        <f>'01-Mapa de riesgo-UO'!I367</f>
        <v>0</v>
      </c>
      <c r="H366" s="332"/>
      <c r="I366" s="431"/>
      <c r="J366" s="332"/>
      <c r="K366" s="447"/>
      <c r="L366" s="447"/>
      <c r="M366" s="278" t="str">
        <f>IF('01-Mapa de riesgo-UO'!S367="No existen", "No existe control para el riesgo",'01-Mapa de riesgo-UO'!W367)</f>
        <v>Matriz de Seguimiento y control a los calendarios academicos</v>
      </c>
      <c r="N366" s="278">
        <f>'01-Mapa de riesgo-UO'!AB367</f>
        <v>0</v>
      </c>
      <c r="O366" s="278" t="str">
        <f>'01-Mapa de riesgo-UO'!AG367</f>
        <v>Director Administrativo grado 17
Técnico 18</v>
      </c>
      <c r="P366" s="280" t="str">
        <f>'01-Mapa de riesgo-UO'!AL367</f>
        <v>Semestral</v>
      </c>
      <c r="Q366" s="280" t="str">
        <f>'01-Mapa de riesgo-UO'!AP367</f>
        <v>Preventivo</v>
      </c>
      <c r="R366" s="431"/>
      <c r="S366" s="443" t="s">
        <v>2856</v>
      </c>
      <c r="T366" s="444"/>
      <c r="U366" s="283">
        <f>'01-Mapa de riesgo-UO'!AW367</f>
        <v>0</v>
      </c>
      <c r="V366" s="283">
        <f>'01-Mapa de riesgo-UO'!AX367</f>
        <v>0</v>
      </c>
      <c r="W366" s="180">
        <f>IF(U366="COMPARTIR",'01-Mapa de riesgo-UO'!BA367, IF(U366=0, 0,$I$6))</f>
        <v>0</v>
      </c>
      <c r="X366" s="281" t="s">
        <v>271</v>
      </c>
      <c r="Y366" s="281" t="s">
        <v>2380</v>
      </c>
      <c r="Z366" s="281" t="s">
        <v>559</v>
      </c>
      <c r="AA366" s="281"/>
      <c r="AB366" s="430"/>
    </row>
    <row r="367" spans="1:28" ht="65.25" customHeight="1" x14ac:dyDescent="0.2">
      <c r="A367" s="324">
        <v>120</v>
      </c>
      <c r="B367" s="332" t="str">
        <f>'01-Mapa de riesgo-UO'!D368</f>
        <v>DOCENCIA</v>
      </c>
      <c r="C367" s="402" t="str">
        <f>+'01-Mapa de riesgo-UO'!F368</f>
        <v>SI</v>
      </c>
      <c r="D367" s="332" t="str">
        <f>'01-Mapa de riesgo-UO'!J368</f>
        <v>Corrupción</v>
      </c>
      <c r="E367" s="332" t="str">
        <f>'01-Mapa de riesgo-UO'!K368</f>
        <v>Error en la expedición de certificados de estudios que solicitan los estudiantes con información especial</v>
      </c>
      <c r="F367" s="332" t="str">
        <f>'01-Mapa de riesgo-UO'!L368</f>
        <v>Omisión, inexactitud o adulteración  de información en los certificados de estudios con información especial expedidos por la Universidad</v>
      </c>
      <c r="G367" s="52" t="str">
        <f>'01-Mapa de riesgo-UO'!I368</f>
        <v>1. Fallas en el sistema de información</v>
      </c>
      <c r="H367" s="332"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431" t="str">
        <f>'01-Mapa de riesgo-UO'!AT368</f>
        <v>LEVE</v>
      </c>
      <c r="J367" s="332" t="str">
        <f>'01-Mapa de riesgo-UO'!AU368</f>
        <v>No. De hallazgos en la revisión</v>
      </c>
      <c r="K367" s="445">
        <v>0</v>
      </c>
      <c r="L367" s="448" t="s">
        <v>2852</v>
      </c>
      <c r="M367" s="278" t="str">
        <f>IF('01-Mapa de riesgo-UO'!S368="No existen", "No existe control para el riesgo",'01-Mapa de riesgo-UO'!W368)</f>
        <v>Matriz de Seguimiento y control a los certificados académicos</v>
      </c>
      <c r="N367" s="278">
        <f>'01-Mapa de riesgo-UO'!AB368</f>
        <v>0</v>
      </c>
      <c r="O367" s="278" t="str">
        <f>'01-Mapa de riesgo-UO'!AG368</f>
        <v xml:space="preserve">
Asistencial III - Certificados</v>
      </c>
      <c r="P367" s="280" t="str">
        <f>'01-Mapa de riesgo-UO'!AL368</f>
        <v>Trimestral</v>
      </c>
      <c r="Q367" s="280" t="str">
        <f>'01-Mapa de riesgo-UO'!AP368</f>
        <v>Preventivo</v>
      </c>
      <c r="R367" s="431" t="str">
        <f>'01-Mapa de riesgo-UO'!AR368</f>
        <v>FUERTE</v>
      </c>
      <c r="S367" s="443" t="s">
        <v>2375</v>
      </c>
      <c r="T367" s="444"/>
      <c r="U367" s="283" t="str">
        <f>'01-Mapa de riesgo-UO'!AW368</f>
        <v>ASUMIR</v>
      </c>
      <c r="V367" s="283">
        <f>'01-Mapa de riesgo-UO'!AX368</f>
        <v>0</v>
      </c>
      <c r="W367" s="180">
        <f>IF(U367="COMPARTIR",'01-Mapa de riesgo-UO'!BA368, IF(U367=0, 0,$I$6))</f>
        <v>0</v>
      </c>
      <c r="X367" s="281"/>
      <c r="Y367" s="281"/>
      <c r="Z367" s="281"/>
      <c r="AA367" s="281"/>
      <c r="AB367" s="430" t="s">
        <v>2144</v>
      </c>
    </row>
    <row r="368" spans="1:28" ht="65.25" hidden="1" customHeight="1" x14ac:dyDescent="0.2">
      <c r="A368" s="324"/>
      <c r="B368" s="332"/>
      <c r="C368" s="402"/>
      <c r="D368" s="332"/>
      <c r="E368" s="332"/>
      <c r="F368" s="332"/>
      <c r="G368" s="52" t="str">
        <f>'01-Mapa de riesgo-UO'!I369</f>
        <v>2. Generación de certificados manuales</v>
      </c>
      <c r="H368" s="332"/>
      <c r="I368" s="431"/>
      <c r="J368" s="332"/>
      <c r="K368" s="446"/>
      <c r="L368" s="446"/>
      <c r="M368" s="278" t="str">
        <f>IF('01-Mapa de riesgo-UO'!S369="No existen", "No existe control para el riesgo",'01-Mapa de riesgo-UO'!W369)</f>
        <v>Reuniones y actas de revisión de certificados acádemicos</v>
      </c>
      <c r="N368" s="278">
        <f>'01-Mapa de riesgo-UO'!AB369</f>
        <v>0</v>
      </c>
      <c r="O368" s="278" t="str">
        <f>'01-Mapa de riesgo-UO'!AG369</f>
        <v>Director Administrativo grado 17
Asistencial III - Pregrado y Posgrado
Técnico 18
Asistencial III - Certificados</v>
      </c>
      <c r="P368" s="280" t="str">
        <f>'01-Mapa de riesgo-UO'!AL369</f>
        <v>Trimestral</v>
      </c>
      <c r="Q368" s="280" t="str">
        <f>'01-Mapa de riesgo-UO'!AP369</f>
        <v>Preventivo</v>
      </c>
      <c r="R368" s="431"/>
      <c r="S368" s="443" t="s">
        <v>2857</v>
      </c>
      <c r="T368" s="444"/>
      <c r="U368" s="283" t="str">
        <f>'01-Mapa de riesgo-UO'!AW369</f>
        <v>ASUMIR</v>
      </c>
      <c r="V368" s="283">
        <f>'01-Mapa de riesgo-UO'!AX369</f>
        <v>0</v>
      </c>
      <c r="W368" s="180">
        <f>IF(U368="COMPARTIR",'01-Mapa de riesgo-UO'!BA369, IF(U368=0, 0,$I$6))</f>
        <v>0</v>
      </c>
      <c r="X368" s="281"/>
      <c r="Y368" s="281"/>
      <c r="Z368" s="281"/>
      <c r="AA368" s="281"/>
      <c r="AB368" s="430"/>
    </row>
    <row r="369" spans="1:28" ht="65.25" hidden="1" customHeight="1" x14ac:dyDescent="0.2">
      <c r="A369" s="324"/>
      <c r="B369" s="332"/>
      <c r="C369" s="402"/>
      <c r="D369" s="332"/>
      <c r="E369" s="332"/>
      <c r="F369" s="332"/>
      <c r="G369" s="52">
        <f>'01-Mapa de riesgo-UO'!I370</f>
        <v>0</v>
      </c>
      <c r="H369" s="332"/>
      <c r="I369" s="431"/>
      <c r="J369" s="332"/>
      <c r="K369" s="447"/>
      <c r="L369" s="447"/>
      <c r="M369" s="278" t="str">
        <f>IF('01-Mapa de riesgo-UO'!S370="No existen", "No existe control para el riesgo",'01-Mapa de riesgo-UO'!W370)</f>
        <v>Automatizar los certificados, para que estos sean expedidos por el sistema de Información</v>
      </c>
      <c r="N369" s="278">
        <f>'01-Mapa de riesgo-UO'!AB370</f>
        <v>0</v>
      </c>
      <c r="O369" s="278" t="str">
        <f>'01-Mapa de riesgo-UO'!AG370</f>
        <v>Director Administrativo grado 17
Asistencial III - Certificados</v>
      </c>
      <c r="P369" s="280" t="str">
        <f>'01-Mapa de riesgo-UO'!AL370</f>
        <v>Trimestral</v>
      </c>
      <c r="Q369" s="280" t="str">
        <f>'01-Mapa de riesgo-UO'!AP370</f>
        <v>Preventivo</v>
      </c>
      <c r="R369" s="431"/>
      <c r="S369" s="443" t="s">
        <v>2377</v>
      </c>
      <c r="T369" s="444"/>
      <c r="U369" s="283" t="str">
        <f>'01-Mapa de riesgo-UO'!AW370</f>
        <v>ASUMIR</v>
      </c>
      <c r="V369" s="283">
        <f>'01-Mapa de riesgo-UO'!AX370</f>
        <v>0</v>
      </c>
      <c r="W369" s="180">
        <f>IF(U369="COMPARTIR",'01-Mapa de riesgo-UO'!BA370, IF(U369=0, 0,$I$6))</f>
        <v>0</v>
      </c>
      <c r="X369" s="281"/>
      <c r="Y369" s="281"/>
      <c r="Z369" s="281"/>
      <c r="AA369" s="281"/>
      <c r="AB369" s="430"/>
    </row>
    <row r="370" spans="1:28" ht="65.25" hidden="1" customHeight="1" x14ac:dyDescent="0.2">
      <c r="A370" s="324">
        <v>121</v>
      </c>
      <c r="B370" s="332" t="str">
        <f>'01-Mapa de riesgo-UO'!D371</f>
        <v>ADMINISTRACIÓN_INSTITUCIONAL</v>
      </c>
      <c r="C370" s="402" t="str">
        <f>+'01-Mapa de riesgo-UO'!F371</f>
        <v>SI</v>
      </c>
      <c r="D370" s="332" t="str">
        <f>'01-Mapa de riesgo-UO'!J371</f>
        <v>Cumplimiento</v>
      </c>
      <c r="E370" s="332" t="str">
        <f>'01-Mapa de riesgo-UO'!K371</f>
        <v xml:space="preserve">No suscribir el contrato </v>
      </c>
      <c r="F370" s="332"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32" t="str">
        <f>'01-Mapa de riesgo-UO'!M371</f>
        <v xml:space="preserve">Retrasos en la presentación del servicio, pérdida económica, conflictos comerciales entre las partes, incumplimientos, falta de eficacia y eficiencia en los procesos de compra </v>
      </c>
      <c r="I370" s="431" t="str">
        <f>'01-Mapa de riesgo-UO'!AT371</f>
        <v>MODERADO</v>
      </c>
      <c r="J370" s="332" t="str">
        <f>'01-Mapa de riesgo-UO'!AU371</f>
        <v xml:space="preserve">Valor girado / Valor total aprobado en Decreto de Liquidación </v>
      </c>
      <c r="K370" s="404">
        <v>0.4</v>
      </c>
      <c r="L370" s="399" t="s">
        <v>2860</v>
      </c>
      <c r="M370" s="278" t="str">
        <f>IF('01-Mapa de riesgo-UO'!S371="No existen", "No existe control para el riesgo",'01-Mapa de riesgo-UO'!W371)</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70" s="278">
        <f>'01-Mapa de riesgo-UO'!AB371</f>
        <v>0</v>
      </c>
      <c r="O370" s="278" t="str">
        <f>'01-Mapa de riesgo-UO'!AG371</f>
        <v>Jefe Sección de Bienes y suminiostros</v>
      </c>
      <c r="P370" s="280" t="str">
        <f>'01-Mapa de riesgo-UO'!AL371</f>
        <v>No definida</v>
      </c>
      <c r="Q370" s="280" t="str">
        <f>'01-Mapa de riesgo-UO'!AP371</f>
        <v>Preventivo</v>
      </c>
      <c r="R370" s="431" t="str">
        <f>'01-Mapa de riesgo-UO'!AR371</f>
        <v>ACEPTABLE</v>
      </c>
      <c r="S370" s="399" t="s">
        <v>2386</v>
      </c>
      <c r="T370" s="399"/>
      <c r="U370" s="283" t="str">
        <f>'01-Mapa de riesgo-UO'!AW371</f>
        <v>REDUCIR</v>
      </c>
      <c r="V370" s="283" t="str">
        <f>'01-Mapa de riesgo-UO'!AX371</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370" s="180">
        <f>IF(U370="COMPARTIR",'01-Mapa de riesgo-UO'!BA371, IF(U370=0, 0,$I$6))</f>
        <v>0</v>
      </c>
      <c r="X370" s="281" t="s">
        <v>558</v>
      </c>
      <c r="Y370" s="281" t="s">
        <v>2867</v>
      </c>
      <c r="Z370" s="281" t="s">
        <v>561</v>
      </c>
      <c r="AA370" s="281" t="s">
        <v>2868</v>
      </c>
      <c r="AB370" s="430" t="s">
        <v>2143</v>
      </c>
    </row>
    <row r="371" spans="1:28" ht="65.25" hidden="1" customHeight="1" x14ac:dyDescent="0.2">
      <c r="A371" s="324"/>
      <c r="B371" s="332"/>
      <c r="C371" s="402"/>
      <c r="D371" s="332"/>
      <c r="E371" s="332"/>
      <c r="F371" s="332"/>
      <c r="G371" s="52">
        <f>'01-Mapa de riesgo-UO'!I372</f>
        <v>0</v>
      </c>
      <c r="H371" s="332"/>
      <c r="I371" s="431"/>
      <c r="J371" s="332"/>
      <c r="K371" s="401"/>
      <c r="L371" s="399"/>
      <c r="M371" s="278">
        <f>IF('01-Mapa de riesgo-UO'!S372="No existen", "No existe control para el riesgo",'01-Mapa de riesgo-UO'!W372)</f>
        <v>0</v>
      </c>
      <c r="N371" s="278">
        <f>'01-Mapa de riesgo-UO'!AB372</f>
        <v>0</v>
      </c>
      <c r="O371" s="278">
        <f>'01-Mapa de riesgo-UO'!AG372</f>
        <v>0</v>
      </c>
      <c r="P371" s="280">
        <f>'01-Mapa de riesgo-UO'!AL372</f>
        <v>0</v>
      </c>
      <c r="Q371" s="280">
        <f>'01-Mapa de riesgo-UO'!AP372</f>
        <v>0</v>
      </c>
      <c r="R371" s="431"/>
      <c r="S371" s="399"/>
      <c r="T371" s="399"/>
      <c r="U371" s="283">
        <f>'01-Mapa de riesgo-UO'!AW372</f>
        <v>0</v>
      </c>
      <c r="V371" s="283">
        <f>'01-Mapa de riesgo-UO'!AX372</f>
        <v>0</v>
      </c>
      <c r="W371" s="180">
        <f>IF(U371="COMPARTIR",'01-Mapa de riesgo-UO'!BA372, IF(U371=0, 0,$I$6))</f>
        <v>0</v>
      </c>
      <c r="X371" s="281"/>
      <c r="Y371" s="281"/>
      <c r="Z371" s="281"/>
      <c r="AA371" s="281"/>
      <c r="AB371" s="430"/>
    </row>
    <row r="372" spans="1:28" ht="65.25" hidden="1" customHeight="1" x14ac:dyDescent="0.2">
      <c r="A372" s="324"/>
      <c r="B372" s="332"/>
      <c r="C372" s="402"/>
      <c r="D372" s="332"/>
      <c r="E372" s="332"/>
      <c r="F372" s="332"/>
      <c r="G372" s="52">
        <f>'01-Mapa de riesgo-UO'!I373</f>
        <v>0</v>
      </c>
      <c r="H372" s="332"/>
      <c r="I372" s="431"/>
      <c r="J372" s="332"/>
      <c r="K372" s="401"/>
      <c r="L372" s="399"/>
      <c r="M372" s="278">
        <f>IF('01-Mapa de riesgo-UO'!S373="No existen", "No existe control para el riesgo",'01-Mapa de riesgo-UO'!W373)</f>
        <v>0</v>
      </c>
      <c r="N372" s="278">
        <f>'01-Mapa de riesgo-UO'!AB373</f>
        <v>0</v>
      </c>
      <c r="O372" s="278">
        <f>'01-Mapa de riesgo-UO'!AG373</f>
        <v>0</v>
      </c>
      <c r="P372" s="280">
        <f>'01-Mapa de riesgo-UO'!AL373</f>
        <v>0</v>
      </c>
      <c r="Q372" s="280">
        <f>'01-Mapa de riesgo-UO'!AP373</f>
        <v>0</v>
      </c>
      <c r="R372" s="431"/>
      <c r="S372" s="399"/>
      <c r="T372" s="399"/>
      <c r="U372" s="283">
        <f>'01-Mapa de riesgo-UO'!AW373</f>
        <v>0</v>
      </c>
      <c r="V372" s="283">
        <f>'01-Mapa de riesgo-UO'!AX373</f>
        <v>0</v>
      </c>
      <c r="W372" s="180">
        <f>IF(U372="COMPARTIR",'01-Mapa de riesgo-UO'!BA373, IF(U372=0, 0,$I$6))</f>
        <v>0</v>
      </c>
      <c r="X372" s="281"/>
      <c r="Y372" s="281"/>
      <c r="Z372" s="281"/>
      <c r="AA372" s="281"/>
      <c r="AB372" s="430"/>
    </row>
    <row r="373" spans="1:28" ht="65.25" hidden="1" customHeight="1" x14ac:dyDescent="0.2">
      <c r="A373" s="324">
        <v>122</v>
      </c>
      <c r="B373" s="332" t="str">
        <f>'01-Mapa de riesgo-UO'!D374</f>
        <v>ADMINISTRACIÓN_INSTITUCIONAL</v>
      </c>
      <c r="C373" s="402" t="str">
        <f>+'01-Mapa de riesgo-UO'!F374</f>
        <v>NO</v>
      </c>
      <c r="D373" s="332" t="str">
        <f>'01-Mapa de riesgo-UO'!J374</f>
        <v>Cumplimiento</v>
      </c>
      <c r="E373" s="332" t="str">
        <f>'01-Mapa de riesgo-UO'!K374</f>
        <v>Registros presupuestales generados después de que se inicie la ejecución de los compromisos u obligaciones</v>
      </c>
      <c r="F373" s="332"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32" t="str">
        <f>'01-Mapa de riesgo-UO'!M374</f>
        <v>1. No contar con el Registro Presupuestal que ampara el compromiso antes de ejecución.
2. Investigaciones disciplinarias
3. Demandas</v>
      </c>
      <c r="I373" s="431" t="str">
        <f>'01-Mapa de riesgo-UO'!AT374</f>
        <v>LEVE</v>
      </c>
      <c r="J373" s="332" t="str">
        <f>'01-Mapa de riesgo-UO'!AU374</f>
        <v>Implementación de estrategia de sensibilización o capacitación a la comunidad universitaria sobre los procesos presupuestales</v>
      </c>
      <c r="K373" s="424">
        <v>0.8</v>
      </c>
      <c r="L373" s="399" t="s">
        <v>2861</v>
      </c>
      <c r="M373" s="278" t="str">
        <f>IF('01-Mapa de riesgo-UO'!S374="No existen", "No existe control para el riesgo",'01-Mapa de riesgo-UO'!W374)</f>
        <v>134-PRS-04 - Expedición y modificación de registros presupuestales</v>
      </c>
      <c r="N373" s="278">
        <f>'01-Mapa de riesgo-UO'!AB374</f>
        <v>0</v>
      </c>
      <c r="O373" s="278" t="str">
        <f>'01-Mapa de riesgo-UO'!AG374</f>
        <v>Tecnico 18
Tecnico I</v>
      </c>
      <c r="P373" s="280" t="str">
        <f>'01-Mapa de riesgo-UO'!AL374</f>
        <v>Diaria</v>
      </c>
      <c r="Q373" s="280" t="str">
        <f>'01-Mapa de riesgo-UO'!AP374</f>
        <v>Preventivo</v>
      </c>
      <c r="R373" s="431" t="str">
        <f>'01-Mapa de riesgo-UO'!AR374</f>
        <v>ACEPTABLE</v>
      </c>
      <c r="S373" s="399" t="s">
        <v>2387</v>
      </c>
      <c r="T373" s="399"/>
      <c r="U373" s="283" t="str">
        <f>'01-Mapa de riesgo-UO'!AW374</f>
        <v>ASUMIR</v>
      </c>
      <c r="V373" s="283">
        <f>'01-Mapa de riesgo-UO'!AX374</f>
        <v>0</v>
      </c>
      <c r="W373" s="180">
        <f>IF(U373="COMPARTIR",'01-Mapa de riesgo-UO'!BA374, IF(U373=0, 0,$I$6))</f>
        <v>0</v>
      </c>
      <c r="X373" s="281"/>
      <c r="Y373" s="281"/>
      <c r="Z373" s="281"/>
      <c r="AA373" s="281"/>
      <c r="AB373" s="430" t="s">
        <v>2143</v>
      </c>
    </row>
    <row r="374" spans="1:28" ht="65.25" hidden="1" customHeight="1" x14ac:dyDescent="0.2">
      <c r="A374" s="324"/>
      <c r="B374" s="332"/>
      <c r="C374" s="402"/>
      <c r="D374" s="332"/>
      <c r="E374" s="332"/>
      <c r="F374" s="332"/>
      <c r="G374" s="52">
        <f>'01-Mapa de riesgo-UO'!I375</f>
        <v>0</v>
      </c>
      <c r="H374" s="332"/>
      <c r="I374" s="431"/>
      <c r="J374" s="332"/>
      <c r="K374" s="401"/>
      <c r="L374" s="399"/>
      <c r="M374" s="278" t="str">
        <f>IF('01-Mapa de riesgo-UO'!S375="No existen", "No existe control para el riesgo",'01-Mapa de riesgo-UO'!W375)</f>
        <v xml:space="preserve">Jornadas de sensibilización </v>
      </c>
      <c r="N374" s="278">
        <f>'01-Mapa de riesgo-UO'!AB375</f>
        <v>0</v>
      </c>
      <c r="O374" s="278" t="str">
        <f>'01-Mapa de riesgo-UO'!AG375</f>
        <v>Jefe Sección de Presupuesto 
Profesional I</v>
      </c>
      <c r="P374" s="280" t="str">
        <f>'01-Mapa de riesgo-UO'!AL375</f>
        <v>Semestral</v>
      </c>
      <c r="Q374" s="280" t="str">
        <f>'01-Mapa de riesgo-UO'!AP375</f>
        <v>Preventivo</v>
      </c>
      <c r="R374" s="431"/>
      <c r="S374" s="399" t="s">
        <v>2864</v>
      </c>
      <c r="T374" s="399"/>
      <c r="U374" s="283" t="str">
        <f>'01-Mapa de riesgo-UO'!AW375</f>
        <v>ASUMIR</v>
      </c>
      <c r="V374" s="283">
        <f>'01-Mapa de riesgo-UO'!AX375</f>
        <v>0</v>
      </c>
      <c r="W374" s="180">
        <f>IF(U374="COMPARTIR",'01-Mapa de riesgo-UO'!BA375, IF(U374=0, 0,$I$6))</f>
        <v>0</v>
      </c>
      <c r="X374" s="281"/>
      <c r="Y374" s="281"/>
      <c r="Z374" s="281"/>
      <c r="AA374" s="281"/>
      <c r="AB374" s="430"/>
    </row>
    <row r="375" spans="1:28" ht="65.25" hidden="1" customHeight="1" x14ac:dyDescent="0.2">
      <c r="A375" s="324"/>
      <c r="B375" s="332"/>
      <c r="C375" s="402"/>
      <c r="D375" s="332"/>
      <c r="E375" s="332"/>
      <c r="F375" s="332"/>
      <c r="G375" s="52">
        <f>'01-Mapa de riesgo-UO'!I376</f>
        <v>0</v>
      </c>
      <c r="H375" s="332"/>
      <c r="I375" s="431"/>
      <c r="J375" s="332"/>
      <c r="K375" s="401"/>
      <c r="L375" s="399"/>
      <c r="M375" s="278">
        <f>IF('01-Mapa de riesgo-UO'!S376="No existen", "No existe control para el riesgo",'01-Mapa de riesgo-UO'!W376)</f>
        <v>0</v>
      </c>
      <c r="N375" s="278">
        <f>'01-Mapa de riesgo-UO'!AB376</f>
        <v>0</v>
      </c>
      <c r="O375" s="278">
        <f>'01-Mapa de riesgo-UO'!AG376</f>
        <v>0</v>
      </c>
      <c r="P375" s="280">
        <f>'01-Mapa de riesgo-UO'!AL376</f>
        <v>0</v>
      </c>
      <c r="Q375" s="280">
        <f>'01-Mapa de riesgo-UO'!AP376</f>
        <v>0</v>
      </c>
      <c r="R375" s="431"/>
      <c r="S375" s="399"/>
      <c r="T375" s="399"/>
      <c r="U375" s="283" t="str">
        <f>'01-Mapa de riesgo-UO'!AW376</f>
        <v>ASUMIR</v>
      </c>
      <c r="V375" s="283">
        <f>'01-Mapa de riesgo-UO'!AX376</f>
        <v>0</v>
      </c>
      <c r="W375" s="180">
        <f>IF(U375="COMPARTIR",'01-Mapa de riesgo-UO'!BA376, IF(U375=0, 0,$I$6))</f>
        <v>0</v>
      </c>
      <c r="X375" s="281"/>
      <c r="Y375" s="281"/>
      <c r="Z375" s="281"/>
      <c r="AA375" s="281"/>
      <c r="AB375" s="430"/>
    </row>
    <row r="376" spans="1:28" ht="65.25" hidden="1" customHeight="1" x14ac:dyDescent="0.2">
      <c r="A376" s="324">
        <v>123</v>
      </c>
      <c r="B376" s="332" t="str">
        <f>'01-Mapa de riesgo-UO'!D377</f>
        <v>ADMINISTRACIÓN_INSTITUCIONAL</v>
      </c>
      <c r="C376" s="402" t="str">
        <f>+'01-Mapa de riesgo-UO'!F377</f>
        <v>SI</v>
      </c>
      <c r="D376" s="332" t="str">
        <f>'01-Mapa de riesgo-UO'!J377</f>
        <v>Financiero</v>
      </c>
      <c r="E376" s="332" t="str">
        <f>'01-Mapa de riesgo-UO'!K377</f>
        <v xml:space="preserve">Fraude Eléctronico </v>
      </c>
      <c r="F376" s="332" t="str">
        <f>'01-Mapa de riesgo-UO'!L377</f>
        <v xml:space="preserve">   Acceso no autorizado a la banca virtual</v>
      </c>
      <c r="G376" s="52" t="str">
        <f>'01-Mapa de riesgo-UO'!I377</f>
        <v>Falta de seguimiento a los protocolos definidos.</v>
      </c>
      <c r="H376" s="332" t="str">
        <f>'01-Mapa de riesgo-UO'!M377</f>
        <v xml:space="preserve">1. Detrimento Patrimonial.            2. Exposición   de la            información financiera de la Universidad.                      </v>
      </c>
      <c r="I376" s="431" t="str">
        <f>'01-Mapa de riesgo-UO'!AT377</f>
        <v>LEVE</v>
      </c>
      <c r="J376" s="332" t="str">
        <f>'01-Mapa de riesgo-UO'!AU377</f>
        <v xml:space="preserve">         N° de accesos no autorizados</v>
      </c>
      <c r="K376" s="404">
        <v>0</v>
      </c>
      <c r="L376" s="399" t="s">
        <v>2862</v>
      </c>
      <c r="M376" s="278" t="str">
        <f>IF('01-Mapa de riesgo-UO'!S377="No existen", "No existe control para el riesgo",'01-Mapa de riesgo-UO'!W377)</f>
        <v>Descripción en los manuales de  funciones en las personas que manejan recursos</v>
      </c>
      <c r="N376" s="278">
        <f>'01-Mapa de riesgo-UO'!AB377</f>
        <v>0</v>
      </c>
      <c r="O376" s="278" t="str">
        <f>'01-Mapa de riesgo-UO'!AG377</f>
        <v>Profesional XIII
Jefe Sección Tesorería</v>
      </c>
      <c r="P376" s="280" t="str">
        <f>'01-Mapa de riesgo-UO'!AL377</f>
        <v>Anual</v>
      </c>
      <c r="Q376" s="280" t="str">
        <f>'01-Mapa de riesgo-UO'!AP377</f>
        <v>Preventivo</v>
      </c>
      <c r="R376" s="431" t="str">
        <f>'01-Mapa de riesgo-UO'!AR377</f>
        <v>FUERTE</v>
      </c>
      <c r="S376" s="441" t="s">
        <v>2389</v>
      </c>
      <c r="T376" s="442"/>
      <c r="U376" s="283" t="str">
        <f>'01-Mapa de riesgo-UO'!AW377</f>
        <v>ASUMIR</v>
      </c>
      <c r="V376" s="283">
        <f>'01-Mapa de riesgo-UO'!AX377</f>
        <v>0</v>
      </c>
      <c r="W376" s="180">
        <f>IF(U376="COMPARTIR",'01-Mapa de riesgo-UO'!BA377, IF(U376=0, 0,$I$6))</f>
        <v>0</v>
      </c>
      <c r="X376" s="281"/>
      <c r="Y376" s="281"/>
      <c r="Z376" s="281"/>
      <c r="AA376" s="281"/>
      <c r="AB376" s="430" t="s">
        <v>2143</v>
      </c>
    </row>
    <row r="377" spans="1:28" ht="65.25" hidden="1" customHeight="1" x14ac:dyDescent="0.2">
      <c r="A377" s="324"/>
      <c r="B377" s="332"/>
      <c r="C377" s="402"/>
      <c r="D377" s="332"/>
      <c r="E377" s="332"/>
      <c r="F377" s="332"/>
      <c r="G377" s="52" t="str">
        <f>'01-Mapa de riesgo-UO'!I378</f>
        <v>Incumplimiento de los protocolos</v>
      </c>
      <c r="H377" s="332"/>
      <c r="I377" s="431"/>
      <c r="J377" s="332"/>
      <c r="K377" s="401"/>
      <c r="L377" s="399"/>
      <c r="M377" s="278" t="str">
        <f>IF('01-Mapa de riesgo-UO'!S378="No existen", "No existe control para el riesgo",'01-Mapa de riesgo-UO'!W378)</f>
        <v>Cambio de clave</v>
      </c>
      <c r="N377" s="278">
        <f>'01-Mapa de riesgo-UO'!AB378</f>
        <v>0</v>
      </c>
      <c r="O377" s="278" t="str">
        <f>'01-Mapa de riesgo-UO'!AG378</f>
        <v>Profesional XIII
Jefe Sección Tesorería
Directivo grado 17</v>
      </c>
      <c r="P377" s="280" t="str">
        <f>'01-Mapa de riesgo-UO'!AL378</f>
        <v>Mensual</v>
      </c>
      <c r="Q377" s="280" t="str">
        <f>'01-Mapa de riesgo-UO'!AP378</f>
        <v>Preventivo</v>
      </c>
      <c r="R377" s="431"/>
      <c r="S377" s="441" t="s">
        <v>2390</v>
      </c>
      <c r="T377" s="442"/>
      <c r="U377" s="283" t="str">
        <f>'01-Mapa de riesgo-UO'!AW378</f>
        <v>ASUMIR</v>
      </c>
      <c r="V377" s="283">
        <f>'01-Mapa de riesgo-UO'!AX378</f>
        <v>0</v>
      </c>
      <c r="W377" s="180">
        <f>IF(U377="COMPARTIR",'01-Mapa de riesgo-UO'!BA378, IF(U377=0, 0,$I$6))</f>
        <v>0</v>
      </c>
      <c r="X377" s="281"/>
      <c r="Y377" s="281"/>
      <c r="Z377" s="281"/>
      <c r="AA377" s="281"/>
      <c r="AB377" s="430"/>
    </row>
    <row r="378" spans="1:28" ht="65.25" hidden="1" customHeight="1" x14ac:dyDescent="0.2">
      <c r="A378" s="324"/>
      <c r="B378" s="332"/>
      <c r="C378" s="402"/>
      <c r="D378" s="332"/>
      <c r="E378" s="332"/>
      <c r="F378" s="332"/>
      <c r="G378" s="52" t="str">
        <f>'01-Mapa de riesgo-UO'!I379</f>
        <v>Ataques ciberneticos</v>
      </c>
      <c r="H378" s="332"/>
      <c r="I378" s="431"/>
      <c r="J378" s="332"/>
      <c r="K378" s="401"/>
      <c r="L378" s="399"/>
      <c r="M378" s="278" t="str">
        <f>IF('01-Mapa de riesgo-UO'!S379="No existen", "No existe control para el riesgo",'01-Mapa de riesgo-UO'!W379)</f>
        <v>Manejo de token</v>
      </c>
      <c r="N378" s="278">
        <f>'01-Mapa de riesgo-UO'!AB379</f>
        <v>0</v>
      </c>
      <c r="O378" s="278" t="str">
        <f>'01-Mapa de riesgo-UO'!AG379</f>
        <v>Profesional XIII
Jefe Sección Tesorería
Directivo grado 17</v>
      </c>
      <c r="P378" s="280" t="str">
        <f>'01-Mapa de riesgo-UO'!AL379</f>
        <v>No definida</v>
      </c>
      <c r="Q378" s="280" t="str">
        <f>'01-Mapa de riesgo-UO'!AP379</f>
        <v>Preventivo</v>
      </c>
      <c r="R378" s="431"/>
      <c r="S378" s="441" t="s">
        <v>2391</v>
      </c>
      <c r="T378" s="442"/>
      <c r="U378" s="283" t="str">
        <f>'01-Mapa de riesgo-UO'!AW379</f>
        <v>ASUMIR</v>
      </c>
      <c r="V378" s="283">
        <f>'01-Mapa de riesgo-UO'!AX379</f>
        <v>0</v>
      </c>
      <c r="W378" s="180">
        <f>IF(U378="COMPARTIR",'01-Mapa de riesgo-UO'!BA379, IF(U378=0, 0,$I$6))</f>
        <v>0</v>
      </c>
      <c r="X378" s="281"/>
      <c r="Y378" s="281"/>
      <c r="Z378" s="281"/>
      <c r="AA378" s="281"/>
      <c r="AB378" s="430"/>
    </row>
    <row r="379" spans="1:28" ht="65.25" hidden="1" customHeight="1" x14ac:dyDescent="0.2">
      <c r="A379" s="324">
        <v>124</v>
      </c>
      <c r="B379" s="332" t="str">
        <f>'01-Mapa de riesgo-UO'!D380</f>
        <v>ADMINISTRACIÓN_INSTITUCIONAL</v>
      </c>
      <c r="C379" s="402" t="str">
        <f>+'01-Mapa de riesgo-UO'!F380</f>
        <v>NO</v>
      </c>
      <c r="D379" s="332" t="str">
        <f>'01-Mapa de riesgo-UO'!J380</f>
        <v>Contable</v>
      </c>
      <c r="E379" s="332" t="str">
        <f>'01-Mapa de riesgo-UO'!K380</f>
        <v>Hechos económicos no incluidos en el proceso contable.</v>
      </c>
      <c r="F379" s="332"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32" t="str">
        <f>'01-Mapa de riesgo-UO'!M380</f>
        <v xml:space="preserve">1. Estados Financieros no razonables para la toma de decisiones 
2. Detrimento Patrimonial.
3. Hallazgos por parte del Ente de Control disciplinarios y fiscales. </v>
      </c>
      <c r="I379" s="431" t="str">
        <f>'01-Mapa de riesgo-UO'!AT380</f>
        <v>LEVE</v>
      </c>
      <c r="J379" s="332" t="str">
        <f>'01-Mapa de riesgo-UO'!AU380</f>
        <v>Número de hechos económicos no reportados en el período</v>
      </c>
      <c r="K379" s="404">
        <v>0.75</v>
      </c>
      <c r="L379" s="399" t="s">
        <v>2863</v>
      </c>
      <c r="M379" s="278" t="str">
        <f>IF('01-Mapa de riesgo-UO'!S380="No existen", "No existe control para el riesgo",'01-Mapa de riesgo-UO'!W380)</f>
        <v>Actualización y divulgación de las políticas contables</v>
      </c>
      <c r="N379" s="278">
        <f>'01-Mapa de riesgo-UO'!AB380</f>
        <v>0</v>
      </c>
      <c r="O379" s="278" t="str">
        <f>'01-Mapa de riesgo-UO'!AG380</f>
        <v>Jefe Sección Contabilidad</v>
      </c>
      <c r="P379" s="280" t="str">
        <f>'01-Mapa de riesgo-UO'!AL380</f>
        <v>No definida</v>
      </c>
      <c r="Q379" s="280" t="str">
        <f>'01-Mapa de riesgo-UO'!AP380</f>
        <v>Preventivo</v>
      </c>
      <c r="R379" s="431" t="str">
        <f>'01-Mapa de riesgo-UO'!AR380</f>
        <v>ACEPTABLE</v>
      </c>
      <c r="S379" s="399" t="s">
        <v>2392</v>
      </c>
      <c r="T379" s="399"/>
      <c r="U379" s="283" t="str">
        <f>'01-Mapa de riesgo-UO'!AW380</f>
        <v>ASUMIR</v>
      </c>
      <c r="V379" s="283">
        <f>'01-Mapa de riesgo-UO'!AX380</f>
        <v>0</v>
      </c>
      <c r="W379" s="180">
        <f>IF(U379="COMPARTIR",'01-Mapa de riesgo-UO'!BA380, IF(U379=0, 0,$I$6))</f>
        <v>0</v>
      </c>
      <c r="X379" s="281"/>
      <c r="Y379" s="281"/>
      <c r="Z379" s="281"/>
      <c r="AA379" s="281"/>
      <c r="AB379" s="430" t="s">
        <v>2143</v>
      </c>
    </row>
    <row r="380" spans="1:28" ht="65.25" hidden="1" customHeight="1" x14ac:dyDescent="0.2">
      <c r="A380" s="324"/>
      <c r="B380" s="332"/>
      <c r="C380" s="402"/>
      <c r="D380" s="332"/>
      <c r="E380" s="332"/>
      <c r="F380" s="332"/>
      <c r="G380" s="52">
        <f>'01-Mapa de riesgo-UO'!I381</f>
        <v>0</v>
      </c>
      <c r="H380" s="332"/>
      <c r="I380" s="431"/>
      <c r="J380" s="332"/>
      <c r="K380" s="401"/>
      <c r="L380" s="399"/>
      <c r="M380" s="278" t="str">
        <f>IF('01-Mapa de riesgo-UO'!S381="No existen", "No existe control para el riesgo",'01-Mapa de riesgo-UO'!W381)</f>
        <v>Solicitud de información contable al cierre de cada vigencia</v>
      </c>
      <c r="N380" s="278">
        <f>'01-Mapa de riesgo-UO'!AB381</f>
        <v>0</v>
      </c>
      <c r="O380" s="278" t="str">
        <f>'01-Mapa de riesgo-UO'!AG381</f>
        <v>Jefe Sección Contabilidad</v>
      </c>
      <c r="P380" s="280" t="str">
        <f>'01-Mapa de riesgo-UO'!AL381</f>
        <v>Anual</v>
      </c>
      <c r="Q380" s="280" t="str">
        <f>'01-Mapa de riesgo-UO'!AP381</f>
        <v>Preventivo</v>
      </c>
      <c r="R380" s="431"/>
      <c r="S380" s="399" t="s">
        <v>2393</v>
      </c>
      <c r="T380" s="399"/>
      <c r="U380" s="283" t="str">
        <f>'01-Mapa de riesgo-UO'!AW381</f>
        <v>ASUMIR</v>
      </c>
      <c r="V380" s="283">
        <f>'01-Mapa de riesgo-UO'!AX381</f>
        <v>0</v>
      </c>
      <c r="W380" s="180">
        <f>IF(U380="COMPARTIR",'01-Mapa de riesgo-UO'!BA381, IF(U380=0, 0,$I$6))</f>
        <v>0</v>
      </c>
      <c r="X380" s="281"/>
      <c r="Y380" s="281"/>
      <c r="Z380" s="281"/>
      <c r="AA380" s="281"/>
      <c r="AB380" s="430"/>
    </row>
    <row r="381" spans="1:28" ht="65.25" hidden="1" customHeight="1" x14ac:dyDescent="0.2">
      <c r="A381" s="324"/>
      <c r="B381" s="332"/>
      <c r="C381" s="402"/>
      <c r="D381" s="332"/>
      <c r="E381" s="332"/>
      <c r="F381" s="332"/>
      <c r="G381" s="52">
        <f>'01-Mapa de riesgo-UO'!I382</f>
        <v>0</v>
      </c>
      <c r="H381" s="332"/>
      <c r="I381" s="431"/>
      <c r="J381" s="332"/>
      <c r="K381" s="401"/>
      <c r="L381" s="399"/>
      <c r="M381" s="278" t="str">
        <f>IF('01-Mapa de riesgo-UO'!S382="No existen", "No existe control para el riesgo",'01-Mapa de riesgo-UO'!W382)</f>
        <v>Asesoría contable y financiera</v>
      </c>
      <c r="N381" s="278">
        <f>'01-Mapa de riesgo-UO'!AB382</f>
        <v>0</v>
      </c>
      <c r="O381" s="278" t="str">
        <f>'01-Mapa de riesgo-UO'!AG382</f>
        <v>Jefe Sección Contabilidad</v>
      </c>
      <c r="P381" s="280" t="str">
        <f>'01-Mapa de riesgo-UO'!AL382</f>
        <v>Anual</v>
      </c>
      <c r="Q381" s="280" t="str">
        <f>'01-Mapa de riesgo-UO'!AP382</f>
        <v>Preventivo</v>
      </c>
      <c r="R381" s="431"/>
      <c r="S381" s="399" t="s">
        <v>2394</v>
      </c>
      <c r="T381" s="399"/>
      <c r="U381" s="283" t="str">
        <f>'01-Mapa de riesgo-UO'!AW382</f>
        <v>ASUMIR</v>
      </c>
      <c r="V381" s="283">
        <f>'01-Mapa de riesgo-UO'!AX382</f>
        <v>0</v>
      </c>
      <c r="W381" s="180">
        <f>IF(U381="COMPARTIR",'01-Mapa de riesgo-UO'!BA382, IF(U381=0, 0,$I$6))</f>
        <v>0</v>
      </c>
      <c r="X381" s="281"/>
      <c r="Y381" s="281"/>
      <c r="Z381" s="281"/>
      <c r="AA381" s="281"/>
      <c r="AB381" s="430"/>
    </row>
    <row r="382" spans="1:28" ht="65.25" hidden="1" customHeight="1" x14ac:dyDescent="0.2">
      <c r="A382" s="324">
        <v>125</v>
      </c>
      <c r="B382" s="332" t="str">
        <f>'01-Mapa de riesgo-UO'!D383</f>
        <v>ADMINISTRACIÓN_INSTITUCIONAL</v>
      </c>
      <c r="C382" s="402" t="str">
        <f>+'01-Mapa de riesgo-UO'!F383</f>
        <v>SI</v>
      </c>
      <c r="D382" s="332" t="str">
        <f>'01-Mapa de riesgo-UO'!J383</f>
        <v>Contable</v>
      </c>
      <c r="E382" s="332" t="str">
        <f>'01-Mapa de riesgo-UO'!K383</f>
        <v>No fenecimiento de la cuenta debido al incumplimiento normativo y del manual de políticas contables en el desarrollo de actividades financieras</v>
      </c>
      <c r="F382" s="332" t="str">
        <f>'01-Mapa de riesgo-UO'!L383</f>
        <v>Registros contables no consistentes con la normas expedidades por el ente regulardor en la materia</v>
      </c>
      <c r="G382" s="52" t="str">
        <f>'01-Mapa de riesgo-UO'!I383</f>
        <v>Estados Financieros inconsistentes.</v>
      </c>
      <c r="H382" s="332" t="str">
        <f>'01-Mapa de riesgo-UO'!M383</f>
        <v>1. Hechos economicos sobre o subestimados,
2. Sanciones Disciplinarias
3. Estados Financieros no aprobados.</v>
      </c>
      <c r="I382" s="431" t="str">
        <f>'01-Mapa de riesgo-UO'!AT383</f>
        <v>MODERADO</v>
      </c>
      <c r="J382" s="332" t="str">
        <f>'01-Mapa de riesgo-UO'!AU383</f>
        <v xml:space="preserve">Nro. de Estados Financiros no  fenecidos en la vigencia auditada </v>
      </c>
      <c r="K382" s="404">
        <v>0.75</v>
      </c>
      <c r="L382" s="399" t="s">
        <v>2385</v>
      </c>
      <c r="M382" s="278" t="str">
        <f>IF('01-Mapa de riesgo-UO'!S383="No existen", "No existe control para el riesgo",'01-Mapa de riesgo-UO'!W383)</f>
        <v>Consultas página Web de la CGN para determinar los cambio que hayan del Marco  Normativo aplicable a la Universidad</v>
      </c>
      <c r="N382" s="278">
        <f>'01-Mapa de riesgo-UO'!AB383</f>
        <v>0</v>
      </c>
      <c r="O382" s="278" t="str">
        <f>'01-Mapa de riesgo-UO'!AG383</f>
        <v xml:space="preserve">Jefe de seccion </v>
      </c>
      <c r="P382" s="280" t="str">
        <f>'01-Mapa de riesgo-UO'!AL383</f>
        <v>No definida</v>
      </c>
      <c r="Q382" s="280" t="str">
        <f>'01-Mapa de riesgo-UO'!AP383</f>
        <v>Preventivo</v>
      </c>
      <c r="R382" s="431" t="str">
        <f>'01-Mapa de riesgo-UO'!AR383</f>
        <v>ACEPTABLE</v>
      </c>
      <c r="S382" s="399" t="s">
        <v>2395</v>
      </c>
      <c r="T382" s="399"/>
      <c r="U382" s="283" t="str">
        <f>'01-Mapa de riesgo-UO'!AW383</f>
        <v>REDUCIR</v>
      </c>
      <c r="V382" s="283" t="str">
        <f>'01-Mapa de riesgo-UO'!AX383</f>
        <v>Debe de ser permanente y va encaminada en cuanto a cumplir  toda la normatividad y regulación que emitan las entidades de control en materia contable para las entidades de gobierno</v>
      </c>
      <c r="W382" s="180">
        <f>IF(U382="COMPARTIR",'01-Mapa de riesgo-UO'!BA383, IF(U382=0, 0,$I$6))</f>
        <v>0</v>
      </c>
      <c r="X382" s="281" t="s">
        <v>558</v>
      </c>
      <c r="Y382" s="281" t="s">
        <v>2865</v>
      </c>
      <c r="Z382" s="281" t="s">
        <v>561</v>
      </c>
      <c r="AA382" s="281" t="s">
        <v>2866</v>
      </c>
      <c r="AB382" s="430" t="s">
        <v>2143</v>
      </c>
    </row>
    <row r="383" spans="1:28" ht="65.25" hidden="1" customHeight="1" x14ac:dyDescent="0.2">
      <c r="A383" s="324"/>
      <c r="B383" s="332"/>
      <c r="C383" s="402"/>
      <c r="D383" s="332"/>
      <c r="E383" s="332"/>
      <c r="F383" s="332"/>
      <c r="G383" s="52">
        <f>'01-Mapa de riesgo-UO'!I384</f>
        <v>0</v>
      </c>
      <c r="H383" s="332"/>
      <c r="I383" s="431"/>
      <c r="J383" s="332"/>
      <c r="K383" s="401"/>
      <c r="L383" s="399"/>
      <c r="M383" s="278" t="str">
        <f>IF('01-Mapa de riesgo-UO'!S384="No existen", "No existe control para el riesgo",'01-Mapa de riesgo-UO'!W384)</f>
        <v>Verificar información que se incorpora en los Estados
Financieros acorde al Marco Normativo para Entidades del Estado y el Manual de
Políticas de la UTP</v>
      </c>
      <c r="N383" s="278">
        <f>'01-Mapa de riesgo-UO'!AB384</f>
        <v>0</v>
      </c>
      <c r="O383" s="278" t="str">
        <f>'01-Mapa de riesgo-UO'!AG384</f>
        <v xml:space="preserve">Jefe de seccion </v>
      </c>
      <c r="P383" s="280" t="str">
        <f>'01-Mapa de riesgo-UO'!AL384</f>
        <v>No definida</v>
      </c>
      <c r="Q383" s="280" t="str">
        <f>'01-Mapa de riesgo-UO'!AP384</f>
        <v>Preventivo</v>
      </c>
      <c r="R383" s="431"/>
      <c r="S383" s="399" t="s">
        <v>2396</v>
      </c>
      <c r="T383" s="399"/>
      <c r="U383" s="283" t="str">
        <f>'01-Mapa de riesgo-UO'!AW384</f>
        <v>ASUMIR</v>
      </c>
      <c r="V383" s="283">
        <f>'01-Mapa de riesgo-UO'!AX384</f>
        <v>0</v>
      </c>
      <c r="W383" s="180">
        <f>IF(U383="COMPARTIR",'01-Mapa de riesgo-UO'!BA384, IF(U383=0, 0,$I$6))</f>
        <v>0</v>
      </c>
      <c r="X383" s="281"/>
      <c r="Y383" s="281"/>
      <c r="Z383" s="281"/>
      <c r="AA383" s="281"/>
      <c r="AB383" s="430"/>
    </row>
    <row r="384" spans="1:28" ht="65.25" hidden="1" customHeight="1" x14ac:dyDescent="0.2">
      <c r="A384" s="324"/>
      <c r="B384" s="332"/>
      <c r="C384" s="402"/>
      <c r="D384" s="332"/>
      <c r="E384" s="332"/>
      <c r="F384" s="332"/>
      <c r="G384" s="52">
        <f>'01-Mapa de riesgo-UO'!I385</f>
        <v>0</v>
      </c>
      <c r="H384" s="332"/>
      <c r="I384" s="431"/>
      <c r="J384" s="332"/>
      <c r="K384" s="401"/>
      <c r="L384" s="399"/>
      <c r="M384" s="278">
        <f>IF('01-Mapa de riesgo-UO'!S385="No existen", "No existe control para el riesgo",'01-Mapa de riesgo-UO'!W385)</f>
        <v>0</v>
      </c>
      <c r="N384" s="278">
        <f>'01-Mapa de riesgo-UO'!AB385</f>
        <v>0</v>
      </c>
      <c r="O384" s="278">
        <f>'01-Mapa de riesgo-UO'!AG385</f>
        <v>0</v>
      </c>
      <c r="P384" s="280">
        <f>'01-Mapa de riesgo-UO'!AL385</f>
        <v>0</v>
      </c>
      <c r="Q384" s="280">
        <f>'01-Mapa de riesgo-UO'!AP385</f>
        <v>0</v>
      </c>
      <c r="R384" s="431"/>
      <c r="S384" s="399"/>
      <c r="T384" s="399"/>
      <c r="U384" s="283" t="str">
        <f>'01-Mapa de riesgo-UO'!AW385</f>
        <v>ASUMIR</v>
      </c>
      <c r="V384" s="283">
        <f>'01-Mapa de riesgo-UO'!AX385</f>
        <v>0</v>
      </c>
      <c r="W384" s="180">
        <f>IF(U384="COMPARTIR",'01-Mapa de riesgo-UO'!BA385, IF(U384=0, 0,$I$6))</f>
        <v>0</v>
      </c>
      <c r="X384" s="281"/>
      <c r="Y384" s="281"/>
      <c r="Z384" s="281"/>
      <c r="AA384" s="281"/>
      <c r="AB384" s="430"/>
    </row>
    <row r="385" spans="1:28" ht="65.25" hidden="1" customHeight="1" x14ac:dyDescent="0.2">
      <c r="A385" s="324">
        <v>126</v>
      </c>
      <c r="B385" s="332" t="str">
        <f>'01-Mapa de riesgo-UO'!D386</f>
        <v>ADMINISTRACIÓN_INSTITUCIONAL</v>
      </c>
      <c r="C385" s="402" t="str">
        <f>+'01-Mapa de riesgo-UO'!F386</f>
        <v>SI</v>
      </c>
      <c r="D385" s="332" t="str">
        <f>'01-Mapa de riesgo-UO'!J386</f>
        <v>Cumplimiento</v>
      </c>
      <c r="E385" s="332" t="str">
        <f>'01-Mapa de riesgo-UO'!K386</f>
        <v xml:space="preserve">No suscribir el contrato </v>
      </c>
      <c r="F385" s="332"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32" t="str">
        <f>'01-Mapa de riesgo-UO'!M386</f>
        <v xml:space="preserve">Retrasos en la prestación del servicio, pérdida económica, conflictos comerciales entre las partes, incumplimientos, falta de eficacia y eficiencia en los procesos de compra </v>
      </c>
      <c r="I385" s="431" t="str">
        <f>'01-Mapa de riesgo-UO'!AT386</f>
        <v>MODERADO</v>
      </c>
      <c r="J385" s="332" t="str">
        <f>'01-Mapa de riesgo-UO'!AU386</f>
        <v>No. de contratos no suscritos sobre el total de Invitaciones Públicas y Convocatorias Públicas</v>
      </c>
      <c r="K385" s="404">
        <v>0.4</v>
      </c>
      <c r="L385" s="399" t="s">
        <v>2381</v>
      </c>
      <c r="M385" s="278" t="str">
        <f>IF('01-Mapa de riesgo-UO'!S386="No existen", "No existe control para el riesgo",'01-Mapa de riesgo-UO'!W386)</f>
        <v>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85" s="278">
        <f>'01-Mapa de riesgo-UO'!AB386</f>
        <v>0</v>
      </c>
      <c r="O385" s="278" t="str">
        <f>'01-Mapa de riesgo-UO'!AG386</f>
        <v>Jefe de Sección</v>
      </c>
      <c r="P385" s="280" t="str">
        <f>'01-Mapa de riesgo-UO'!AL386</f>
        <v>No definida</v>
      </c>
      <c r="Q385" s="280" t="str">
        <f>'01-Mapa de riesgo-UO'!AP386</f>
        <v>Preventivo</v>
      </c>
      <c r="R385" s="431" t="str">
        <f>'01-Mapa de riesgo-UO'!AR386</f>
        <v>ACEPTABLE</v>
      </c>
      <c r="S385" s="399" t="s">
        <v>2386</v>
      </c>
      <c r="T385" s="399"/>
      <c r="U385" s="283" t="str">
        <f>'01-Mapa de riesgo-UO'!AW386</f>
        <v>REDUCIR</v>
      </c>
      <c r="V385" s="283" t="str">
        <f>'01-Mapa de riesgo-UO'!AX386</f>
        <v>Verificar la póliza de seriedad de la oferta</v>
      </c>
      <c r="W385" s="180">
        <f>IF(U385="COMPARTIR",'01-Mapa de riesgo-UO'!BA386, IF(U385=0, 0,$I$6))</f>
        <v>0</v>
      </c>
      <c r="X385" s="281" t="s">
        <v>271</v>
      </c>
      <c r="Y385" s="281" t="s">
        <v>2397</v>
      </c>
      <c r="Z385" s="281" t="s">
        <v>559</v>
      </c>
      <c r="AA385" s="281"/>
      <c r="AB385" s="430" t="s">
        <v>2143</v>
      </c>
    </row>
    <row r="386" spans="1:28" ht="65.25" hidden="1" customHeight="1" x14ac:dyDescent="0.2">
      <c r="A386" s="324"/>
      <c r="B386" s="332"/>
      <c r="C386" s="402"/>
      <c r="D386" s="332"/>
      <c r="E386" s="332"/>
      <c r="F386" s="332"/>
      <c r="G386" s="52">
        <f>'01-Mapa de riesgo-UO'!I387</f>
        <v>0</v>
      </c>
      <c r="H386" s="332"/>
      <c r="I386" s="431"/>
      <c r="J386" s="332"/>
      <c r="K386" s="401"/>
      <c r="L386" s="399"/>
      <c r="M386" s="278">
        <f>IF('01-Mapa de riesgo-UO'!S387="No existen", "No existe control para el riesgo",'01-Mapa de riesgo-UO'!W387)</f>
        <v>0</v>
      </c>
      <c r="N386" s="278">
        <f>'01-Mapa de riesgo-UO'!AB387</f>
        <v>0</v>
      </c>
      <c r="O386" s="278">
        <f>'01-Mapa de riesgo-UO'!AG387</f>
        <v>0</v>
      </c>
      <c r="P386" s="280">
        <f>'01-Mapa de riesgo-UO'!AL387</f>
        <v>0</v>
      </c>
      <c r="Q386" s="280">
        <f>'01-Mapa de riesgo-UO'!AP387</f>
        <v>0</v>
      </c>
      <c r="R386" s="431"/>
      <c r="S386" s="399"/>
      <c r="T386" s="399"/>
      <c r="U386" s="283" t="str">
        <f>'01-Mapa de riesgo-UO'!AW387</f>
        <v>ASUMIR</v>
      </c>
      <c r="V386" s="283">
        <f>'01-Mapa de riesgo-UO'!AX387</f>
        <v>0</v>
      </c>
      <c r="W386" s="180">
        <f>IF(U386="COMPARTIR",'01-Mapa de riesgo-UO'!BA387, IF(U386=0, 0,$I$6))</f>
        <v>0</v>
      </c>
      <c r="X386" s="281"/>
      <c r="Y386" s="281"/>
      <c r="Z386" s="281"/>
      <c r="AA386" s="281"/>
      <c r="AB386" s="430"/>
    </row>
    <row r="387" spans="1:28" ht="65.25" hidden="1" customHeight="1" x14ac:dyDescent="0.2">
      <c r="A387" s="324"/>
      <c r="B387" s="332"/>
      <c r="C387" s="402"/>
      <c r="D387" s="332"/>
      <c r="E387" s="332"/>
      <c r="F387" s="332"/>
      <c r="G387" s="52">
        <f>'01-Mapa de riesgo-UO'!I388</f>
        <v>0</v>
      </c>
      <c r="H387" s="332"/>
      <c r="I387" s="431"/>
      <c r="J387" s="332"/>
      <c r="K387" s="401"/>
      <c r="L387" s="399"/>
      <c r="M387" s="278">
        <f>IF('01-Mapa de riesgo-UO'!S388="No existen", "No existe control para el riesgo",'01-Mapa de riesgo-UO'!W388)</f>
        <v>0</v>
      </c>
      <c r="N387" s="278">
        <f>'01-Mapa de riesgo-UO'!AB388</f>
        <v>0</v>
      </c>
      <c r="O387" s="278">
        <f>'01-Mapa de riesgo-UO'!AG388</f>
        <v>0</v>
      </c>
      <c r="P387" s="280">
        <f>'01-Mapa de riesgo-UO'!AL388</f>
        <v>0</v>
      </c>
      <c r="Q387" s="280">
        <f>'01-Mapa de riesgo-UO'!AP388</f>
        <v>0</v>
      </c>
      <c r="R387" s="431"/>
      <c r="S387" s="399"/>
      <c r="T387" s="399"/>
      <c r="U387" s="283" t="str">
        <f>'01-Mapa de riesgo-UO'!AW388</f>
        <v>ASUMIR</v>
      </c>
      <c r="V387" s="283">
        <f>'01-Mapa de riesgo-UO'!AX388</f>
        <v>0</v>
      </c>
      <c r="W387" s="180">
        <f>IF(U387="COMPARTIR",'01-Mapa de riesgo-UO'!BA388, IF(U387=0, 0,$I$6))</f>
        <v>0</v>
      </c>
      <c r="X387" s="281"/>
      <c r="Y387" s="281"/>
      <c r="Z387" s="281"/>
      <c r="AA387" s="281"/>
      <c r="AB387" s="430"/>
    </row>
    <row r="388" spans="1:28" ht="65.25" hidden="1" customHeight="1" x14ac:dyDescent="0.2">
      <c r="A388" s="324">
        <v>127</v>
      </c>
      <c r="B388" s="332" t="str">
        <f>'01-Mapa de riesgo-UO'!D389</f>
        <v>ADMINISTRACIÓN_INSTITUCIONAL</v>
      </c>
      <c r="C388" s="402" t="str">
        <f>+'01-Mapa de riesgo-UO'!F389</f>
        <v>SI</v>
      </c>
      <c r="D388" s="332" t="str">
        <f>'01-Mapa de riesgo-UO'!J389</f>
        <v>Operacional</v>
      </c>
      <c r="E388" s="332" t="str">
        <f>'01-Mapa de riesgo-UO'!K389</f>
        <v>Operacional</v>
      </c>
      <c r="F388" s="332"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32" t="str">
        <f>'01-Mapa de riesgo-UO'!M389</f>
        <v xml:space="preserve">
- Servicio no disponible
- Perdida de la confianza de los usuarios</v>
      </c>
      <c r="I388" s="431" t="str">
        <f>'01-Mapa de riesgo-UO'!AT389</f>
        <v>MODERADO</v>
      </c>
      <c r="J388" s="332" t="str">
        <f>'01-Mapa de riesgo-UO'!AU389</f>
        <v>Nro de Errores graves en aplicativos / Total de Errores en aplicativos reportados por semestre</v>
      </c>
      <c r="K388" s="440">
        <f>ROUND(27/516*100,3)</f>
        <v>5.2329999999999997</v>
      </c>
      <c r="L388" s="434" t="s">
        <v>2871</v>
      </c>
      <c r="M388" s="278" t="str">
        <f>IF('01-Mapa de riesgo-UO'!S389="No existen", "No existe control para el riesgo",'01-Mapa de riesgo-UO'!W389)</f>
        <v>Revisión de casos reportados en el ServiceDesk</v>
      </c>
      <c r="N388" s="278">
        <f>'01-Mapa de riesgo-UO'!AB389</f>
        <v>0</v>
      </c>
      <c r="O388" s="278" t="str">
        <f>'01-Mapa de riesgo-UO'!AG389</f>
        <v>Profesional grado 15/  Coordinador de desarrollo
Profesional I</v>
      </c>
      <c r="P388" s="280" t="str">
        <f>'01-Mapa de riesgo-UO'!AL389</f>
        <v>Diaria</v>
      </c>
      <c r="Q388" s="280" t="str">
        <f>'01-Mapa de riesgo-UO'!AP389</f>
        <v>Detectivo</v>
      </c>
      <c r="R388" s="431" t="str">
        <f>'01-Mapa de riesgo-UO'!AR389</f>
        <v>ACEPTABLE</v>
      </c>
      <c r="S388" s="434" t="s">
        <v>2414</v>
      </c>
      <c r="T388" s="434"/>
      <c r="U388" s="283" t="str">
        <f>'01-Mapa de riesgo-UO'!AW389</f>
        <v>REDUCIR</v>
      </c>
      <c r="V388" s="283" t="str">
        <f>'01-Mapa de riesgo-UO'!AX389</f>
        <v>Realizar ajustes de las aplicaciones para cumplir con los requerimientos solicitados</v>
      </c>
      <c r="W388" s="180">
        <f>IF(U388="COMPARTIR",'01-Mapa de riesgo-UO'!BA389, IF(U388=0, 0,$I$6))</f>
        <v>0</v>
      </c>
      <c r="X388" s="281" t="s">
        <v>271</v>
      </c>
      <c r="Y388" s="286" t="s">
        <v>2417</v>
      </c>
      <c r="Z388" s="281" t="s">
        <v>559</v>
      </c>
      <c r="AA388" s="281"/>
      <c r="AB388" s="430" t="s">
        <v>2143</v>
      </c>
    </row>
    <row r="389" spans="1:28" ht="65.25" hidden="1" customHeight="1" x14ac:dyDescent="0.2">
      <c r="A389" s="324"/>
      <c r="B389" s="332"/>
      <c r="C389" s="402"/>
      <c r="D389" s="332"/>
      <c r="E389" s="332"/>
      <c r="F389" s="332"/>
      <c r="G389" s="52">
        <f>'01-Mapa de riesgo-UO'!I390</f>
        <v>0</v>
      </c>
      <c r="H389" s="332"/>
      <c r="I389" s="431"/>
      <c r="J389" s="332"/>
      <c r="K389" s="440"/>
      <c r="L389" s="399"/>
      <c r="M389" s="278">
        <f>IF('01-Mapa de riesgo-UO'!S390="No existen", "No existe control para el riesgo",'01-Mapa de riesgo-UO'!W390)</f>
        <v>0</v>
      </c>
      <c r="N389" s="278">
        <f>'01-Mapa de riesgo-UO'!AB390</f>
        <v>0</v>
      </c>
      <c r="O389" s="278">
        <f>'01-Mapa de riesgo-UO'!AG390</f>
        <v>0</v>
      </c>
      <c r="P389" s="280">
        <f>'01-Mapa de riesgo-UO'!AL390</f>
        <v>0</v>
      </c>
      <c r="Q389" s="280">
        <f>'01-Mapa de riesgo-UO'!AP390</f>
        <v>0</v>
      </c>
      <c r="R389" s="431"/>
      <c r="S389" s="434"/>
      <c r="T389" s="434"/>
      <c r="U389" s="283">
        <f>'01-Mapa de riesgo-UO'!AW390</f>
        <v>0</v>
      </c>
      <c r="V389" s="283">
        <f>'01-Mapa de riesgo-UO'!AX390</f>
        <v>0</v>
      </c>
      <c r="W389" s="180">
        <f>IF(U389="COMPARTIR",'01-Mapa de riesgo-UO'!BA390, IF(U389=0, 0,$I$6))</f>
        <v>0</v>
      </c>
      <c r="X389" s="281"/>
      <c r="Y389" s="286"/>
      <c r="Z389" s="281"/>
      <c r="AA389" s="281"/>
      <c r="AB389" s="430"/>
    </row>
    <row r="390" spans="1:28" ht="65.25" hidden="1" customHeight="1" x14ac:dyDescent="0.2">
      <c r="A390" s="324"/>
      <c r="B390" s="332"/>
      <c r="C390" s="402"/>
      <c r="D390" s="332"/>
      <c r="E390" s="332"/>
      <c r="F390" s="332"/>
      <c r="G390" s="52">
        <f>'01-Mapa de riesgo-UO'!I391</f>
        <v>0</v>
      </c>
      <c r="H390" s="332"/>
      <c r="I390" s="431"/>
      <c r="J390" s="332"/>
      <c r="K390" s="433"/>
      <c r="L390" s="399"/>
      <c r="M390" s="278">
        <f>IF('01-Mapa de riesgo-UO'!S391="No existen", "No existe control para el riesgo",'01-Mapa de riesgo-UO'!W391)</f>
        <v>0</v>
      </c>
      <c r="N390" s="278">
        <f>'01-Mapa de riesgo-UO'!AB391</f>
        <v>0</v>
      </c>
      <c r="O390" s="278">
        <f>'01-Mapa de riesgo-UO'!AG391</f>
        <v>0</v>
      </c>
      <c r="P390" s="280">
        <f>'01-Mapa de riesgo-UO'!AL391</f>
        <v>0</v>
      </c>
      <c r="Q390" s="280">
        <f>'01-Mapa de riesgo-UO'!AP391</f>
        <v>0</v>
      </c>
      <c r="R390" s="431"/>
      <c r="S390" s="434"/>
      <c r="T390" s="434"/>
      <c r="U390" s="283">
        <f>'01-Mapa de riesgo-UO'!AW391</f>
        <v>0</v>
      </c>
      <c r="V390" s="283">
        <f>'01-Mapa de riesgo-UO'!AX391</f>
        <v>0</v>
      </c>
      <c r="W390" s="180">
        <f>IF(U390="COMPARTIR",'01-Mapa de riesgo-UO'!BA391, IF(U390=0, 0,$I$6))</f>
        <v>0</v>
      </c>
      <c r="X390" s="281"/>
      <c r="Y390" s="286"/>
      <c r="Z390" s="281"/>
      <c r="AA390" s="281"/>
      <c r="AB390" s="430"/>
    </row>
    <row r="391" spans="1:28" ht="65.25" hidden="1" customHeight="1" x14ac:dyDescent="0.2">
      <c r="A391" s="324">
        <v>128</v>
      </c>
      <c r="B391" s="332" t="str">
        <f>'01-Mapa de riesgo-UO'!D392</f>
        <v>ADMINISTRACIÓN_INSTITUCIONAL</v>
      </c>
      <c r="C391" s="402" t="str">
        <f>+'01-Mapa de riesgo-UO'!F392</f>
        <v>SI</v>
      </c>
      <c r="D391" s="332" t="str">
        <f>'01-Mapa de riesgo-UO'!J392</f>
        <v>Tecnología</v>
      </c>
      <c r="E391" s="332" t="str">
        <f>'01-Mapa de riesgo-UO'!K392</f>
        <v>Tecnológico</v>
      </c>
      <c r="F391" s="332"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32" t="str">
        <f>'01-Mapa de riesgo-UO'!M392</f>
        <v>- Retrasos en las actividades propias de las dependencias. 
- Servicio no disponible.
- Perdida de la confianza de los usuarios.</v>
      </c>
      <c r="I391" s="431" t="str">
        <f>'01-Mapa de riesgo-UO'!AT392</f>
        <v>LEVE</v>
      </c>
      <c r="J391" s="332" t="str">
        <f>'01-Mapa de riesgo-UO'!AU392</f>
        <v xml:space="preserve">No. de minutos que los dispositivos físicos o virtuales estan disponibles/((365x24x60)/2)
</v>
      </c>
      <c r="K391" s="439">
        <f>ROUND(((1800*100)/262800),3)%</f>
        <v>6.8500000000000002E-3</v>
      </c>
      <c r="L391" s="399" t="s">
        <v>2872</v>
      </c>
      <c r="M391" s="278" t="str">
        <f>IF('01-Mapa de riesgo-UO'!S392="No existen", "No existe control para el riesgo",'01-Mapa de riesgo-UO'!W392)</f>
        <v>Software de Monitoreo de los servidores y reestablecimiento de los mismos</v>
      </c>
      <c r="N391" s="278">
        <f>'01-Mapa de riesgo-UO'!AB392</f>
        <v>0</v>
      </c>
      <c r="O391" s="278" t="str">
        <f>'01-Mapa de riesgo-UO'!AG392</f>
        <v>Profesional I</v>
      </c>
      <c r="P391" s="280" t="str">
        <f>'01-Mapa de riesgo-UO'!AL392</f>
        <v>Diaria</v>
      </c>
      <c r="Q391" s="280" t="str">
        <f>'01-Mapa de riesgo-UO'!AP392</f>
        <v>Detectivo</v>
      </c>
      <c r="R391" s="431" t="str">
        <f>'01-Mapa de riesgo-UO'!AR392</f>
        <v>ACEPTABLE</v>
      </c>
      <c r="S391" s="434" t="s">
        <v>2415</v>
      </c>
      <c r="T391" s="434"/>
      <c r="U391" s="283" t="str">
        <f>'01-Mapa de riesgo-UO'!AW392</f>
        <v>ASUMIR</v>
      </c>
      <c r="V391" s="283" t="str">
        <f>'01-Mapa de riesgo-UO'!AX392</f>
        <v>Monitoreo constante y contratos de soporte</v>
      </c>
      <c r="W391" s="180">
        <f>IF(U391="COMPARTIR",'01-Mapa de riesgo-UO'!BA392, IF(U391=0, 0,$I$6))</f>
        <v>0</v>
      </c>
      <c r="X391" s="281" t="s">
        <v>271</v>
      </c>
      <c r="Y391" s="286" t="s">
        <v>2418</v>
      </c>
      <c r="Z391" s="281" t="s">
        <v>559</v>
      </c>
      <c r="AA391" s="281"/>
      <c r="AB391" s="430" t="s">
        <v>2143</v>
      </c>
    </row>
    <row r="392" spans="1:28" ht="65.25" hidden="1" customHeight="1" x14ac:dyDescent="0.2">
      <c r="A392" s="324"/>
      <c r="B392" s="332"/>
      <c r="C392" s="402"/>
      <c r="D392" s="332"/>
      <c r="E392" s="332"/>
      <c r="F392" s="332"/>
      <c r="G392" s="52">
        <f>'01-Mapa de riesgo-UO'!I393</f>
        <v>0</v>
      </c>
      <c r="H392" s="332"/>
      <c r="I392" s="431"/>
      <c r="J392" s="332"/>
      <c r="K392" s="401"/>
      <c r="L392" s="399"/>
      <c r="M392" s="278">
        <f>IF('01-Mapa de riesgo-UO'!S393="No existen", "No existe control para el riesgo",'01-Mapa de riesgo-UO'!W393)</f>
        <v>0</v>
      </c>
      <c r="N392" s="278">
        <f>'01-Mapa de riesgo-UO'!AB393</f>
        <v>0</v>
      </c>
      <c r="O392" s="278">
        <f>'01-Mapa de riesgo-UO'!AG393</f>
        <v>0</v>
      </c>
      <c r="P392" s="280">
        <f>'01-Mapa de riesgo-UO'!AL393</f>
        <v>0</v>
      </c>
      <c r="Q392" s="280">
        <f>'01-Mapa de riesgo-UO'!AP393</f>
        <v>0</v>
      </c>
      <c r="R392" s="431"/>
      <c r="S392" s="434"/>
      <c r="T392" s="434"/>
      <c r="U392" s="283">
        <f>'01-Mapa de riesgo-UO'!AW393</f>
        <v>0</v>
      </c>
      <c r="V392" s="283">
        <f>'01-Mapa de riesgo-UO'!AX393</f>
        <v>0</v>
      </c>
      <c r="W392" s="180">
        <f>IF(U392="COMPARTIR",'01-Mapa de riesgo-UO'!BA393, IF(U392=0, 0,$I$6))</f>
        <v>0</v>
      </c>
      <c r="X392" s="281"/>
      <c r="Y392" s="281"/>
      <c r="Z392" s="281"/>
      <c r="AA392" s="281"/>
      <c r="AB392" s="430"/>
    </row>
    <row r="393" spans="1:28" ht="65.25" hidden="1" customHeight="1" x14ac:dyDescent="0.2">
      <c r="A393" s="324"/>
      <c r="B393" s="332"/>
      <c r="C393" s="402"/>
      <c r="D393" s="332"/>
      <c r="E393" s="332"/>
      <c r="F393" s="332"/>
      <c r="G393" s="52">
        <f>'01-Mapa de riesgo-UO'!I394</f>
        <v>0</v>
      </c>
      <c r="H393" s="332"/>
      <c r="I393" s="431"/>
      <c r="J393" s="332"/>
      <c r="K393" s="401"/>
      <c r="L393" s="399"/>
      <c r="M393" s="278">
        <f>IF('01-Mapa de riesgo-UO'!S394="No existen", "No existe control para el riesgo",'01-Mapa de riesgo-UO'!W394)</f>
        <v>0</v>
      </c>
      <c r="N393" s="278">
        <f>'01-Mapa de riesgo-UO'!AB394</f>
        <v>0</v>
      </c>
      <c r="O393" s="278">
        <f>'01-Mapa de riesgo-UO'!AG394</f>
        <v>0</v>
      </c>
      <c r="P393" s="280">
        <f>'01-Mapa de riesgo-UO'!AL394</f>
        <v>0</v>
      </c>
      <c r="Q393" s="280">
        <f>'01-Mapa de riesgo-UO'!AP394</f>
        <v>0</v>
      </c>
      <c r="R393" s="431"/>
      <c r="S393" s="434"/>
      <c r="T393" s="434"/>
      <c r="U393" s="283">
        <f>'01-Mapa de riesgo-UO'!AW394</f>
        <v>0</v>
      </c>
      <c r="V393" s="283">
        <f>'01-Mapa de riesgo-UO'!AX394</f>
        <v>0</v>
      </c>
      <c r="W393" s="180">
        <f>IF(U393="COMPARTIR",'01-Mapa de riesgo-UO'!BA394, IF(U393=0, 0,$I$6))</f>
        <v>0</v>
      </c>
      <c r="X393" s="281"/>
      <c r="Y393" s="281"/>
      <c r="Z393" s="281"/>
      <c r="AA393" s="281"/>
      <c r="AB393" s="430"/>
    </row>
    <row r="394" spans="1:28" ht="65.25" hidden="1" customHeight="1" x14ac:dyDescent="0.2">
      <c r="A394" s="324">
        <v>129</v>
      </c>
      <c r="B394" s="332" t="str">
        <f>'01-Mapa de riesgo-UO'!D395</f>
        <v>ADMINISTRACIÓN_INSTITUCIONAL</v>
      </c>
      <c r="C394" s="402" t="str">
        <f>+'01-Mapa de riesgo-UO'!F395</f>
        <v>NO</v>
      </c>
      <c r="D394" s="332" t="str">
        <f>'01-Mapa de riesgo-UO'!J395</f>
        <v>Cumplimiento</v>
      </c>
      <c r="E394" s="332" t="str">
        <f>'01-Mapa de riesgo-UO'!K395</f>
        <v>Protección de Datos</v>
      </c>
      <c r="F394" s="332"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32" t="str">
        <f>'01-Mapa de riesgo-UO'!M395</f>
        <v>- Fuga de Información.
- Incumplimiento de la norma.
- Posibles sanciones de la Superintendencia de Industria Y Comercio (SIC).
- Entrega de información confidencial.</v>
      </c>
      <c r="I394" s="431" t="str">
        <f>'01-Mapa de riesgo-UO'!AT395</f>
        <v>LEVE</v>
      </c>
      <c r="J394" s="332" t="str">
        <f>'01-Mapa de riesgo-UO'!AU395</f>
        <v xml:space="preserve">(No de capacitaciones atendidas/ No. De capacitaciones programadas)*100
</v>
      </c>
      <c r="K394" s="439">
        <f>12/12</f>
        <v>1</v>
      </c>
      <c r="L394" s="399" t="s">
        <v>2873</v>
      </c>
      <c r="M394" s="278" t="str">
        <f>IF('01-Mapa de riesgo-UO'!S395="No existen", "No existe control para el riesgo",'01-Mapa de riesgo-UO'!W395)</f>
        <v>Socialización, sensibilización y asesorias referente a Protección de datos, directrices de la universidad y normatividad nacional.</v>
      </c>
      <c r="N394" s="278">
        <f>'01-Mapa de riesgo-UO'!AB395</f>
        <v>0</v>
      </c>
      <c r="O394" s="278" t="str">
        <f>'01-Mapa de riesgo-UO'!AG395</f>
        <v>Profesional 1</v>
      </c>
      <c r="P394" s="280" t="str">
        <f>'01-Mapa de riesgo-UO'!AL395</f>
        <v>Bimestral</v>
      </c>
      <c r="Q394" s="280" t="str">
        <f>'01-Mapa de riesgo-UO'!AP395</f>
        <v>Preventivo</v>
      </c>
      <c r="R394" s="431" t="str">
        <f>'01-Mapa de riesgo-UO'!AR395</f>
        <v>ACEPTABLE</v>
      </c>
      <c r="S394" s="434" t="s">
        <v>2416</v>
      </c>
      <c r="T394" s="434"/>
      <c r="U394" s="283" t="str">
        <f>'01-Mapa de riesgo-UO'!AW395</f>
        <v>ASUMIR</v>
      </c>
      <c r="V394" s="283" t="str">
        <f>'01-Mapa de riesgo-UO'!AX395</f>
        <v>Realizar la socializacion, sensibilizacion de las normas y realizar las asesorias.</v>
      </c>
      <c r="W394" s="180">
        <f>IF(U394="COMPARTIR",'01-Mapa de riesgo-UO'!BA395, IF(U394=0, 0,$I$6))</f>
        <v>0</v>
      </c>
      <c r="X394" s="281" t="s">
        <v>271</v>
      </c>
      <c r="Y394" s="281" t="s">
        <v>2419</v>
      </c>
      <c r="Z394" s="281" t="s">
        <v>559</v>
      </c>
      <c r="AA394" s="281"/>
      <c r="AB394" s="430" t="s">
        <v>2143</v>
      </c>
    </row>
    <row r="395" spans="1:28" ht="65.25" hidden="1" customHeight="1" x14ac:dyDescent="0.2">
      <c r="A395" s="324"/>
      <c r="B395" s="332"/>
      <c r="C395" s="402"/>
      <c r="D395" s="332"/>
      <c r="E395" s="332"/>
      <c r="F395" s="332"/>
      <c r="G395" s="52">
        <f>'01-Mapa de riesgo-UO'!I396</f>
        <v>0</v>
      </c>
      <c r="H395" s="332"/>
      <c r="I395" s="431"/>
      <c r="J395" s="332"/>
      <c r="K395" s="401"/>
      <c r="L395" s="399"/>
      <c r="M395" s="278">
        <f>IF('01-Mapa de riesgo-UO'!S396="No existen", "No existe control para el riesgo",'01-Mapa de riesgo-UO'!W396)</f>
        <v>0</v>
      </c>
      <c r="N395" s="278">
        <f>'01-Mapa de riesgo-UO'!AB396</f>
        <v>0</v>
      </c>
      <c r="O395" s="278">
        <f>'01-Mapa de riesgo-UO'!AG396</f>
        <v>0</v>
      </c>
      <c r="P395" s="280">
        <f>'01-Mapa de riesgo-UO'!AL396</f>
        <v>0</v>
      </c>
      <c r="Q395" s="280">
        <f>'01-Mapa de riesgo-UO'!AP396</f>
        <v>0</v>
      </c>
      <c r="R395" s="431"/>
      <c r="S395" s="399"/>
      <c r="T395" s="399"/>
      <c r="U395" s="283">
        <f>'01-Mapa de riesgo-UO'!AW396</f>
        <v>0</v>
      </c>
      <c r="V395" s="283">
        <f>'01-Mapa de riesgo-UO'!AX396</f>
        <v>0</v>
      </c>
      <c r="W395" s="180">
        <f>IF(U395="COMPARTIR",'01-Mapa de riesgo-UO'!BA396, IF(U395=0, 0,$I$6))</f>
        <v>0</v>
      </c>
      <c r="X395" s="281"/>
      <c r="Y395" s="281"/>
      <c r="Z395" s="281"/>
      <c r="AA395" s="281"/>
      <c r="AB395" s="430"/>
    </row>
    <row r="396" spans="1:28" ht="65.25" hidden="1" customHeight="1" x14ac:dyDescent="0.2">
      <c r="A396" s="324"/>
      <c r="B396" s="332"/>
      <c r="C396" s="402"/>
      <c r="D396" s="332"/>
      <c r="E396" s="332"/>
      <c r="F396" s="332"/>
      <c r="G396" s="52">
        <f>'01-Mapa de riesgo-UO'!I397</f>
        <v>0</v>
      </c>
      <c r="H396" s="332"/>
      <c r="I396" s="431"/>
      <c r="J396" s="332"/>
      <c r="K396" s="401"/>
      <c r="L396" s="399"/>
      <c r="M396" s="278">
        <f>IF('01-Mapa de riesgo-UO'!S397="No existen", "No existe control para el riesgo",'01-Mapa de riesgo-UO'!W397)</f>
        <v>0</v>
      </c>
      <c r="N396" s="278">
        <f>'01-Mapa de riesgo-UO'!AB397</f>
        <v>0</v>
      </c>
      <c r="O396" s="278">
        <f>'01-Mapa de riesgo-UO'!AG397</f>
        <v>0</v>
      </c>
      <c r="P396" s="280">
        <f>'01-Mapa de riesgo-UO'!AL397</f>
        <v>0</v>
      </c>
      <c r="Q396" s="280">
        <f>'01-Mapa de riesgo-UO'!AP397</f>
        <v>0</v>
      </c>
      <c r="R396" s="431"/>
      <c r="S396" s="399"/>
      <c r="T396" s="399"/>
      <c r="U396" s="283">
        <f>'01-Mapa de riesgo-UO'!AW397</f>
        <v>0</v>
      </c>
      <c r="V396" s="283">
        <f>'01-Mapa de riesgo-UO'!AX397</f>
        <v>0</v>
      </c>
      <c r="W396" s="180">
        <f>IF(U396="COMPARTIR",'01-Mapa de riesgo-UO'!BA397, IF(U396=0, 0,$I$6))</f>
        <v>0</v>
      </c>
      <c r="X396" s="281"/>
      <c r="Y396" s="281"/>
      <c r="Z396" s="281"/>
      <c r="AA396" s="281"/>
      <c r="AB396" s="430"/>
    </row>
    <row r="397" spans="1:28" ht="65.25" hidden="1" customHeight="1" x14ac:dyDescent="0.2">
      <c r="A397" s="324">
        <v>130</v>
      </c>
      <c r="B397" s="332" t="str">
        <f>'01-Mapa de riesgo-UO'!D398</f>
        <v>ADMINISTRACIÓN_INSTITUCIONAL</v>
      </c>
      <c r="C397" s="402" t="str">
        <f>+'01-Mapa de riesgo-UO'!F398</f>
        <v>NO</v>
      </c>
      <c r="D397" s="332" t="str">
        <f>'01-Mapa de riesgo-UO'!J398</f>
        <v>Cumplimiento</v>
      </c>
      <c r="E397" s="332" t="str">
        <f>'01-Mapa de riesgo-UO'!K398</f>
        <v>Vencimiento de los términos establecidos por la ley</v>
      </c>
      <c r="F397" s="332"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32" t="str">
        <f>'01-Mapa de riesgo-UO'!M398</f>
        <v>Apertura de procesos disciplinarios.
Investigaciones administrativa.
Investigaciones Fiscales.
Investigaciones Penales</v>
      </c>
      <c r="I397" s="431" t="str">
        <f>'01-Mapa de riesgo-UO'!AT398</f>
        <v>LEVE</v>
      </c>
      <c r="J397" s="332" t="str">
        <f>'01-Mapa de riesgo-UO'!AU398</f>
        <v>No. De procesos con términos vencidos / total de procesos</v>
      </c>
      <c r="K397" s="401">
        <v>0</v>
      </c>
      <c r="L397" s="399" t="s">
        <v>2420</v>
      </c>
      <c r="M397" s="278" t="str">
        <f>IF('01-Mapa de riesgo-UO'!S398="No existen", "No existe control para el riesgo",'01-Mapa de riesgo-UO'!W398)</f>
        <v>1.Otorgamiento de poder para representación Judicial y/o Administrativa.</v>
      </c>
      <c r="N397" s="278">
        <f>'01-Mapa de riesgo-UO'!AB398</f>
        <v>0</v>
      </c>
      <c r="O397" s="278" t="str">
        <f>'01-Mapa de riesgo-UO'!AG398</f>
        <v>TRANSITORIO ADMINISTRATIVO PROFESIONAL III</v>
      </c>
      <c r="P397" s="280" t="str">
        <f>'01-Mapa de riesgo-UO'!AL398</f>
        <v>No definida</v>
      </c>
      <c r="Q397" s="280" t="str">
        <f>'01-Mapa de riesgo-UO'!AP398</f>
        <v>Preventivo</v>
      </c>
      <c r="R397" s="431" t="str">
        <f>'01-Mapa de riesgo-UO'!AR398</f>
        <v>FUERTE</v>
      </c>
      <c r="S397" s="399" t="s">
        <v>2425</v>
      </c>
      <c r="T397" s="399"/>
      <c r="U397" s="283" t="str">
        <f>'01-Mapa de riesgo-UO'!AW398</f>
        <v>ASUMIR</v>
      </c>
      <c r="V397" s="283">
        <f>'01-Mapa de riesgo-UO'!AX398</f>
        <v>0</v>
      </c>
      <c r="W397" s="180">
        <f>IF(U397="COMPARTIR",'01-Mapa de riesgo-UO'!BA398, IF(U397=0, 0,$I$6))</f>
        <v>0</v>
      </c>
      <c r="X397" s="281"/>
      <c r="Y397" s="281"/>
      <c r="Z397" s="281"/>
      <c r="AA397" s="281"/>
      <c r="AB397" s="430" t="s">
        <v>2143</v>
      </c>
    </row>
    <row r="398" spans="1:28" ht="65.25" hidden="1" customHeight="1" x14ac:dyDescent="0.2">
      <c r="A398" s="324"/>
      <c r="B398" s="332"/>
      <c r="C398" s="402"/>
      <c r="D398" s="332"/>
      <c r="E398" s="332"/>
      <c r="F398" s="332"/>
      <c r="G398" s="52">
        <f>'01-Mapa de riesgo-UO'!I399</f>
        <v>0</v>
      </c>
      <c r="H398" s="332"/>
      <c r="I398" s="431"/>
      <c r="J398" s="332"/>
      <c r="K398" s="401"/>
      <c r="L398" s="399"/>
      <c r="M398" s="278" t="str">
        <f>IF('01-Mapa de riesgo-UO'!S399="No existen", "No existe control para el riesgo",'01-Mapa de riesgo-UO'!W399)</f>
        <v>2. Registro de actuaciones procesales en el aplicativo e-KOGUI y seguimiento a las mismas</v>
      </c>
      <c r="N398" s="278" t="str">
        <f>'01-Mapa de riesgo-UO'!AB399</f>
        <v>E-KOGUI</v>
      </c>
      <c r="O398" s="278" t="str">
        <f>'01-Mapa de riesgo-UO'!AG399</f>
        <v>TRANSITORIO ADMINISTRATIVO PROFESIONAL III</v>
      </c>
      <c r="P398" s="280" t="str">
        <f>'01-Mapa de riesgo-UO'!AL399</f>
        <v>No definida</v>
      </c>
      <c r="Q398" s="280" t="str">
        <f>'01-Mapa de riesgo-UO'!AP399</f>
        <v>Preventivo</v>
      </c>
      <c r="R398" s="431"/>
      <c r="S398" s="399"/>
      <c r="T398" s="399"/>
      <c r="U398" s="283" t="str">
        <f>'01-Mapa de riesgo-UO'!AW399</f>
        <v>ASUMIR</v>
      </c>
      <c r="V398" s="283">
        <f>'01-Mapa de riesgo-UO'!AX399</f>
        <v>0</v>
      </c>
      <c r="W398" s="180">
        <f>IF(U398="COMPARTIR",'01-Mapa de riesgo-UO'!BA399, IF(U398=0, 0,$I$6))</f>
        <v>0</v>
      </c>
      <c r="X398" s="281"/>
      <c r="Y398" s="281"/>
      <c r="Z398" s="281"/>
      <c r="AA398" s="281"/>
      <c r="AB398" s="430"/>
    </row>
    <row r="399" spans="1:28" ht="65.25" hidden="1" customHeight="1" x14ac:dyDescent="0.2">
      <c r="A399" s="324"/>
      <c r="B399" s="332"/>
      <c r="C399" s="402"/>
      <c r="D399" s="332"/>
      <c r="E399" s="332"/>
      <c r="F399" s="332"/>
      <c r="G399" s="52">
        <f>'01-Mapa de riesgo-UO'!I400</f>
        <v>0</v>
      </c>
      <c r="H399" s="332"/>
      <c r="I399" s="431"/>
      <c r="J399" s="332"/>
      <c r="K399" s="401"/>
      <c r="L399" s="399"/>
      <c r="M399" s="278" t="str">
        <f>IF('01-Mapa de riesgo-UO'!S400="No existen", "No existe control para el riesgo",'01-Mapa de riesgo-UO'!W400)</f>
        <v>3.Solicitud de informes trimestrales respecto de avances y estados de los procesos, en donde la Universidad actúa en calidad de demandante o demandada.</v>
      </c>
      <c r="N399" s="278">
        <f>'01-Mapa de riesgo-UO'!AB400</f>
        <v>0</v>
      </c>
      <c r="O399" s="278" t="str">
        <f>'01-Mapa de riesgo-UO'!AG400</f>
        <v>TRANSITORIO ADMINISTRATIVO PROFESIONAL III</v>
      </c>
      <c r="P399" s="280" t="str">
        <f>'01-Mapa de riesgo-UO'!AL400</f>
        <v>Trimestral</v>
      </c>
      <c r="Q399" s="280" t="str">
        <f>'01-Mapa de riesgo-UO'!AP400</f>
        <v>Preventivo</v>
      </c>
      <c r="R399" s="431"/>
      <c r="S399" s="399"/>
      <c r="T399" s="399"/>
      <c r="U399" s="283" t="str">
        <f>'01-Mapa de riesgo-UO'!AW400</f>
        <v>ASUMIR</v>
      </c>
      <c r="V399" s="283">
        <f>'01-Mapa de riesgo-UO'!AX400</f>
        <v>0</v>
      </c>
      <c r="W399" s="180">
        <f>IF(U399="COMPARTIR",'01-Mapa de riesgo-UO'!BA400, IF(U399=0, 0,$I$6))</f>
        <v>0</v>
      </c>
      <c r="X399" s="281"/>
      <c r="Y399" s="281"/>
      <c r="Z399" s="281"/>
      <c r="AA399" s="281"/>
      <c r="AB399" s="430"/>
    </row>
    <row r="400" spans="1:28" ht="65.25" hidden="1" customHeight="1" x14ac:dyDescent="0.2">
      <c r="A400" s="324">
        <v>131</v>
      </c>
      <c r="B400" s="332" t="str">
        <f>'01-Mapa de riesgo-UO'!D401</f>
        <v>ADMINISTRACIÓN_INSTITUCIONAL</v>
      </c>
      <c r="C400" s="402" t="str">
        <f>+'01-Mapa de riesgo-UO'!F401</f>
        <v>NO</v>
      </c>
      <c r="D400" s="332" t="str">
        <f>'01-Mapa de riesgo-UO'!J401</f>
        <v>Operacional</v>
      </c>
      <c r="E400" s="332" t="str">
        <f>'01-Mapa de riesgo-UO'!K401</f>
        <v>INCUMPLIMIENTO A LA PROMESA DE SERVICIOS DE 8 DIAS HABILES, PARA GESTIONAR LAS NECESIDADES DE TIPO CONTRACTUAL DE LAS DEPENDENCIAS</v>
      </c>
      <c r="F400" s="332"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32" t="str">
        <f>'01-Mapa de riesgo-UO'!M401</f>
        <v>RETRASO EN LA EJECUCION CONTRACTUAL DE LAS NECESIDADES DE LAS DEPENDENCIAS UNIVERSITARIAS</v>
      </c>
      <c r="I400" s="431" t="str">
        <f>'01-Mapa de riesgo-UO'!AT401</f>
        <v>MODERADO</v>
      </c>
      <c r="J400" s="332" t="str">
        <f>'01-Mapa de riesgo-UO'!AU401</f>
        <v>NUMERORO DE SOLIICTUDES DE CONTRATCION TRAMITADAS EN MAS DE 8 DIAS HABILES</v>
      </c>
      <c r="K400" s="401">
        <v>0.04</v>
      </c>
      <c r="L400" s="399" t="s">
        <v>2421</v>
      </c>
      <c r="M400" s="278" t="str">
        <f>IF('01-Mapa de riesgo-UO'!S401="No existen", "No existe control para el riesgo",'01-Mapa de riesgo-UO'!W401)</f>
        <v>SEGUIMIENTO A LAS SOLICITUDES DE CONTRATCION</v>
      </c>
      <c r="N400" s="278">
        <f>'01-Mapa de riesgo-UO'!AB401</f>
        <v>0</v>
      </c>
      <c r="O400" s="278" t="str">
        <f>'01-Mapa de riesgo-UO'!AG401</f>
        <v>DPENDENCIAS
COLABORADORES DE APOYO
ASESORES LEGALES</v>
      </c>
      <c r="P400" s="280" t="str">
        <f>'01-Mapa de riesgo-UO'!AL401</f>
        <v>Diaria</v>
      </c>
      <c r="Q400" s="280" t="str">
        <f>'01-Mapa de riesgo-UO'!AP401</f>
        <v>Preventivo</v>
      </c>
      <c r="R400" s="431" t="str">
        <f>'01-Mapa de riesgo-UO'!AR401</f>
        <v>ACEPTABLE</v>
      </c>
      <c r="S400" s="399" t="s">
        <v>2426</v>
      </c>
      <c r="T400" s="399"/>
      <c r="U400" s="283" t="str">
        <f>'01-Mapa de riesgo-UO'!AW401</f>
        <v>TRANSFERIR</v>
      </c>
      <c r="V400" s="283" t="str">
        <f>'01-Mapa de riesgo-UO'!AX401</f>
        <v>Sensibilización sobre los plazos establecidos para tramites contractuales</v>
      </c>
      <c r="W400" s="180">
        <f>IF(U400="COMPARTIR",'01-Mapa de riesgo-UO'!BA401, IF(U400=0, 0,$I$6))</f>
        <v>0</v>
      </c>
      <c r="X400" s="281" t="s">
        <v>558</v>
      </c>
      <c r="Y400" s="281" t="s">
        <v>2430</v>
      </c>
      <c r="Z400" s="281" t="s">
        <v>561</v>
      </c>
      <c r="AA400" s="281" t="s">
        <v>2431</v>
      </c>
      <c r="AB400" s="430" t="s">
        <v>2143</v>
      </c>
    </row>
    <row r="401" spans="1:28" ht="65.25" hidden="1" customHeight="1" x14ac:dyDescent="0.2">
      <c r="A401" s="324"/>
      <c r="B401" s="332"/>
      <c r="C401" s="402"/>
      <c r="D401" s="332"/>
      <c r="E401" s="332"/>
      <c r="F401" s="332"/>
      <c r="G401" s="52">
        <f>'01-Mapa de riesgo-UO'!I402</f>
        <v>0</v>
      </c>
      <c r="H401" s="332"/>
      <c r="I401" s="431"/>
      <c r="J401" s="332"/>
      <c r="K401" s="401"/>
      <c r="L401" s="399"/>
      <c r="M401" s="278">
        <f>IF('01-Mapa de riesgo-UO'!S402="No existen", "No existe control para el riesgo",'01-Mapa de riesgo-UO'!W402)</f>
        <v>0</v>
      </c>
      <c r="N401" s="278">
        <f>'01-Mapa de riesgo-UO'!AB402</f>
        <v>0</v>
      </c>
      <c r="O401" s="278">
        <f>'01-Mapa de riesgo-UO'!AG402</f>
        <v>0</v>
      </c>
      <c r="P401" s="280">
        <f>'01-Mapa de riesgo-UO'!AL402</f>
        <v>0</v>
      </c>
      <c r="Q401" s="280">
        <f>'01-Mapa de riesgo-UO'!AP402</f>
        <v>0</v>
      </c>
      <c r="R401" s="431"/>
      <c r="S401" s="399"/>
      <c r="T401" s="399"/>
      <c r="U401" s="283">
        <f>'01-Mapa de riesgo-UO'!AW402</f>
        <v>0</v>
      </c>
      <c r="V401" s="283">
        <f>'01-Mapa de riesgo-UO'!AX402</f>
        <v>0</v>
      </c>
      <c r="W401" s="180">
        <f>IF(U401="COMPARTIR",'01-Mapa de riesgo-UO'!BA402, IF(U401=0, 0,$I$6))</f>
        <v>0</v>
      </c>
      <c r="X401" s="281"/>
      <c r="Y401" s="281"/>
      <c r="Z401" s="281"/>
      <c r="AA401" s="281"/>
      <c r="AB401" s="430"/>
    </row>
    <row r="402" spans="1:28" ht="65.25" hidden="1" customHeight="1" x14ac:dyDescent="0.2">
      <c r="A402" s="324"/>
      <c r="B402" s="332"/>
      <c r="C402" s="402"/>
      <c r="D402" s="332"/>
      <c r="E402" s="332"/>
      <c r="F402" s="332"/>
      <c r="G402" s="52">
        <f>'01-Mapa de riesgo-UO'!I403</f>
        <v>0</v>
      </c>
      <c r="H402" s="332"/>
      <c r="I402" s="431"/>
      <c r="J402" s="332"/>
      <c r="K402" s="401"/>
      <c r="L402" s="399"/>
      <c r="M402" s="278">
        <f>IF('01-Mapa de riesgo-UO'!S403="No existen", "No existe control para el riesgo",'01-Mapa de riesgo-UO'!W403)</f>
        <v>0</v>
      </c>
      <c r="N402" s="278">
        <f>'01-Mapa de riesgo-UO'!AB403</f>
        <v>0</v>
      </c>
      <c r="O402" s="278">
        <f>'01-Mapa de riesgo-UO'!AG403</f>
        <v>0</v>
      </c>
      <c r="P402" s="280">
        <f>'01-Mapa de riesgo-UO'!AL403</f>
        <v>0</v>
      </c>
      <c r="Q402" s="280">
        <f>'01-Mapa de riesgo-UO'!AP403</f>
        <v>0</v>
      </c>
      <c r="R402" s="431"/>
      <c r="S402" s="399"/>
      <c r="T402" s="399"/>
      <c r="U402" s="283">
        <f>'01-Mapa de riesgo-UO'!AW403</f>
        <v>0</v>
      </c>
      <c r="V402" s="283">
        <f>'01-Mapa de riesgo-UO'!AX403</f>
        <v>0</v>
      </c>
      <c r="W402" s="180">
        <f>IF(U402="COMPARTIR",'01-Mapa de riesgo-UO'!BA403, IF(U402=0, 0,$I$6))</f>
        <v>0</v>
      </c>
      <c r="X402" s="281"/>
      <c r="Y402" s="281"/>
      <c r="Z402" s="281"/>
      <c r="AA402" s="281"/>
      <c r="AB402" s="430"/>
    </row>
    <row r="403" spans="1:28" ht="65.25" hidden="1" customHeight="1" x14ac:dyDescent="0.2">
      <c r="A403" s="324">
        <v>132</v>
      </c>
      <c r="B403" s="332" t="str">
        <f>'01-Mapa de riesgo-UO'!D404</f>
        <v>ADMINISTRACIÓN_INSTITUCIONAL</v>
      </c>
      <c r="C403" s="402" t="str">
        <f>+'01-Mapa de riesgo-UO'!F404</f>
        <v>NO</v>
      </c>
      <c r="D403" s="332" t="str">
        <f>'01-Mapa de riesgo-UO'!J404</f>
        <v>Operacional</v>
      </c>
      <c r="E403" s="332" t="str">
        <f>'01-Mapa de riesgo-UO'!K404</f>
        <v>INCUMPLIMIENTO DE LOS PLAZOS DISPUESTOS POR COLOMBIA COMPRA EFICIENTE PARA PUBLICRA LA ACTIVIDAD CONTRACTUAL EN EL MODULO PUBLICITARIO EN LA PALTAFORMA SECOP II</v>
      </c>
      <c r="F403" s="332" t="str">
        <f>'01-Mapa de riesgo-UO'!L404</f>
        <v>DEMORA DE MAS DE TRES DIAS HABILES PARA PUBLICAR LA DOCUMENTACION CONTRACTUAL EN LA PLATAFORMA SECOP II</v>
      </c>
      <c r="G403" s="52" t="str">
        <f>'01-Mapa de riesgo-UO'!I404</f>
        <v>Falta de seguimiento a los procesos de contratación.</v>
      </c>
      <c r="H403" s="332" t="str">
        <f>'01-Mapa de riesgo-UO'!M404</f>
        <v>PROCESOS DICIPLINARIOS POR LA NO PUBLICACION EN LA PLATAFORMA SECOP II EN LOS TERMINOS LEGALES ESTABLECIDOS DESDE COLOMBIA COMPRA EFICIENTE</v>
      </c>
      <c r="I403" s="431" t="str">
        <f>'01-Mapa de riesgo-UO'!AT404</f>
        <v>MODERADO</v>
      </c>
      <c r="J403" s="332" t="str">
        <f>'01-Mapa de riesgo-UO'!AU404</f>
        <v>NUMERO DE PUBLICACIONES EN LAPLATAFORMA SECOP II EXTEMPORANEAS</v>
      </c>
      <c r="K403" s="404">
        <v>0</v>
      </c>
      <c r="L403" s="399" t="s">
        <v>2422</v>
      </c>
      <c r="M403" s="278" t="str">
        <f>IF('01-Mapa de riesgo-UO'!S404="No existen", "No existe control para el riesgo",'01-Mapa de riesgo-UO'!W404)</f>
        <v>SEGUIMIENTO A LA PUBLICACION DE LOS DOCUMENTOS CONTRACTUALES EN LA PLATAFORMA SECOP II</v>
      </c>
      <c r="N403" s="278">
        <f>'01-Mapa de riesgo-UO'!AB404</f>
        <v>0</v>
      </c>
      <c r="O403" s="278" t="str">
        <f>'01-Mapa de riesgo-UO'!AG404</f>
        <v>ASESORES LEGALES
COLABORADORES DE APOYO</v>
      </c>
      <c r="P403" s="280" t="str">
        <f>'01-Mapa de riesgo-UO'!AL404</f>
        <v>Diaria</v>
      </c>
      <c r="Q403" s="280" t="str">
        <f>'01-Mapa de riesgo-UO'!AP404</f>
        <v>Preventivo</v>
      </c>
      <c r="R403" s="431" t="str">
        <f>'01-Mapa de riesgo-UO'!AR404</f>
        <v>FUERTE</v>
      </c>
      <c r="S403" s="399" t="s">
        <v>2426</v>
      </c>
      <c r="T403" s="399"/>
      <c r="U403" s="283" t="str">
        <f>'01-Mapa de riesgo-UO'!AW404</f>
        <v>TRANSFERIR</v>
      </c>
      <c r="V403" s="283" t="str">
        <f>'01-Mapa de riesgo-UO'!AX404</f>
        <v>Sensibilización sobre los terminos legales establecidos para la publicación</v>
      </c>
      <c r="W403" s="180">
        <f>IF(U403="COMPARTIR",'01-Mapa de riesgo-UO'!BA404, IF(U403=0, 0,$I$6))</f>
        <v>0</v>
      </c>
      <c r="X403" s="281" t="s">
        <v>558</v>
      </c>
      <c r="Y403" s="281" t="s">
        <v>2430</v>
      </c>
      <c r="Z403" s="281" t="s">
        <v>561</v>
      </c>
      <c r="AA403" s="281" t="s">
        <v>2432</v>
      </c>
      <c r="AB403" s="430" t="s">
        <v>2143</v>
      </c>
    </row>
    <row r="404" spans="1:28" ht="65.25" hidden="1" customHeight="1" x14ac:dyDescent="0.2">
      <c r="A404" s="324"/>
      <c r="B404" s="332"/>
      <c r="C404" s="402"/>
      <c r="D404" s="332"/>
      <c r="E404" s="332"/>
      <c r="F404" s="332"/>
      <c r="G404" s="52">
        <f>'01-Mapa de riesgo-UO'!I405</f>
        <v>0</v>
      </c>
      <c r="H404" s="332"/>
      <c r="I404" s="431"/>
      <c r="J404" s="332"/>
      <c r="K404" s="401"/>
      <c r="L404" s="399"/>
      <c r="M404" s="278">
        <f>IF('01-Mapa de riesgo-UO'!S405="No existen", "No existe control para el riesgo",'01-Mapa de riesgo-UO'!W405)</f>
        <v>0</v>
      </c>
      <c r="N404" s="278">
        <f>'01-Mapa de riesgo-UO'!AB405</f>
        <v>0</v>
      </c>
      <c r="O404" s="278">
        <f>'01-Mapa de riesgo-UO'!AG405</f>
        <v>0</v>
      </c>
      <c r="P404" s="280">
        <f>'01-Mapa de riesgo-UO'!AL405</f>
        <v>0</v>
      </c>
      <c r="Q404" s="280">
        <f>'01-Mapa de riesgo-UO'!AP405</f>
        <v>0</v>
      </c>
      <c r="R404" s="431"/>
      <c r="S404" s="399"/>
      <c r="T404" s="399"/>
      <c r="U404" s="283">
        <f>'01-Mapa de riesgo-UO'!AW405</f>
        <v>0</v>
      </c>
      <c r="V404" s="283">
        <f>'01-Mapa de riesgo-UO'!AX405</f>
        <v>0</v>
      </c>
      <c r="W404" s="180">
        <f>IF(U404="COMPARTIR",'01-Mapa de riesgo-UO'!BA405, IF(U404=0, 0,$I$6))</f>
        <v>0</v>
      </c>
      <c r="X404" s="281"/>
      <c r="Y404" s="281"/>
      <c r="Z404" s="281"/>
      <c r="AA404" s="281"/>
      <c r="AB404" s="430"/>
    </row>
    <row r="405" spans="1:28" ht="65.25" hidden="1" customHeight="1" x14ac:dyDescent="0.2">
      <c r="A405" s="324"/>
      <c r="B405" s="332"/>
      <c r="C405" s="402"/>
      <c r="D405" s="332"/>
      <c r="E405" s="332"/>
      <c r="F405" s="332"/>
      <c r="G405" s="52">
        <f>'01-Mapa de riesgo-UO'!I406</f>
        <v>0</v>
      </c>
      <c r="H405" s="332"/>
      <c r="I405" s="431"/>
      <c r="J405" s="332"/>
      <c r="K405" s="401"/>
      <c r="L405" s="399"/>
      <c r="M405" s="278">
        <f>IF('01-Mapa de riesgo-UO'!S406="No existen", "No existe control para el riesgo",'01-Mapa de riesgo-UO'!W406)</f>
        <v>0</v>
      </c>
      <c r="N405" s="278">
        <f>'01-Mapa de riesgo-UO'!AB406</f>
        <v>0</v>
      </c>
      <c r="O405" s="278">
        <f>'01-Mapa de riesgo-UO'!AG406</f>
        <v>0</v>
      </c>
      <c r="P405" s="280">
        <f>'01-Mapa de riesgo-UO'!AL406</f>
        <v>0</v>
      </c>
      <c r="Q405" s="280">
        <f>'01-Mapa de riesgo-UO'!AP406</f>
        <v>0</v>
      </c>
      <c r="R405" s="431"/>
      <c r="S405" s="399"/>
      <c r="T405" s="399"/>
      <c r="U405" s="283">
        <f>'01-Mapa de riesgo-UO'!AW406</f>
        <v>0</v>
      </c>
      <c r="V405" s="283">
        <f>'01-Mapa de riesgo-UO'!AX406</f>
        <v>0</v>
      </c>
      <c r="W405" s="180">
        <f>IF(U405="COMPARTIR",'01-Mapa de riesgo-UO'!BA406, IF(U405=0, 0,$I$6))</f>
        <v>0</v>
      </c>
      <c r="X405" s="281"/>
      <c r="Y405" s="281"/>
      <c r="Z405" s="281"/>
      <c r="AA405" s="281"/>
      <c r="AB405" s="430"/>
    </row>
    <row r="406" spans="1:28" ht="65.25" hidden="1" customHeight="1" x14ac:dyDescent="0.2">
      <c r="A406" s="324">
        <v>133</v>
      </c>
      <c r="B406" s="332" t="str">
        <f>'01-Mapa de riesgo-UO'!D407</f>
        <v>ADMINISTRACIÓN_INSTITUCIONAL</v>
      </c>
      <c r="C406" s="402" t="str">
        <f>+'01-Mapa de riesgo-UO'!F407</f>
        <v>NO</v>
      </c>
      <c r="D406" s="332" t="str">
        <f>'01-Mapa de riesgo-UO'!J407</f>
        <v>Financiero</v>
      </c>
      <c r="E406" s="332" t="str">
        <f>'01-Mapa de riesgo-UO'!K407</f>
        <v>Incremento en el pago de condenas en litigios que pueden ser solucionados antes de que se dé trámite a la acción judicial.</v>
      </c>
      <c r="F406" s="332"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32" t="str">
        <f>'01-Mapa de riesgo-UO'!M407</f>
        <v>Aumento en el volumen de demandas y condenas a la entidad
Carga laboral adicional. 
Afectaciones financieras adicionales.</v>
      </c>
      <c r="I406" s="431" t="str">
        <f>'01-Mapa de riesgo-UO'!AT407</f>
        <v>LEVE</v>
      </c>
      <c r="J406" s="332" t="str">
        <f>'01-Mapa de riesgo-UO'!AU407</f>
        <v>(# Numero de condenas)/(# procesos) *100</v>
      </c>
      <c r="K406" s="401">
        <v>0</v>
      </c>
      <c r="L406" s="399" t="s">
        <v>2423</v>
      </c>
      <c r="M406" s="278" t="str">
        <f>IF('01-Mapa de riesgo-UO'!S407="No existen", "No existe control para el riesgo",'01-Mapa de riesgo-UO'!W407)</f>
        <v>Aplicación de la directriz institucional de conciliación.</v>
      </c>
      <c r="N406" s="278">
        <f>'01-Mapa de riesgo-UO'!AB407</f>
        <v>0</v>
      </c>
      <c r="O406" s="278" t="str">
        <f>'01-Mapa de riesgo-UO'!AG407</f>
        <v>comité de concimiacion</v>
      </c>
      <c r="P406" s="280" t="str">
        <f>'01-Mapa de riesgo-UO'!AL407</f>
        <v>No definida</v>
      </c>
      <c r="Q406" s="280" t="str">
        <f>'01-Mapa de riesgo-UO'!AP407</f>
        <v>Preventivo</v>
      </c>
      <c r="R406" s="431" t="str">
        <f>'01-Mapa de riesgo-UO'!AR407</f>
        <v>ACEPTABLE</v>
      </c>
      <c r="S406" s="399" t="s">
        <v>2427</v>
      </c>
      <c r="T406" s="399"/>
      <c r="U406" s="283" t="str">
        <f>'01-Mapa de riesgo-UO'!AW407</f>
        <v>ASUMIR</v>
      </c>
      <c r="V406" s="283">
        <f>'01-Mapa de riesgo-UO'!AX407</f>
        <v>0</v>
      </c>
      <c r="W406" s="180">
        <f>IF(U406="COMPARTIR",'01-Mapa de riesgo-UO'!BA407, IF(U406=0, 0,$I$6))</f>
        <v>0</v>
      </c>
      <c r="X406" s="281"/>
      <c r="Y406" s="281"/>
      <c r="Z406" s="281"/>
      <c r="AA406" s="281"/>
      <c r="AB406" s="430" t="s">
        <v>2143</v>
      </c>
    </row>
    <row r="407" spans="1:28" ht="65.25" hidden="1" customHeight="1" x14ac:dyDescent="0.2">
      <c r="A407" s="324"/>
      <c r="B407" s="332"/>
      <c r="C407" s="402"/>
      <c r="D407" s="332"/>
      <c r="E407" s="332"/>
      <c r="F407" s="332"/>
      <c r="G407" s="52" t="str">
        <f>'01-Mapa de riesgo-UO'!I408</f>
        <v>Falta de unificación de criterios de las autoridades judiciales.</v>
      </c>
      <c r="H407" s="332"/>
      <c r="I407" s="431"/>
      <c r="J407" s="332"/>
      <c r="K407" s="401"/>
      <c r="L407" s="399"/>
      <c r="M407" s="278">
        <f>IF('01-Mapa de riesgo-UO'!S408="No existen", "No existe control para el riesgo",'01-Mapa de riesgo-UO'!W408)</f>
        <v>0</v>
      </c>
      <c r="N407" s="278">
        <f>'01-Mapa de riesgo-UO'!AB408</f>
        <v>0</v>
      </c>
      <c r="O407" s="278">
        <f>'01-Mapa de riesgo-UO'!AG408</f>
        <v>0</v>
      </c>
      <c r="P407" s="280">
        <f>'01-Mapa de riesgo-UO'!AL408</f>
        <v>0</v>
      </c>
      <c r="Q407" s="280">
        <f>'01-Mapa de riesgo-UO'!AP408</f>
        <v>0</v>
      </c>
      <c r="R407" s="431"/>
      <c r="S407" s="399"/>
      <c r="T407" s="399"/>
      <c r="U407" s="283" t="str">
        <f>'01-Mapa de riesgo-UO'!AW408</f>
        <v>ASUMIR</v>
      </c>
      <c r="V407" s="283">
        <f>'01-Mapa de riesgo-UO'!AX408</f>
        <v>0</v>
      </c>
      <c r="W407" s="180">
        <f>IF(U407="COMPARTIR",'01-Mapa de riesgo-UO'!BA408, IF(U407=0, 0,$I$6))</f>
        <v>0</v>
      </c>
      <c r="X407" s="281"/>
      <c r="Y407" s="281"/>
      <c r="Z407" s="281"/>
      <c r="AA407" s="281"/>
      <c r="AB407" s="430"/>
    </row>
    <row r="408" spans="1:28" ht="65.25" hidden="1" customHeight="1" x14ac:dyDescent="0.2">
      <c r="A408" s="324"/>
      <c r="B408" s="332"/>
      <c r="C408" s="402"/>
      <c r="D408" s="332"/>
      <c r="E408" s="332"/>
      <c r="F408" s="332"/>
      <c r="G408" s="52">
        <f>'01-Mapa de riesgo-UO'!I409</f>
        <v>0</v>
      </c>
      <c r="H408" s="332"/>
      <c r="I408" s="431"/>
      <c r="J408" s="332"/>
      <c r="K408" s="401"/>
      <c r="L408" s="399"/>
      <c r="M408" s="278">
        <f>IF('01-Mapa de riesgo-UO'!S409="No existen", "No existe control para el riesgo",'01-Mapa de riesgo-UO'!W409)</f>
        <v>0</v>
      </c>
      <c r="N408" s="278">
        <f>'01-Mapa de riesgo-UO'!AB409</f>
        <v>0</v>
      </c>
      <c r="O408" s="278">
        <f>'01-Mapa de riesgo-UO'!AG409</f>
        <v>0</v>
      </c>
      <c r="P408" s="280">
        <f>'01-Mapa de riesgo-UO'!AL409</f>
        <v>0</v>
      </c>
      <c r="Q408" s="280">
        <f>'01-Mapa de riesgo-UO'!AP409</f>
        <v>0</v>
      </c>
      <c r="R408" s="431"/>
      <c r="S408" s="399"/>
      <c r="T408" s="399"/>
      <c r="U408" s="283" t="str">
        <f>'01-Mapa de riesgo-UO'!AW409</f>
        <v>ASUMIR</v>
      </c>
      <c r="V408" s="283">
        <f>'01-Mapa de riesgo-UO'!AX409</f>
        <v>0</v>
      </c>
      <c r="W408" s="180">
        <f>IF(U408="COMPARTIR",'01-Mapa de riesgo-UO'!BA409, IF(U408=0, 0,$I$6))</f>
        <v>0</v>
      </c>
      <c r="X408" s="281"/>
      <c r="Y408" s="281"/>
      <c r="Z408" s="281"/>
      <c r="AA408" s="281"/>
      <c r="AB408" s="430"/>
    </row>
    <row r="409" spans="1:28" ht="65.25" hidden="1" customHeight="1" x14ac:dyDescent="0.2">
      <c r="A409" s="324">
        <v>134</v>
      </c>
      <c r="B409" s="332" t="str">
        <f>'01-Mapa de riesgo-UO'!D410</f>
        <v>ADMINISTRACIÓN_INSTITUCIONAL</v>
      </c>
      <c r="C409" s="402" t="str">
        <f>+'01-Mapa de riesgo-UO'!F410</f>
        <v>NO</v>
      </c>
      <c r="D409" s="332" t="str">
        <f>'01-Mapa de riesgo-UO'!J410</f>
        <v>Financiero</v>
      </c>
      <c r="E409" s="332" t="str">
        <f>'01-Mapa de riesgo-UO'!K410</f>
        <v>Aumento del número de demandas de la causa con politica de prevención del daño antijuridico (PPDA) con respecto a la vigencia anterior.</v>
      </c>
      <c r="F409" s="332"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32" t="str">
        <f>'01-Mapa de riesgo-UO'!M410</f>
        <v>Aumento en el volumen de demandas y condenas a la entidad
Carga laboral adicional. 
Afectaciones financieras adicionales.</v>
      </c>
      <c r="I409" s="431" t="str">
        <f>'01-Mapa de riesgo-UO'!AT410</f>
        <v>LEVE</v>
      </c>
      <c r="J409" s="332" t="str">
        <f>'01-Mapa de riesgo-UO'!AU410</f>
        <v>Variación del número de demandas de la causa con PPDA del año en curso con respecto al año anterior.</v>
      </c>
      <c r="K409" s="401">
        <v>0</v>
      </c>
      <c r="L409" s="399" t="s">
        <v>2424</v>
      </c>
      <c r="M409" s="278" t="str">
        <f>IF('01-Mapa de riesgo-UO'!S410="No existen", "No existe control para el riesgo",'01-Mapa de riesgo-UO'!W410)</f>
        <v>Implementación de la politica de prevención de daño antijuridico (PPDA)</v>
      </c>
      <c r="N409" s="278">
        <f>'01-Mapa de riesgo-UO'!AB410</f>
        <v>0</v>
      </c>
      <c r="O409" s="278" t="str">
        <f>'01-Mapa de riesgo-UO'!AG410</f>
        <v>comité de concimiacion</v>
      </c>
      <c r="P409" s="280" t="str">
        <f>'01-Mapa de riesgo-UO'!AL410</f>
        <v>No definida</v>
      </c>
      <c r="Q409" s="280" t="str">
        <f>'01-Mapa de riesgo-UO'!AP410</f>
        <v>Preventivo</v>
      </c>
      <c r="R409" s="431" t="str">
        <f>'01-Mapa de riesgo-UO'!AR410</f>
        <v>ACEPTABLE</v>
      </c>
      <c r="S409" s="399" t="s">
        <v>2428</v>
      </c>
      <c r="T409" s="399"/>
      <c r="U409" s="283" t="str">
        <f>'01-Mapa de riesgo-UO'!AW410</f>
        <v>ASUMIR</v>
      </c>
      <c r="V409" s="283">
        <f>'01-Mapa de riesgo-UO'!AX410</f>
        <v>0</v>
      </c>
      <c r="W409" s="180">
        <f>IF(U409="COMPARTIR",'01-Mapa de riesgo-UO'!BA410, IF(U409=0, 0,$I$6))</f>
        <v>0</v>
      </c>
      <c r="X409" s="281"/>
      <c r="Y409" s="281"/>
      <c r="Z409" s="281"/>
      <c r="AA409" s="281"/>
      <c r="AB409" s="430" t="s">
        <v>2143</v>
      </c>
    </row>
    <row r="410" spans="1:28" ht="65.25" hidden="1" customHeight="1" x14ac:dyDescent="0.2">
      <c r="A410" s="324"/>
      <c r="B410" s="332"/>
      <c r="C410" s="402"/>
      <c r="D410" s="332"/>
      <c r="E410" s="332"/>
      <c r="F410" s="332"/>
      <c r="G410" s="52" t="str">
        <f>'01-Mapa de riesgo-UO'!I411</f>
        <v>Falta de unificación de criterios de las autoridades judiciales.</v>
      </c>
      <c r="H410" s="332"/>
      <c r="I410" s="431"/>
      <c r="J410" s="332"/>
      <c r="K410" s="401"/>
      <c r="L410" s="399"/>
      <c r="M410" s="278" t="str">
        <f>IF('01-Mapa de riesgo-UO'!S411="No existen", "No existe control para el riesgo",'01-Mapa de riesgo-UO'!W411)</f>
        <v>Aplicación de la directriz institucional de conciliación.</v>
      </c>
      <c r="N410" s="278">
        <f>'01-Mapa de riesgo-UO'!AB411</f>
        <v>0</v>
      </c>
      <c r="O410" s="278" t="str">
        <f>'01-Mapa de riesgo-UO'!AG411</f>
        <v>comité de concimiacion</v>
      </c>
      <c r="P410" s="280" t="str">
        <f>'01-Mapa de riesgo-UO'!AL411</f>
        <v>No definida</v>
      </c>
      <c r="Q410" s="280" t="str">
        <f>'01-Mapa de riesgo-UO'!AP411</f>
        <v>Preventivo</v>
      </c>
      <c r="R410" s="431"/>
      <c r="S410" s="399" t="s">
        <v>2429</v>
      </c>
      <c r="T410" s="399"/>
      <c r="U410" s="283" t="str">
        <f>'01-Mapa de riesgo-UO'!AW411</f>
        <v>ASUMIR</v>
      </c>
      <c r="V410" s="283">
        <f>'01-Mapa de riesgo-UO'!AX411</f>
        <v>0</v>
      </c>
      <c r="W410" s="180">
        <f>IF(U410="COMPARTIR",'01-Mapa de riesgo-UO'!BA411, IF(U410=0, 0,$I$6))</f>
        <v>0</v>
      </c>
      <c r="X410" s="281"/>
      <c r="Y410" s="281"/>
      <c r="Z410" s="281"/>
      <c r="AA410" s="281"/>
      <c r="AB410" s="430"/>
    </row>
    <row r="411" spans="1:28" ht="65.25" hidden="1" customHeight="1" x14ac:dyDescent="0.2">
      <c r="A411" s="324"/>
      <c r="B411" s="332"/>
      <c r="C411" s="402"/>
      <c r="D411" s="332"/>
      <c r="E411" s="332"/>
      <c r="F411" s="332"/>
      <c r="G411" s="52">
        <f>'01-Mapa de riesgo-UO'!I412</f>
        <v>0</v>
      </c>
      <c r="H411" s="332"/>
      <c r="I411" s="431"/>
      <c r="J411" s="332"/>
      <c r="K411" s="401"/>
      <c r="L411" s="399"/>
      <c r="M411" s="278">
        <f>IF('01-Mapa de riesgo-UO'!S412="No existen", "No existe control para el riesgo",'01-Mapa de riesgo-UO'!W412)</f>
        <v>0</v>
      </c>
      <c r="N411" s="278">
        <f>'01-Mapa de riesgo-UO'!AB412</f>
        <v>0</v>
      </c>
      <c r="O411" s="278">
        <f>'01-Mapa de riesgo-UO'!AG412</f>
        <v>0</v>
      </c>
      <c r="P411" s="280">
        <f>'01-Mapa de riesgo-UO'!AL412</f>
        <v>0</v>
      </c>
      <c r="Q411" s="280">
        <f>'01-Mapa de riesgo-UO'!AP412</f>
        <v>0</v>
      </c>
      <c r="R411" s="431"/>
      <c r="S411" s="399"/>
      <c r="T411" s="399"/>
      <c r="U411" s="283" t="str">
        <f>'01-Mapa de riesgo-UO'!AW412</f>
        <v>ASUMIR</v>
      </c>
      <c r="V411" s="283">
        <f>'01-Mapa de riesgo-UO'!AX412</f>
        <v>0</v>
      </c>
      <c r="W411" s="180">
        <f>IF(U411="COMPARTIR",'01-Mapa de riesgo-UO'!BA412, IF(U411=0, 0,$I$6))</f>
        <v>0</v>
      </c>
      <c r="X411" s="281"/>
      <c r="Y411" s="281"/>
      <c r="Z411" s="281"/>
      <c r="AA411" s="281"/>
      <c r="AB411" s="430"/>
    </row>
    <row r="412" spans="1:28" ht="65.25" hidden="1" customHeight="1" x14ac:dyDescent="0.2">
      <c r="A412" s="324">
        <v>135</v>
      </c>
      <c r="B412" s="332" t="str">
        <f>'01-Mapa de riesgo-UO'!D413</f>
        <v>DIRECCIONAMIENTO_INSTITUCIONAL</v>
      </c>
      <c r="C412" s="402" t="str">
        <f>+'01-Mapa de riesgo-UO'!F413</f>
        <v>NO</v>
      </c>
      <c r="D412" s="332" t="str">
        <f>'01-Mapa de riesgo-UO'!J413</f>
        <v>Cumplimiento</v>
      </c>
      <c r="E412" s="332" t="str">
        <f>'01-Mapa de riesgo-UO'!K413</f>
        <v>Incumplimiento de las metas en los tres niveles de gestión  del PDI 2020-2028</v>
      </c>
      <c r="F412" s="332"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32"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431" t="str">
        <f>'01-Mapa de riesgo-UO'!AT413</f>
        <v>LEVE</v>
      </c>
      <c r="J412" s="332" t="str">
        <f>'01-Mapa de riesgo-UO'!AU413</f>
        <v>Nivel cumplimiento del PDI en sus tres niveles de gestión</v>
      </c>
      <c r="K412" s="436">
        <v>0.74319999999999997</v>
      </c>
      <c r="L412" s="434" t="s">
        <v>2874</v>
      </c>
      <c r="M412" s="278" t="str">
        <f>IF('01-Mapa de riesgo-UO'!S413="No existen", "No existe control para el riesgo",'01-Mapa de riesgo-UO'!W413)</f>
        <v>Comité de Gerencia del PDI y proceso de autoevaluación 
Sistema de Gerencia del PDI</v>
      </c>
      <c r="N412" s="278">
        <f>'01-Mapa de riesgo-UO'!AB413</f>
        <v>0</v>
      </c>
      <c r="O412" s="278" t="str">
        <f>'01-Mapa de riesgo-UO'!AG413</f>
        <v xml:space="preserve">Profesional PDI
Profesional Proyectos </v>
      </c>
      <c r="P412" s="280" t="str">
        <f>'01-Mapa de riesgo-UO'!AL413</f>
        <v>Cuatrimestral</v>
      </c>
      <c r="Q412" s="280" t="str">
        <f>'01-Mapa de riesgo-UO'!AP413</f>
        <v>Preventivo</v>
      </c>
      <c r="R412" s="431" t="str">
        <f>'01-Mapa de riesgo-UO'!AR413</f>
        <v>FUERTE</v>
      </c>
      <c r="S412" s="434" t="s">
        <v>2455</v>
      </c>
      <c r="T412" s="434"/>
      <c r="U412" s="283" t="str">
        <f>'01-Mapa de riesgo-UO'!AW413</f>
        <v>ASUMIR</v>
      </c>
      <c r="V412" s="283">
        <f>'01-Mapa de riesgo-UO'!AX413</f>
        <v>0</v>
      </c>
      <c r="W412" s="180">
        <f>IF(U412="COMPARTIR",'01-Mapa de riesgo-UO'!BA413, IF(U412=0, 0,$I$6))</f>
        <v>0</v>
      </c>
      <c r="X412" s="281"/>
      <c r="Y412" s="281"/>
      <c r="Z412" s="281"/>
      <c r="AA412" s="281"/>
      <c r="AB412" s="430" t="s">
        <v>2143</v>
      </c>
    </row>
    <row r="413" spans="1:28" ht="65.25" hidden="1" customHeight="1" x14ac:dyDescent="0.2">
      <c r="A413" s="324"/>
      <c r="B413" s="332"/>
      <c r="C413" s="402"/>
      <c r="D413" s="332"/>
      <c r="E413" s="332"/>
      <c r="F413" s="332"/>
      <c r="G413" s="52" t="str">
        <f>'01-Mapa de riesgo-UO'!I414</f>
        <v xml:space="preserve">Reporte inadecuado o incompleto por parte de las redes de trabajo </v>
      </c>
      <c r="H413" s="332"/>
      <c r="I413" s="431"/>
      <c r="J413" s="332"/>
      <c r="K413" s="401"/>
      <c r="L413" s="399"/>
      <c r="M413" s="278" t="str">
        <f>IF('01-Mapa de riesgo-UO'!S414="No existen", "No existe control para el riesgo",'01-Mapa de riesgo-UO'!W414)</f>
        <v>Reportes bimestrales (proyectos/planes operativos), cuatrimestral (pilares, programas, proyectos/planes operativos) en el sistema de información del PDI</v>
      </c>
      <c r="N413" s="278" t="str">
        <f>'01-Mapa de riesgo-UO'!AB414</f>
        <v>SIGER</v>
      </c>
      <c r="O413" s="278" t="str">
        <f>'01-Mapa de riesgo-UO'!AG414</f>
        <v>Profesional PDI
Profesional Proyectos 
Profesional AIE</v>
      </c>
      <c r="P413" s="280" t="str">
        <f>'01-Mapa de riesgo-UO'!AL414</f>
        <v>Bimestral</v>
      </c>
      <c r="Q413" s="280" t="str">
        <f>'01-Mapa de riesgo-UO'!AP414</f>
        <v>Preventivo</v>
      </c>
      <c r="R413" s="431"/>
      <c r="S413" s="434" t="s">
        <v>2456</v>
      </c>
      <c r="T413" s="434"/>
      <c r="U413" s="283" t="str">
        <f>'01-Mapa de riesgo-UO'!AW414</f>
        <v>ASUMIR</v>
      </c>
      <c r="V413" s="283">
        <f>'01-Mapa de riesgo-UO'!AX414</f>
        <v>0</v>
      </c>
      <c r="W413" s="180">
        <f>IF(U413="COMPARTIR",'01-Mapa de riesgo-UO'!BA414, IF(U413=0, 0,$I$6))</f>
        <v>0</v>
      </c>
      <c r="X413" s="281"/>
      <c r="Y413" s="281"/>
      <c r="Z413" s="281"/>
      <c r="AA413" s="281"/>
      <c r="AB413" s="430"/>
    </row>
    <row r="414" spans="1:28" ht="65.25" hidden="1" customHeight="1" x14ac:dyDescent="0.2">
      <c r="A414" s="324"/>
      <c r="B414" s="332"/>
      <c r="C414" s="402"/>
      <c r="D414" s="332"/>
      <c r="E414" s="332"/>
      <c r="F414" s="332"/>
      <c r="G414" s="52" t="str">
        <f>'01-Mapa de riesgo-UO'!I415</f>
        <v xml:space="preserve">Baja calidad del reporte en los tres niveles de gestión del PDI </v>
      </c>
      <c r="H414" s="332"/>
      <c r="I414" s="431"/>
      <c r="J414" s="332"/>
      <c r="K414" s="401"/>
      <c r="L414" s="399"/>
      <c r="M414" s="278" t="str">
        <f>IF('01-Mapa de riesgo-UO'!S415="No existen", "No existe control para el riesgo",'01-Mapa de riesgo-UO'!W415)</f>
        <v>Proceso de calidad de información del PDI</v>
      </c>
      <c r="N414" s="278">
        <f>'01-Mapa de riesgo-UO'!AB415</f>
        <v>0</v>
      </c>
      <c r="O414" s="278" t="str">
        <f>'01-Mapa de riesgo-UO'!AG415</f>
        <v xml:space="preserve">Profesional PDI
Profesional Proyectos </v>
      </c>
      <c r="P414" s="280" t="str">
        <f>'01-Mapa de riesgo-UO'!AL415</f>
        <v>Bimestral</v>
      </c>
      <c r="Q414" s="280" t="str">
        <f>'01-Mapa de riesgo-UO'!AP415</f>
        <v>Preventivo</v>
      </c>
      <c r="R414" s="431"/>
      <c r="S414" s="434" t="s">
        <v>2457</v>
      </c>
      <c r="T414" s="434"/>
      <c r="U414" s="283" t="str">
        <f>'01-Mapa de riesgo-UO'!AW415</f>
        <v>ASUMIR</v>
      </c>
      <c r="V414" s="283">
        <f>'01-Mapa de riesgo-UO'!AX415</f>
        <v>0</v>
      </c>
      <c r="W414" s="180">
        <f>IF(U414="COMPARTIR",'01-Mapa de riesgo-UO'!BA415, IF(U414=0, 0,$I$6))</f>
        <v>0</v>
      </c>
      <c r="X414" s="281"/>
      <c r="Y414" s="281"/>
      <c r="Z414" s="281"/>
      <c r="AA414" s="281"/>
      <c r="AB414" s="430"/>
    </row>
    <row r="415" spans="1:28" ht="65.25" hidden="1" customHeight="1" x14ac:dyDescent="0.2">
      <c r="A415" s="324">
        <v>136</v>
      </c>
      <c r="B415" s="332" t="str">
        <f>'01-Mapa de riesgo-UO'!D416</f>
        <v>DIRECCIONAMIENTO_INSTITUCIONAL</v>
      </c>
      <c r="C415" s="402" t="str">
        <f>+'01-Mapa de riesgo-UO'!F416</f>
        <v>SI</v>
      </c>
      <c r="D415" s="332" t="str">
        <f>'01-Mapa de riesgo-UO'!J416</f>
        <v>Corrupción</v>
      </c>
      <c r="E415" s="332" t="str">
        <f>'01-Mapa de riesgo-UO'!K416</f>
        <v>Ejecución inadecuada de proyectos de la Oficina de Planeación (contratos, Ordenes contractuales,  resoluciones,  proyectos de operación comercial).</v>
      </c>
      <c r="F415" s="332"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32" t="str">
        <f>'01-Mapa de riesgo-UO'!M416</f>
        <v xml:space="preserve">Hallazgos por parte de entes de control
Detrimiento patrimonial
Incumplimiento de resultados
Afectación de la imagen institucional </v>
      </c>
      <c r="I415" s="431" t="str">
        <f>'01-Mapa de riesgo-UO'!AT416</f>
        <v>MODERADO</v>
      </c>
      <c r="J415" s="332" t="str">
        <f>'01-Mapa de riesgo-UO'!AU416</f>
        <v>Contratos y/o proyectos ejecutados inadecuadamente /Total proyectos y/o contratos ejecutados</v>
      </c>
      <c r="K415" s="435">
        <v>0</v>
      </c>
      <c r="L415" s="399" t="s">
        <v>2449</v>
      </c>
      <c r="M415" s="278" t="str">
        <f>IF('01-Mapa de riesgo-UO'!S416="No existen", "No existe control para el riesgo",'01-Mapa de riesgo-UO'!W416)</f>
        <v>Generar periodicamente alertas a los supervisores  e interventores frente al estado de los contratos y documentación contractual</v>
      </c>
      <c r="N415" s="278">
        <f>'01-Mapa de riesgo-UO'!AB416</f>
        <v>0</v>
      </c>
      <c r="O415" s="278" t="str">
        <f>'01-Mapa de riesgo-UO'!AG416</f>
        <v>Prestación de servicios No. 5320 -24</v>
      </c>
      <c r="P415" s="280" t="str">
        <f>'01-Mapa de riesgo-UO'!AL416</f>
        <v>Mensual</v>
      </c>
      <c r="Q415" s="280" t="str">
        <f>'01-Mapa de riesgo-UO'!AP416</f>
        <v>Preventivo</v>
      </c>
      <c r="R415" s="431" t="str">
        <f>'01-Mapa de riesgo-UO'!AR416</f>
        <v>FUERTE</v>
      </c>
      <c r="S415" s="434" t="s">
        <v>2458</v>
      </c>
      <c r="T415" s="434"/>
      <c r="U415" s="283" t="str">
        <f>'01-Mapa de riesgo-UO'!AW416</f>
        <v>REDUCIR</v>
      </c>
      <c r="V415" s="283" t="str">
        <f>'01-Mapa de riesgo-UO'!AX416</f>
        <v>Definir tips informativos contractuales y de interventoría y supervisión con el fin de generar conocimiento sobre estos temas</v>
      </c>
      <c r="W415" s="180">
        <f>IF(U415="COMPARTIR",'01-Mapa de riesgo-UO'!BA416, IF(U415=0, 0,$I$6))</f>
        <v>0</v>
      </c>
      <c r="X415" s="281" t="s">
        <v>271</v>
      </c>
      <c r="Y415" s="286" t="s">
        <v>2466</v>
      </c>
      <c r="Z415" s="281" t="s">
        <v>559</v>
      </c>
      <c r="AA415" s="281"/>
      <c r="AB415" s="430" t="s">
        <v>2143</v>
      </c>
    </row>
    <row r="416" spans="1:28" ht="65.25" hidden="1" customHeight="1" x14ac:dyDescent="0.2">
      <c r="A416" s="324"/>
      <c r="B416" s="332"/>
      <c r="C416" s="402"/>
      <c r="D416" s="332"/>
      <c r="E416" s="332"/>
      <c r="F416" s="332"/>
      <c r="G416" s="52" t="str">
        <f>'01-Mapa de riesgo-UO'!I417</f>
        <v>Beneficiar a terceros sin el cumplimiento de requisitos contractuales</v>
      </c>
      <c r="H416" s="332"/>
      <c r="I416" s="431"/>
      <c r="J416" s="332"/>
      <c r="K416" s="401"/>
      <c r="L416" s="399"/>
      <c r="M416" s="278" t="str">
        <f>IF('01-Mapa de riesgo-UO'!S417="No existen", "No existe control para el riesgo",'01-Mapa de riesgo-UO'!W417)</f>
        <v xml:space="preserve">Realizar proceso de apoyo al seguimiento de la contratación de la oficina de Planeación </v>
      </c>
      <c r="N416" s="278">
        <f>'01-Mapa de riesgo-UO'!AB417</f>
        <v>0</v>
      </c>
      <c r="O416" s="278" t="str">
        <f>'01-Mapa de riesgo-UO'!AG417</f>
        <v>Prestación de servicios No. 5320 -24</v>
      </c>
      <c r="P416" s="280" t="str">
        <f>'01-Mapa de riesgo-UO'!AL417</f>
        <v>Semanal</v>
      </c>
      <c r="Q416" s="280" t="str">
        <f>'01-Mapa de riesgo-UO'!AP417</f>
        <v>Preventivo</v>
      </c>
      <c r="R416" s="431"/>
      <c r="S416" s="434" t="s">
        <v>2459</v>
      </c>
      <c r="T416" s="434"/>
      <c r="U416" s="283" t="str">
        <f>'01-Mapa de riesgo-UO'!AW417</f>
        <v>REDUCIR</v>
      </c>
      <c r="V416" s="283" t="str">
        <f>'01-Mapa de riesgo-UO'!AX417</f>
        <v xml:space="preserve">Designación de un profesional de seguimiento y control como apoyo a la interventoría y supervisión de proyectos /contratos (verificación de productos)
Verificación de documentación de contratos de la oficina de Planeación </v>
      </c>
      <c r="W416" s="180">
        <f>IF(U416="COMPARTIR",'01-Mapa de riesgo-UO'!BA417, IF(U416=0, 0,$I$6))</f>
        <v>0</v>
      </c>
      <c r="X416" s="281" t="s">
        <v>271</v>
      </c>
      <c r="Y416" s="286" t="s">
        <v>2467</v>
      </c>
      <c r="Z416" s="281" t="s">
        <v>559</v>
      </c>
      <c r="AA416" s="281"/>
      <c r="AB416" s="430"/>
    </row>
    <row r="417" spans="1:28" ht="65.25" hidden="1" customHeight="1" x14ac:dyDescent="0.2">
      <c r="A417" s="324"/>
      <c r="B417" s="332"/>
      <c r="C417" s="402"/>
      <c r="D417" s="332"/>
      <c r="E417" s="332"/>
      <c r="F417" s="332"/>
      <c r="G417" s="52" t="str">
        <f>'01-Mapa de riesgo-UO'!I418</f>
        <v xml:space="preserve">Desarticulación de los procedimientos institucionales para el desarrollo y ejecución en cada una de sus etapas </v>
      </c>
      <c r="H417" s="332"/>
      <c r="I417" s="431"/>
      <c r="J417" s="332"/>
      <c r="K417" s="401"/>
      <c r="L417" s="399"/>
      <c r="M417" s="278" t="str">
        <f>IF('01-Mapa de riesgo-UO'!S418="No existen", "No existe control para el riesgo",'01-Mapa de riesgo-UO'!W418)</f>
        <v xml:space="preserve">Proceso de Control de seguimiento a pólizas de los contratos de la oficina de Planeación </v>
      </c>
      <c r="N417" s="278">
        <f>'01-Mapa de riesgo-UO'!AB418</f>
        <v>0</v>
      </c>
      <c r="O417" s="278" t="str">
        <f>'01-Mapa de riesgo-UO'!AG418</f>
        <v>Interventores y supervisores</v>
      </c>
      <c r="P417" s="280" t="str">
        <f>'01-Mapa de riesgo-UO'!AL418</f>
        <v>Mensual</v>
      </c>
      <c r="Q417" s="280" t="str">
        <f>'01-Mapa de riesgo-UO'!AP418</f>
        <v>Preventivo</v>
      </c>
      <c r="R417" s="431"/>
      <c r="S417" s="434" t="s">
        <v>2460</v>
      </c>
      <c r="T417" s="434"/>
      <c r="U417" s="283" t="str">
        <f>'01-Mapa de riesgo-UO'!AW418</f>
        <v>ASUMIR</v>
      </c>
      <c r="V417" s="283">
        <f>'01-Mapa de riesgo-UO'!AX418</f>
        <v>0</v>
      </c>
      <c r="W417" s="180">
        <f>IF(U417="COMPARTIR",'01-Mapa de riesgo-UO'!BA418, IF(U417=0, 0,$I$6))</f>
        <v>0</v>
      </c>
      <c r="X417" s="281" t="s">
        <v>271</v>
      </c>
      <c r="Y417" s="286" t="s">
        <v>2468</v>
      </c>
      <c r="Z417" s="281" t="s">
        <v>559</v>
      </c>
      <c r="AA417" s="281"/>
      <c r="AB417" s="430"/>
    </row>
    <row r="418" spans="1:28" ht="65.25" hidden="1" customHeight="1" x14ac:dyDescent="0.2">
      <c r="A418" s="324">
        <v>137</v>
      </c>
      <c r="B418" s="332" t="str">
        <f>'01-Mapa de riesgo-UO'!D419</f>
        <v>ADMINISTRACIÓN_INSTITUCIONAL</v>
      </c>
      <c r="C418" s="402" t="str">
        <f>+'01-Mapa de riesgo-UO'!F419</f>
        <v>NO</v>
      </c>
      <c r="D418" s="332" t="str">
        <f>'01-Mapa de riesgo-UO'!J419</f>
        <v>Información</v>
      </c>
      <c r="E418" s="332" t="str">
        <f>'01-Mapa de riesgo-UO'!K419</f>
        <v>Probabilidad de tener inconsistencias en la información estadística e institucional reportada debido a las diversas fuentes de información internas y las reglas de negocio asociadas a su extracción.</v>
      </c>
      <c r="F418" s="332"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32" t="str">
        <f>'01-Mapa de riesgo-UO'!M419</f>
        <v>Hallazgos, multas o sanciones por los entes de control o pérdida de credibilidad por diferencias en los reportes de información</v>
      </c>
      <c r="I418" s="431" t="str">
        <f>'01-Mapa de riesgo-UO'!AT419</f>
        <v>MODERADO</v>
      </c>
      <c r="J418" s="332" t="str">
        <f>'01-Mapa de riesgo-UO'!AU419</f>
        <v>Tiempos de respuesta a los requerimientos de información estratégica
Nivel de actualización de la información a nivel estratégico y táctico</v>
      </c>
      <c r="K418" s="439">
        <v>0.97</v>
      </c>
      <c r="L418" s="399" t="s">
        <v>2875</v>
      </c>
      <c r="M418" s="278" t="str">
        <f>IF('01-Mapa de riesgo-UO'!S419="No existen", "No existe control para el riesgo",'01-Mapa de riesgo-UO'!W419)</f>
        <v>Inclusión en el Plan de Acción de AIE la generación de alertas a las fuentes de información cuando se detectan inconsistencias.</v>
      </c>
      <c r="N418" s="278">
        <f>'01-Mapa de riesgo-UO'!AB419</f>
        <v>0</v>
      </c>
      <c r="O418" s="278" t="str">
        <f>'01-Mapa de riesgo-UO'!AG419</f>
        <v>Profesional AIE
Técnico AIE</v>
      </c>
      <c r="P418" s="280" t="str">
        <f>'01-Mapa de riesgo-UO'!AL419</f>
        <v>No definida</v>
      </c>
      <c r="Q418" s="280" t="str">
        <f>'01-Mapa de riesgo-UO'!AP419</f>
        <v>Detectivo</v>
      </c>
      <c r="R418" s="431" t="str">
        <f>'01-Mapa de riesgo-UO'!AR419</f>
        <v>ACEPTABLE</v>
      </c>
      <c r="S418" s="434" t="s">
        <v>2461</v>
      </c>
      <c r="T418" s="434"/>
      <c r="U418" s="283" t="str">
        <f>'01-Mapa de riesgo-UO'!AW419</f>
        <v>COMPARTIR</v>
      </c>
      <c r="V418" s="283" t="str">
        <f>'01-Mapa de riesgo-UO'!AX419</f>
        <v xml:space="preserve">Definición de alcances de respuestas de planeación de las diferentes solicitudes, para evitar reprocesos y distintas cifras o valores para una misma solicitud. 
</v>
      </c>
      <c r="W418" s="180" t="str">
        <f>IF(U418="COMPARTIR",'01-Mapa de riesgo-UO'!BA419, IF(U418=0, 0,$I$6))</f>
        <v>Admisiones, Registro y Control Académico
Gestión de Tecnologías Informáticas y Sistemas de Información
Gestión del Talento Humano</v>
      </c>
      <c r="X418" s="281" t="s">
        <v>558</v>
      </c>
      <c r="Y418" s="286" t="s">
        <v>2879</v>
      </c>
      <c r="Z418" s="281" t="s">
        <v>561</v>
      </c>
      <c r="AA418" s="281" t="s">
        <v>3001</v>
      </c>
      <c r="AB418" s="430" t="s">
        <v>2144</v>
      </c>
    </row>
    <row r="419" spans="1:28" ht="65.25" hidden="1" customHeight="1" x14ac:dyDescent="0.2">
      <c r="A419" s="324"/>
      <c r="B419" s="332"/>
      <c r="C419" s="402"/>
      <c r="D419" s="332"/>
      <c r="E419" s="332"/>
      <c r="F419" s="332"/>
      <c r="G419" s="52">
        <f>'01-Mapa de riesgo-UO'!I420</f>
        <v>0</v>
      </c>
      <c r="H419" s="332"/>
      <c r="I419" s="431"/>
      <c r="J419" s="332"/>
      <c r="K419" s="401"/>
      <c r="L419" s="399"/>
      <c r="M419" s="278" t="str">
        <f>IF('01-Mapa de riesgo-UO'!S420="No existen", "No existe control para el riesgo",'01-Mapa de riesgo-UO'!W420)</f>
        <v>Revisión a la Calidad de datos</v>
      </c>
      <c r="N419" s="278">
        <f>'01-Mapa de riesgo-UO'!AB420</f>
        <v>0</v>
      </c>
      <c r="O419" s="278" t="str">
        <f>'01-Mapa de riesgo-UO'!AG420</f>
        <v>Técnico AIE</v>
      </c>
      <c r="P419" s="280" t="str">
        <f>'01-Mapa de riesgo-UO'!AL420</f>
        <v>Semestral</v>
      </c>
      <c r="Q419" s="280" t="str">
        <f>'01-Mapa de riesgo-UO'!AP420</f>
        <v>Detectivo</v>
      </c>
      <c r="R419" s="431"/>
      <c r="S419" s="434" t="s">
        <v>2462</v>
      </c>
      <c r="T419" s="434"/>
      <c r="U419" s="283" t="str">
        <f>'01-Mapa de riesgo-UO'!AW420</f>
        <v>COMPARTIR</v>
      </c>
      <c r="V419" s="283" t="str">
        <f>'01-Mapa de riesgo-UO'!AX420</f>
        <v xml:space="preserve"> Generar una mesa de responsabilidad en cuanto a la información suministrada. El instrumento para este fin debe acordarse con las áreas involucradas.</v>
      </c>
      <c r="W419" s="180" t="str">
        <f>IF(U419="COMPARTIR",'01-Mapa de riesgo-UO'!BA420, IF(U419=0, 0,$I$6))</f>
        <v>Admisiones, Registro y Control Académico
Gestión de Tecnologías Informáticas y Sistemas de Información
Gestión del Talento Humano</v>
      </c>
      <c r="X419" s="281" t="s">
        <v>558</v>
      </c>
      <c r="Y419" s="286" t="s">
        <v>2880</v>
      </c>
      <c r="Z419" s="281" t="s">
        <v>561</v>
      </c>
      <c r="AA419" s="281" t="s">
        <v>3001</v>
      </c>
      <c r="AB419" s="430"/>
    </row>
    <row r="420" spans="1:28" ht="65.25" hidden="1" customHeight="1" x14ac:dyDescent="0.2">
      <c r="A420" s="324"/>
      <c r="B420" s="332"/>
      <c r="C420" s="402"/>
      <c r="D420" s="332"/>
      <c r="E420" s="332"/>
      <c r="F420" s="332"/>
      <c r="G420" s="52">
        <f>'01-Mapa de riesgo-UO'!I421</f>
        <v>0</v>
      </c>
      <c r="H420" s="332"/>
      <c r="I420" s="431"/>
      <c r="J420" s="332"/>
      <c r="K420" s="401"/>
      <c r="L420" s="399"/>
      <c r="M420" s="278">
        <f>IF('01-Mapa de riesgo-UO'!S421="No existen", "No existe control para el riesgo",'01-Mapa de riesgo-UO'!W421)</f>
        <v>0</v>
      </c>
      <c r="N420" s="278">
        <f>'01-Mapa de riesgo-UO'!AB421</f>
        <v>0</v>
      </c>
      <c r="O420" s="278">
        <f>'01-Mapa de riesgo-UO'!AG421</f>
        <v>0</v>
      </c>
      <c r="P420" s="280">
        <f>'01-Mapa de riesgo-UO'!AL421</f>
        <v>0</v>
      </c>
      <c r="Q420" s="280">
        <f>'01-Mapa de riesgo-UO'!AP421</f>
        <v>0</v>
      </c>
      <c r="R420" s="431"/>
      <c r="S420" s="434"/>
      <c r="T420" s="434"/>
      <c r="U420" s="283" t="str">
        <f>'01-Mapa de riesgo-UO'!AW421</f>
        <v>REDUCIR</v>
      </c>
      <c r="V420" s="283" t="str">
        <f>'01-Mapa de riesgo-UO'!AX421</f>
        <v>Definición de protocolos o manuales para la generación de la información definiendo roles y responsabilidades.</v>
      </c>
      <c r="W420" s="180">
        <f>IF(U420="COMPARTIR",'01-Mapa de riesgo-UO'!BA421, IF(U420=0, 0,$I$6))</f>
        <v>0</v>
      </c>
      <c r="X420" s="281"/>
      <c r="Y420" s="286"/>
      <c r="Z420" s="281"/>
      <c r="AA420" s="286"/>
      <c r="AB420" s="430"/>
    </row>
    <row r="421" spans="1:28" ht="65.25" hidden="1" customHeight="1" x14ac:dyDescent="0.2">
      <c r="A421" s="324">
        <v>138</v>
      </c>
      <c r="B421" s="332" t="str">
        <f>'01-Mapa de riesgo-UO'!D422</f>
        <v>ADMINISTRACIÓN_INSTITUCIONAL</v>
      </c>
      <c r="C421" s="402" t="str">
        <f>+'01-Mapa de riesgo-UO'!F422</f>
        <v>NO</v>
      </c>
      <c r="D421" s="332" t="str">
        <f>'01-Mapa de riesgo-UO'!J422</f>
        <v>Información</v>
      </c>
      <c r="E421" s="332" t="str">
        <f>'01-Mapa de riesgo-UO'!K422</f>
        <v>Probabilidad de pérdida de información física y magnética debido a la falta de una política de respaldo en la Universidad, lo que podría ocasionar reprocesos al momento de necesitar su disponibilidad</v>
      </c>
      <c r="F421" s="332"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32" t="str">
        <f>'01-Mapa de riesgo-UO'!M422</f>
        <v>Multas o sanciones por los entes de control por las demoras en reportes de información. Pérdida de estudios o trabajos ya realizados.</v>
      </c>
      <c r="I421" s="431" t="str">
        <f>'01-Mapa de riesgo-UO'!AT422</f>
        <v>MODERADO</v>
      </c>
      <c r="J421" s="332" t="str">
        <f>'01-Mapa de riesgo-UO'!AU422</f>
        <v>Cumplimiento de la actividad Respaldo de activos de Información del Plan de acción de AIE</v>
      </c>
      <c r="K421" s="439">
        <v>0.5</v>
      </c>
      <c r="L421" s="399" t="s">
        <v>2876</v>
      </c>
      <c r="M421" s="278" t="str">
        <f>IF('01-Mapa de riesgo-UO'!S422="No existen", "No existe control para el riesgo",'01-Mapa de riesgo-UO'!W422)</f>
        <v>Actividad en el plan de trabajo de AIE para la actualización de los activos de información</v>
      </c>
      <c r="N421" s="278">
        <f>'01-Mapa de riesgo-UO'!AB422</f>
        <v>0</v>
      </c>
      <c r="O421" s="278" t="str">
        <f>'01-Mapa de riesgo-UO'!AG422</f>
        <v>Profesional AIE</v>
      </c>
      <c r="P421" s="280" t="str">
        <f>'01-Mapa de riesgo-UO'!AL422</f>
        <v>Anual</v>
      </c>
      <c r="Q421" s="280" t="str">
        <f>'01-Mapa de riesgo-UO'!AP422</f>
        <v>Preventivo</v>
      </c>
      <c r="R421" s="431" t="str">
        <f>'01-Mapa de riesgo-UO'!AR422</f>
        <v>ACEPTABLE</v>
      </c>
      <c r="S421" s="434" t="s">
        <v>2463</v>
      </c>
      <c r="T421" s="434"/>
      <c r="U421" s="283" t="str">
        <f>'01-Mapa de riesgo-UO'!AW422</f>
        <v>REDUCIR</v>
      </c>
      <c r="V421" s="283" t="str">
        <f>'01-Mapa de riesgo-UO'!AX422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421" s="180">
        <f>IF(U421="COMPARTIR",'01-Mapa de riesgo-UO'!BA422, IF(U421=0, 0,$I$6))</f>
        <v>0</v>
      </c>
      <c r="X421" s="281" t="s">
        <v>271</v>
      </c>
      <c r="Y421" s="286" t="s">
        <v>2881</v>
      </c>
      <c r="Z421" s="281" t="s">
        <v>559</v>
      </c>
      <c r="AA421" s="286"/>
      <c r="AB421" s="430" t="s">
        <v>2143</v>
      </c>
    </row>
    <row r="422" spans="1:28" ht="65.25" hidden="1" customHeight="1" x14ac:dyDescent="0.2">
      <c r="A422" s="324"/>
      <c r="B422" s="332"/>
      <c r="C422" s="402"/>
      <c r="D422" s="332"/>
      <c r="E422" s="332"/>
      <c r="F422" s="332"/>
      <c r="G422" s="52" t="str">
        <f>'01-Mapa de riesgo-UO'!I423</f>
        <v>Pérdida de información por rotación de personal</v>
      </c>
      <c r="H422" s="332"/>
      <c r="I422" s="431"/>
      <c r="J422" s="332"/>
      <c r="K422" s="401"/>
      <c r="L422" s="399"/>
      <c r="M422" s="278" t="str">
        <f>IF('01-Mapa de riesgo-UO'!S423="No existen", "No existe control para el riesgo",'01-Mapa de riesgo-UO'!W423)</f>
        <v>Actividad en el plan de trabajo de AIE para la realización de jornadas de los activos de información de OPLA</v>
      </c>
      <c r="N422" s="278">
        <f>'01-Mapa de riesgo-UO'!AB423</f>
        <v>0</v>
      </c>
      <c r="O422" s="278" t="str">
        <f>'01-Mapa de riesgo-UO'!AG423</f>
        <v>Prestación de Servicios No. 5350</v>
      </c>
      <c r="P422" s="280" t="str">
        <f>'01-Mapa de riesgo-UO'!AL423</f>
        <v>Semestral</v>
      </c>
      <c r="Q422" s="280" t="str">
        <f>'01-Mapa de riesgo-UO'!AP423</f>
        <v>Preventivo</v>
      </c>
      <c r="R422" s="431"/>
      <c r="S422" s="434" t="s">
        <v>2464</v>
      </c>
      <c r="T422" s="434"/>
      <c r="U422" s="283">
        <f>'01-Mapa de riesgo-UO'!AW423</f>
        <v>0</v>
      </c>
      <c r="V422" s="283">
        <f>'01-Mapa de riesgo-UO'!AX423</f>
        <v>0</v>
      </c>
      <c r="W422" s="180">
        <f>IF(U422="COMPARTIR",'01-Mapa de riesgo-UO'!BA423, IF(U422=0, 0,$I$6))</f>
        <v>0</v>
      </c>
      <c r="X422" s="281"/>
      <c r="Y422" s="281"/>
      <c r="Z422" s="281"/>
      <c r="AA422" s="281"/>
      <c r="AB422" s="430"/>
    </row>
    <row r="423" spans="1:28" ht="65.25" hidden="1" customHeight="1" x14ac:dyDescent="0.2">
      <c r="A423" s="324"/>
      <c r="B423" s="332"/>
      <c r="C423" s="402"/>
      <c r="D423" s="332"/>
      <c r="E423" s="332"/>
      <c r="F423" s="332"/>
      <c r="G423" s="52">
        <f>'01-Mapa de riesgo-UO'!I424</f>
        <v>0</v>
      </c>
      <c r="H423" s="332"/>
      <c r="I423" s="431"/>
      <c r="J423" s="332"/>
      <c r="K423" s="401"/>
      <c r="L423" s="399"/>
      <c r="M423" s="278">
        <f>IF('01-Mapa de riesgo-UO'!S424="No existen", "No existe control para el riesgo",'01-Mapa de riesgo-UO'!W424)</f>
        <v>0</v>
      </c>
      <c r="N423" s="278">
        <f>'01-Mapa de riesgo-UO'!AB424</f>
        <v>0</v>
      </c>
      <c r="O423" s="278">
        <f>'01-Mapa de riesgo-UO'!AG424</f>
        <v>0</v>
      </c>
      <c r="P423" s="280">
        <f>'01-Mapa de riesgo-UO'!AL424</f>
        <v>0</v>
      </c>
      <c r="Q423" s="280">
        <f>'01-Mapa de riesgo-UO'!AP424</f>
        <v>0</v>
      </c>
      <c r="R423" s="431"/>
      <c r="S423" s="434"/>
      <c r="T423" s="434"/>
      <c r="U423" s="283">
        <f>'01-Mapa de riesgo-UO'!AW424</f>
        <v>0</v>
      </c>
      <c r="V423" s="283">
        <f>'01-Mapa de riesgo-UO'!AX424</f>
        <v>0</v>
      </c>
      <c r="W423" s="180">
        <f>IF(U423="COMPARTIR",'01-Mapa de riesgo-UO'!BA424, IF(U423=0, 0,$I$6))</f>
        <v>0</v>
      </c>
      <c r="X423" s="281"/>
      <c r="Y423" s="281"/>
      <c r="Z423" s="281"/>
      <c r="AA423" s="281"/>
      <c r="AB423" s="430"/>
    </row>
    <row r="424" spans="1:28" ht="65.25" hidden="1" customHeight="1" x14ac:dyDescent="0.2">
      <c r="A424" s="324">
        <v>139</v>
      </c>
      <c r="B424" s="332" t="str">
        <f>'01-Mapa de riesgo-UO'!D425</f>
        <v>ASEGURAMIENTO_DE_LA_CALIDAD_INSTITUCIONAL</v>
      </c>
      <c r="C424" s="402" t="str">
        <f>+'01-Mapa de riesgo-UO'!F425</f>
        <v>NO</v>
      </c>
      <c r="D424" s="332" t="str">
        <f>'01-Mapa de riesgo-UO'!J425</f>
        <v>Estratégico</v>
      </c>
      <c r="E424" s="332" t="str">
        <f>'01-Mapa de riesgo-UO'!K425</f>
        <v>Perdida de la acreditación por parte de las entidades certificadoras.</v>
      </c>
      <c r="F424" s="332"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32" t="str">
        <f>'01-Mapa de riesgo-UO'!M425</f>
        <v>Afectación del reconocimiento y la visibilidad de la institución a nivel nacional e internacional
Pérdida de oportunidades en el contexto a nivel departamental, regional, nacional e internacional
Pérdida de la imagen institucional</v>
      </c>
      <c r="I424" s="431" t="str">
        <f>'01-Mapa de riesgo-UO'!AT425</f>
        <v>LEVE</v>
      </c>
      <c r="J424" s="332" t="str">
        <f>'01-Mapa de riesgo-UO'!AU425</f>
        <v>Nivel cumplimiento del Plan de Mejoramiento Institucional</v>
      </c>
      <c r="K424" s="436">
        <v>0.83899999999999997</v>
      </c>
      <c r="L424" s="399" t="s">
        <v>2452</v>
      </c>
      <c r="M424" s="278" t="str">
        <f>IF('01-Mapa de riesgo-UO'!S425="No existen", "No existe control para el riesgo",'01-Mapa de riesgo-UO'!W425)</f>
        <v>Seguimiento periódico del PMI.</v>
      </c>
      <c r="N424" s="278">
        <f>'01-Mapa de riesgo-UO'!AB425</f>
        <v>0</v>
      </c>
      <c r="O424" s="278" t="str">
        <f>'01-Mapa de riesgo-UO'!AG425</f>
        <v>Profesional PAC</v>
      </c>
      <c r="P424" s="280" t="str">
        <f>'01-Mapa de riesgo-UO'!AL425</f>
        <v>Cuatrimestral</v>
      </c>
      <c r="Q424" s="280" t="str">
        <f>'01-Mapa de riesgo-UO'!AP425</f>
        <v>Preventivo</v>
      </c>
      <c r="R424" s="431" t="str">
        <f>'01-Mapa de riesgo-UO'!AR425</f>
        <v>FUERTE</v>
      </c>
      <c r="S424" s="434" t="s">
        <v>2465</v>
      </c>
      <c r="T424" s="434"/>
      <c r="U424" s="283" t="str">
        <f>'01-Mapa de riesgo-UO'!AW425</f>
        <v>ASUMIR</v>
      </c>
      <c r="V424" s="283">
        <f>'01-Mapa de riesgo-UO'!AX425</f>
        <v>0</v>
      </c>
      <c r="W424" s="180">
        <f>IF(U424="COMPARTIR",'01-Mapa de riesgo-UO'!BA425, IF(U424=0, 0,$I$6))</f>
        <v>0</v>
      </c>
      <c r="X424" s="281"/>
      <c r="Y424" s="281"/>
      <c r="Z424" s="281"/>
      <c r="AA424" s="281"/>
      <c r="AB424" s="430" t="s">
        <v>2144</v>
      </c>
    </row>
    <row r="425" spans="1:28" ht="65.25" hidden="1" customHeight="1" x14ac:dyDescent="0.2">
      <c r="A425" s="324"/>
      <c r="B425" s="332"/>
      <c r="C425" s="402"/>
      <c r="D425" s="332"/>
      <c r="E425" s="332"/>
      <c r="F425" s="332"/>
      <c r="G425" s="52">
        <f>'01-Mapa de riesgo-UO'!I426</f>
        <v>0</v>
      </c>
      <c r="H425" s="332"/>
      <c r="I425" s="431"/>
      <c r="J425" s="332"/>
      <c r="K425" s="401"/>
      <c r="L425" s="399"/>
      <c r="M425" s="278">
        <f>IF('01-Mapa de riesgo-UO'!S426="No existen", "No existe control para el riesgo",'01-Mapa de riesgo-UO'!W426)</f>
        <v>0</v>
      </c>
      <c r="N425" s="278">
        <f>'01-Mapa de riesgo-UO'!AB426</f>
        <v>0</v>
      </c>
      <c r="O425" s="278">
        <f>'01-Mapa de riesgo-UO'!AG426</f>
        <v>0</v>
      </c>
      <c r="P425" s="280">
        <f>'01-Mapa de riesgo-UO'!AL426</f>
        <v>0</v>
      </c>
      <c r="Q425" s="280">
        <f>'01-Mapa de riesgo-UO'!AP426</f>
        <v>0</v>
      </c>
      <c r="R425" s="431"/>
      <c r="S425" s="434"/>
      <c r="T425" s="434"/>
      <c r="U425" s="283" t="str">
        <f>'01-Mapa de riesgo-UO'!AW426</f>
        <v>ASUMIR</v>
      </c>
      <c r="V425" s="283">
        <f>'01-Mapa de riesgo-UO'!AX426</f>
        <v>0</v>
      </c>
      <c r="W425" s="180">
        <f>IF(U425="COMPARTIR",'01-Mapa de riesgo-UO'!BA426, IF(U425=0, 0,$I$6))</f>
        <v>0</v>
      </c>
      <c r="X425" s="281"/>
      <c r="Y425" s="281"/>
      <c r="Z425" s="281"/>
      <c r="AA425" s="281"/>
      <c r="AB425" s="430"/>
    </row>
    <row r="426" spans="1:28" ht="65.25" hidden="1" customHeight="1" x14ac:dyDescent="0.2">
      <c r="A426" s="324"/>
      <c r="B426" s="332"/>
      <c r="C426" s="402"/>
      <c r="D426" s="332"/>
      <c r="E426" s="332"/>
      <c r="F426" s="332"/>
      <c r="G426" s="52">
        <f>'01-Mapa de riesgo-UO'!I427</f>
        <v>0</v>
      </c>
      <c r="H426" s="332"/>
      <c r="I426" s="431"/>
      <c r="J426" s="332"/>
      <c r="K426" s="401"/>
      <c r="L426" s="399"/>
      <c r="M426" s="278">
        <f>IF('01-Mapa de riesgo-UO'!S427="No existen", "No existe control para el riesgo",'01-Mapa de riesgo-UO'!W427)</f>
        <v>0</v>
      </c>
      <c r="N426" s="278">
        <f>'01-Mapa de riesgo-UO'!AB427</f>
        <v>0</v>
      </c>
      <c r="O426" s="278">
        <f>'01-Mapa de riesgo-UO'!AG427</f>
        <v>0</v>
      </c>
      <c r="P426" s="280">
        <f>'01-Mapa de riesgo-UO'!AL427</f>
        <v>0</v>
      </c>
      <c r="Q426" s="280">
        <f>'01-Mapa de riesgo-UO'!AP427</f>
        <v>0</v>
      </c>
      <c r="R426" s="431"/>
      <c r="S426" s="434"/>
      <c r="T426" s="434"/>
      <c r="U426" s="283" t="str">
        <f>'01-Mapa de riesgo-UO'!AW427</f>
        <v>ASUMIR</v>
      </c>
      <c r="V426" s="283">
        <f>'01-Mapa de riesgo-UO'!AX427</f>
        <v>0</v>
      </c>
      <c r="W426" s="180">
        <f>IF(U426="COMPARTIR",'01-Mapa de riesgo-UO'!BA427, IF(U426=0, 0,$I$6))</f>
        <v>0</v>
      </c>
      <c r="X426" s="281"/>
      <c r="Y426" s="281"/>
      <c r="Z426" s="281"/>
      <c r="AA426" s="281"/>
      <c r="AB426" s="430"/>
    </row>
    <row r="427" spans="1:28" ht="65.25" hidden="1" customHeight="1" x14ac:dyDescent="0.2">
      <c r="A427" s="324">
        <v>140</v>
      </c>
      <c r="B427" s="332" t="str">
        <f>'01-Mapa de riesgo-UO'!D428</f>
        <v>ADMINISTRACIÓN_INSTITUCIONAL</v>
      </c>
      <c r="C427" s="402" t="str">
        <f>+'01-Mapa de riesgo-UO'!F428</f>
        <v>NO</v>
      </c>
      <c r="D427" s="332" t="str">
        <f>'01-Mapa de riesgo-UO'!J428</f>
        <v>Estratégico</v>
      </c>
      <c r="E427" s="332" t="str">
        <f>'01-Mapa de riesgo-UO'!K428</f>
        <v xml:space="preserve">Desarticulación 
de los lineamientos del Plan Maestro de la Planta Físca con las apuestas del Plan de Desarrollo Institucional  </v>
      </c>
      <c r="F427" s="332"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32" t="str">
        <f>'01-Mapa de riesgo-UO'!M428</f>
        <v>Priorización inadcuada los proyectos acordes a la necesidades de la institución
Hallazgos por parte de los entes de control</v>
      </c>
      <c r="I427" s="431" t="str">
        <f>'01-Mapa de riesgo-UO'!AT428</f>
        <v>MODERADO</v>
      </c>
      <c r="J427" s="332" t="str">
        <f>'01-Mapa de riesgo-UO'!AU428</f>
        <v xml:space="preserve"> Número de proyectos incluidos en el  Plan de acción del proceso, alineados con el Plan Maestro y/o  PDI 
/
 Número de proyectos ejecutados y finalizados en la vigencia </v>
      </c>
      <c r="K427" s="436">
        <f>16%/31%</f>
        <v>0.5161290322580645</v>
      </c>
      <c r="L427" s="399" t="s">
        <v>2877</v>
      </c>
      <c r="M427" s="278" t="str">
        <f>IF('01-Mapa de riesgo-UO'!S428="No existen", "No existe control para el riesgo",'01-Mapa de riesgo-UO'!W428)</f>
        <v>Verificación de los estudios previos</v>
      </c>
      <c r="N427" s="278">
        <f>'01-Mapa de riesgo-UO'!AB428</f>
        <v>0</v>
      </c>
      <c r="O427" s="278" t="str">
        <f>'01-Mapa de riesgo-UO'!AG428</f>
        <v>Liderl del proceso GEC
Profesional de Apoyo GEC</v>
      </c>
      <c r="P427" s="280" t="str">
        <f>'01-Mapa de riesgo-UO'!AL428</f>
        <v>No definida</v>
      </c>
      <c r="Q427" s="280" t="str">
        <f>'01-Mapa de riesgo-UO'!AP428</f>
        <v>Preventivo</v>
      </c>
      <c r="R427" s="431" t="str">
        <f>'01-Mapa de riesgo-UO'!AR428</f>
        <v>FUERTE</v>
      </c>
      <c r="S427" s="434" t="s">
        <v>2446</v>
      </c>
      <c r="T427" s="434"/>
      <c r="U427" s="283" t="str">
        <f>'01-Mapa de riesgo-UO'!AW428</f>
        <v>REDUCIR</v>
      </c>
      <c r="V427" s="283" t="str">
        <f>'01-Mapa de riesgo-UO'!AX428</f>
        <v xml:space="preserve">Verificacion de los pliegos y estudios previos de proyectos en la etapa de planeacion previo al envio a la oficina juridica para su publicacion. </v>
      </c>
      <c r="W427" s="180">
        <f>IF(U427="COMPARTIR",'01-Mapa de riesgo-UO'!BA428, IF(U427=0, 0,$I$6))</f>
        <v>0</v>
      </c>
      <c r="X427" s="281" t="s">
        <v>271</v>
      </c>
      <c r="Y427" s="286" t="s">
        <v>2882</v>
      </c>
      <c r="Z427" s="281" t="s">
        <v>559</v>
      </c>
      <c r="AA427" s="281"/>
      <c r="AB427" s="430" t="s">
        <v>2143</v>
      </c>
    </row>
    <row r="428" spans="1:28" ht="65.25" hidden="1" customHeight="1" x14ac:dyDescent="0.2">
      <c r="A428" s="324"/>
      <c r="B428" s="332"/>
      <c r="C428" s="402"/>
      <c r="D428" s="332"/>
      <c r="E428" s="332"/>
      <c r="F428" s="332"/>
      <c r="G428" s="52" t="str">
        <f>'01-Mapa de riesgo-UO'!I429</f>
        <v>Desconocimiento de los colaboradores por proyecto del plan maestro de campus y el PDI</v>
      </c>
      <c r="H428" s="332"/>
      <c r="I428" s="431"/>
      <c r="J428" s="332"/>
      <c r="K428" s="401"/>
      <c r="L428" s="399"/>
      <c r="M428" s="278" t="str">
        <f>IF('01-Mapa de riesgo-UO'!S429="No existen", "No existe control para el riesgo",'01-Mapa de riesgo-UO'!W429)</f>
        <v>Verificación de la intervención se encuentre en el plan de acción del proceso de la Insfraestructura física</v>
      </c>
      <c r="N428" s="278">
        <f>'01-Mapa de riesgo-UO'!AB429</f>
        <v>0</v>
      </c>
      <c r="O428" s="278" t="str">
        <f>'01-Mapa de riesgo-UO'!AG429</f>
        <v>Liderl del proceso GEC
Profesional de Apoyo GEC</v>
      </c>
      <c r="P428" s="280" t="str">
        <f>'01-Mapa de riesgo-UO'!AL429</f>
        <v>No definida</v>
      </c>
      <c r="Q428" s="280" t="str">
        <f>'01-Mapa de riesgo-UO'!AP429</f>
        <v>Preventivo</v>
      </c>
      <c r="R428" s="431"/>
      <c r="S428" s="434" t="s">
        <v>2446</v>
      </c>
      <c r="T428" s="434"/>
      <c r="U428" s="283" t="str">
        <f>'01-Mapa de riesgo-UO'!AW429</f>
        <v>REDUCIR</v>
      </c>
      <c r="V428" s="283" t="str">
        <f>'01-Mapa de riesgo-UO'!AX429</f>
        <v>Incluir en le proceso de inducción la socialización del plan maestro a los colaboradores del proceso</v>
      </c>
      <c r="W428" s="180">
        <f>IF(U428="COMPARTIR",'01-Mapa de riesgo-UO'!BA429, IF(U428=0, 0,$I$6))</f>
        <v>0</v>
      </c>
      <c r="X428" s="281" t="s">
        <v>271</v>
      </c>
      <c r="Y428" s="286" t="s">
        <v>2883</v>
      </c>
      <c r="Z428" s="281" t="s">
        <v>559</v>
      </c>
      <c r="AA428" s="281"/>
      <c r="AB428" s="430"/>
    </row>
    <row r="429" spans="1:28" ht="65.25" hidden="1" customHeight="1" x14ac:dyDescent="0.2">
      <c r="A429" s="324"/>
      <c r="B429" s="332"/>
      <c r="C429" s="402"/>
      <c r="D429" s="332"/>
      <c r="E429" s="332"/>
      <c r="F429" s="332"/>
      <c r="G429" s="52">
        <f>'01-Mapa de riesgo-UO'!I430</f>
        <v>0</v>
      </c>
      <c r="H429" s="332"/>
      <c r="I429" s="431"/>
      <c r="J429" s="332"/>
      <c r="K429" s="401"/>
      <c r="L429" s="399"/>
      <c r="M429" s="278">
        <f>IF('01-Mapa de riesgo-UO'!S430="No existen", "No existe control para el riesgo",'01-Mapa de riesgo-UO'!W430)</f>
        <v>0</v>
      </c>
      <c r="N429" s="278">
        <f>'01-Mapa de riesgo-UO'!AB430</f>
        <v>0</v>
      </c>
      <c r="O429" s="278">
        <f>'01-Mapa de riesgo-UO'!AG430</f>
        <v>0</v>
      </c>
      <c r="P429" s="280">
        <f>'01-Mapa de riesgo-UO'!AL430</f>
        <v>0</v>
      </c>
      <c r="Q429" s="280">
        <f>'01-Mapa de riesgo-UO'!AP430</f>
        <v>0</v>
      </c>
      <c r="R429" s="431"/>
      <c r="S429" s="434" t="s">
        <v>2446</v>
      </c>
      <c r="T429" s="434"/>
      <c r="U429" s="283" t="str">
        <f>'01-Mapa de riesgo-UO'!AW430</f>
        <v>REDUCIR</v>
      </c>
      <c r="V429" s="283" t="str">
        <f>'01-Mapa de riesgo-UO'!AX430</f>
        <v xml:space="preserve">Definir el protocolo para la inclusión de intervenciones  a la planta  física que no estén contemplada de manera específica en el plan maestro del campus y PDI </v>
      </c>
      <c r="W429" s="180">
        <f>IF(U429="COMPARTIR",'01-Mapa de riesgo-UO'!BA430, IF(U429=0, 0,$I$6))</f>
        <v>0</v>
      </c>
      <c r="X429" s="281" t="s">
        <v>558</v>
      </c>
      <c r="Y429" s="281" t="s">
        <v>2884</v>
      </c>
      <c r="Z429" s="281" t="s">
        <v>561</v>
      </c>
      <c r="AA429" s="281" t="s">
        <v>2885</v>
      </c>
      <c r="AB429" s="430"/>
    </row>
    <row r="430" spans="1:28" ht="65.25" hidden="1" customHeight="1" x14ac:dyDescent="0.2">
      <c r="A430" s="324">
        <v>141</v>
      </c>
      <c r="B430" s="332" t="str">
        <f>'01-Mapa de riesgo-UO'!D431</f>
        <v>ADMINISTRACIÓN_INSTITUCIONAL</v>
      </c>
      <c r="C430" s="402" t="str">
        <f>+'01-Mapa de riesgo-UO'!F431</f>
        <v>SI</v>
      </c>
      <c r="D430" s="332" t="str">
        <f>'01-Mapa de riesgo-UO'!J431</f>
        <v>Cumplimiento</v>
      </c>
      <c r="E430" s="332" t="str">
        <f>'01-Mapa de riesgo-UO'!K431</f>
        <v>Inadecuada planeación de la infraestructura física</v>
      </c>
      <c r="F430" s="332"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32" t="str">
        <f>'01-Mapa de riesgo-UO'!M431</f>
        <v>*insatisfaccion del usuario. 
*Imposibilidad de prestacion del servicio. 
*Incremento de costos de construcción. 
*Riesgo juridico con contratistas.  
*Mayores costos de mantenimiento.</v>
      </c>
      <c r="I430" s="431" t="str">
        <f>'01-Mapa de riesgo-UO'!AT431</f>
        <v>LEVE</v>
      </c>
      <c r="J430" s="332" t="str">
        <f>'01-Mapa de riesgo-UO'!AU431</f>
        <v xml:space="preserve">Intervenciones a la planta fisica del plan de accion de la vigencia/ Intervenciones recibidos a satisfacción por el usuario. </v>
      </c>
      <c r="K430" s="436">
        <f>12%/20%</f>
        <v>0.6</v>
      </c>
      <c r="L430" s="399" t="s">
        <v>2878</v>
      </c>
      <c r="M430" s="278" t="str">
        <f>IF('01-Mapa de riesgo-UO'!S431="No existen", "No existe control para el riesgo",'01-Mapa de riesgo-UO'!W431)</f>
        <v>Registro y consolidacion de la necesidad del usuario a traves del aplicativo y/o mediante actas de reunion y/o memorando y/o correos electronicos.</v>
      </c>
      <c r="N430" s="278">
        <f>'01-Mapa de riesgo-UO'!AB431</f>
        <v>0</v>
      </c>
      <c r="O430" s="278" t="str">
        <f>'01-Mapa de riesgo-UO'!AG431</f>
        <v xml:space="preserve">Profesional de apoyo GEC y supervisor del proyecto </v>
      </c>
      <c r="P430" s="280" t="str">
        <f>'01-Mapa de riesgo-UO'!AL431</f>
        <v>No definida</v>
      </c>
      <c r="Q430" s="280" t="str">
        <f>'01-Mapa de riesgo-UO'!AP431</f>
        <v>Preventivo</v>
      </c>
      <c r="R430" s="431" t="str">
        <f>'01-Mapa de riesgo-UO'!AR431</f>
        <v>FUERTE</v>
      </c>
      <c r="S430" s="434" t="s">
        <v>2446</v>
      </c>
      <c r="T430" s="434"/>
      <c r="U430" s="283" t="str">
        <f>'01-Mapa de riesgo-UO'!AW431</f>
        <v>ASUMIR</v>
      </c>
      <c r="V430" s="283">
        <f>'01-Mapa de riesgo-UO'!AX431</f>
        <v>0</v>
      </c>
      <c r="W430" s="180">
        <f>IF(U430="COMPARTIR",'01-Mapa de riesgo-UO'!BA431, IF(U430=0, 0,$I$6))</f>
        <v>0</v>
      </c>
      <c r="X430" s="281"/>
      <c r="Y430" s="281"/>
      <c r="Z430" s="281"/>
      <c r="AA430" s="281"/>
      <c r="AB430" s="430" t="s">
        <v>2143</v>
      </c>
    </row>
    <row r="431" spans="1:28" ht="65.25" hidden="1" customHeight="1" x14ac:dyDescent="0.2">
      <c r="A431" s="324"/>
      <c r="B431" s="332"/>
      <c r="C431" s="402"/>
      <c r="D431" s="332"/>
      <c r="E431" s="332"/>
      <c r="F431" s="332"/>
      <c r="G431" s="52" t="str">
        <f>'01-Mapa de riesgo-UO'!I432</f>
        <v xml:space="preserve">Falta de planeacion del proyecto </v>
      </c>
      <c r="H431" s="332"/>
      <c r="I431" s="431"/>
      <c r="J431" s="332"/>
      <c r="K431" s="401"/>
      <c r="L431" s="399"/>
      <c r="M431" s="278" t="str">
        <f>IF('01-Mapa de riesgo-UO'!S432="No existen", "No existe control para el riesgo",'01-Mapa de riesgo-UO'!W432)</f>
        <v>Cada proyecto de intervención de infraestructura debe contener (Estudios previos, diseños, presupuesto, especificaciones, en fase III, permisos aprobados)</v>
      </c>
      <c r="N431" s="278">
        <f>'01-Mapa de riesgo-UO'!AB432</f>
        <v>0</v>
      </c>
      <c r="O431" s="278" t="str">
        <f>'01-Mapa de riesgo-UO'!AG432</f>
        <v xml:space="preserve">Profesional de apoyo GEC y supervisor del proyecto </v>
      </c>
      <c r="P431" s="280" t="str">
        <f>'01-Mapa de riesgo-UO'!AL432</f>
        <v>No definida</v>
      </c>
      <c r="Q431" s="280" t="str">
        <f>'01-Mapa de riesgo-UO'!AP432</f>
        <v>Preventivo</v>
      </c>
      <c r="R431" s="431"/>
      <c r="S431" s="434" t="s">
        <v>2446</v>
      </c>
      <c r="T431" s="434"/>
      <c r="U431" s="283" t="str">
        <f>'01-Mapa de riesgo-UO'!AW432</f>
        <v>ASUMIR</v>
      </c>
      <c r="V431" s="283">
        <f>'01-Mapa de riesgo-UO'!AX432</f>
        <v>0</v>
      </c>
      <c r="W431" s="180">
        <f>IF(U431="COMPARTIR",'01-Mapa de riesgo-UO'!BA432, IF(U431=0, 0,$I$6))</f>
        <v>0</v>
      </c>
      <c r="X431" s="281"/>
      <c r="Y431" s="281"/>
      <c r="Z431" s="281"/>
      <c r="AA431" s="281"/>
      <c r="AB431" s="430"/>
    </row>
    <row r="432" spans="1:28" ht="65.25" hidden="1" customHeight="1" x14ac:dyDescent="0.2">
      <c r="A432" s="324"/>
      <c r="B432" s="332"/>
      <c r="C432" s="402"/>
      <c r="D432" s="332"/>
      <c r="E432" s="332"/>
      <c r="F432" s="332"/>
      <c r="G432" s="52" t="str">
        <f>'01-Mapa de riesgo-UO'!I433</f>
        <v>Cambio y actualizacion de normativas de construccion.</v>
      </c>
      <c r="H432" s="332"/>
      <c r="I432" s="431"/>
      <c r="J432" s="332"/>
      <c r="K432" s="401"/>
      <c r="L432" s="399"/>
      <c r="M432" s="278" t="str">
        <f>IF('01-Mapa de riesgo-UO'!S433="No existen", "No existe control para el riesgo",'01-Mapa de riesgo-UO'!W433)</f>
        <v xml:space="preserve">Se validan las intervenciones con las dependencias de la universidad relacionadas con el manejo de la planta fisica tales como seccion de mantenimiento y CRIE Centro de Recursos informaticos. </v>
      </c>
      <c r="N432" s="278">
        <f>'01-Mapa de riesgo-UO'!AB433</f>
        <v>0</v>
      </c>
      <c r="O432" s="278" t="str">
        <f>'01-Mapa de riesgo-UO'!AG433</f>
        <v xml:space="preserve">Profesional de apoyo GEC y supervisor del proyecto </v>
      </c>
      <c r="P432" s="280" t="str">
        <f>'01-Mapa de riesgo-UO'!AL433</f>
        <v>No definida</v>
      </c>
      <c r="Q432" s="280" t="str">
        <f>'01-Mapa de riesgo-UO'!AP433</f>
        <v>Preventivo</v>
      </c>
      <c r="R432" s="431"/>
      <c r="S432" s="434" t="s">
        <v>2446</v>
      </c>
      <c r="T432" s="434"/>
      <c r="U432" s="283" t="str">
        <f>'01-Mapa de riesgo-UO'!AW433</f>
        <v>ASUMIR</v>
      </c>
      <c r="V432" s="283">
        <f>'01-Mapa de riesgo-UO'!AX433</f>
        <v>0</v>
      </c>
      <c r="W432" s="180">
        <f>IF(U432="COMPARTIR",'01-Mapa de riesgo-UO'!BA433, IF(U432=0, 0,$I$6))</f>
        <v>0</v>
      </c>
      <c r="X432" s="281"/>
      <c r="Y432" s="281"/>
      <c r="Z432" s="281"/>
      <c r="AA432" s="281"/>
      <c r="AB432" s="430"/>
    </row>
    <row r="433" spans="1:28" ht="65.25" hidden="1" customHeight="1" x14ac:dyDescent="0.2">
      <c r="A433" s="324">
        <v>142</v>
      </c>
      <c r="B433" s="332" t="str">
        <f>'01-Mapa de riesgo-UO'!D434</f>
        <v>INTERNACIONALIZACIÓN</v>
      </c>
      <c r="C433" s="402" t="str">
        <f>+'01-Mapa de riesgo-UO'!F434</f>
        <v>NO</v>
      </c>
      <c r="D433" s="332" t="str">
        <f>'01-Mapa de riesgo-UO'!J434</f>
        <v>Cumplimiento</v>
      </c>
      <c r="E433" s="332" t="str">
        <f>'01-Mapa de riesgo-UO'!K434</f>
        <v>Visitantes internacionales en la UTP sin el debido estatus migratorio</v>
      </c>
      <c r="F433" s="332"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32" t="str">
        <f>'01-Mapa de riesgo-UO'!M434</f>
        <v>Multas y/o sanciones para la Universidad</v>
      </c>
      <c r="I433" s="431" t="str">
        <f>'01-Mapa de riesgo-UO'!AT434</f>
        <v>LEVE</v>
      </c>
      <c r="J433" s="332" t="str">
        <f>'01-Mapa de riesgo-UO'!AU434</f>
        <v>Número de sanciones generadas por Migración Colombia a la UTP</v>
      </c>
      <c r="K433" s="401">
        <v>0</v>
      </c>
      <c r="L433" s="399" t="s">
        <v>2886</v>
      </c>
      <c r="M433" s="278" t="str">
        <f>IF('01-Mapa de riesgo-UO'!S434="No existen", "No existe control para el riesgo",'01-Mapa de riesgo-UO'!W434)</f>
        <v>Capacitación por parte de  Migración Colombia</v>
      </c>
      <c r="N433" s="278">
        <f>'01-Mapa de riesgo-UO'!AB434</f>
        <v>0</v>
      </c>
      <c r="O433" s="278" t="str">
        <f>'01-Mapa de riesgo-UO'!AG434</f>
        <v>Profesional II ND</v>
      </c>
      <c r="P433" s="280" t="str">
        <f>'01-Mapa de riesgo-UO'!AL434</f>
        <v>Anual</v>
      </c>
      <c r="Q433" s="280" t="str">
        <f>'01-Mapa de riesgo-UO'!AP434</f>
        <v>Preventivo</v>
      </c>
      <c r="R433" s="431" t="str">
        <f>'01-Mapa de riesgo-UO'!AR434</f>
        <v>ACEPTABLE</v>
      </c>
      <c r="S433" s="434" t="s">
        <v>2887</v>
      </c>
      <c r="T433" s="434"/>
      <c r="U433" s="283" t="str">
        <f>'01-Mapa de riesgo-UO'!AW434</f>
        <v>ASUMIR</v>
      </c>
      <c r="V433" s="283">
        <f>'01-Mapa de riesgo-UO'!AX434</f>
        <v>0</v>
      </c>
      <c r="W433" s="180">
        <f>IF(U433="COMPARTIR",'01-Mapa de riesgo-UO'!BA434, IF(U433=0, 0,$I$6))</f>
        <v>0</v>
      </c>
      <c r="X433" s="281"/>
      <c r="Y433" s="281"/>
      <c r="Z433" s="281"/>
      <c r="AA433" s="281"/>
      <c r="AB433" s="430" t="s">
        <v>2144</v>
      </c>
    </row>
    <row r="434" spans="1:28" ht="65.25" hidden="1" customHeight="1" x14ac:dyDescent="0.2">
      <c r="A434" s="324"/>
      <c r="B434" s="332"/>
      <c r="C434" s="402"/>
      <c r="D434" s="332"/>
      <c r="E434" s="332"/>
      <c r="F434" s="332"/>
      <c r="G434" s="52" t="str">
        <f>'01-Mapa de riesgo-UO'!I435</f>
        <v>Migración Colombia otorga un permiso de ingreso y permanencia  erroneo a los invitados internacionales aún habiendo  presentados los soportes respectivos</v>
      </c>
      <c r="H434" s="332"/>
      <c r="I434" s="431"/>
      <c r="J434" s="332"/>
      <c r="K434" s="401"/>
      <c r="L434" s="399"/>
      <c r="M434" s="278" t="str">
        <f>IF('01-Mapa de riesgo-UO'!S435="No existen", "No existe control para el riesgo",'01-Mapa de riesgo-UO'!W435)</f>
        <v>Correos y comunicaciones  informando el proceso para el reporte de invitados internacionales</v>
      </c>
      <c r="N434" s="278">
        <f>'01-Mapa de riesgo-UO'!AB435</f>
        <v>0</v>
      </c>
      <c r="O434" s="278" t="str">
        <f>'01-Mapa de riesgo-UO'!AG435</f>
        <v>Asistencial V</v>
      </c>
      <c r="P434" s="280" t="str">
        <f>'01-Mapa de riesgo-UO'!AL435</f>
        <v>Mensual</v>
      </c>
      <c r="Q434" s="280" t="str">
        <f>'01-Mapa de riesgo-UO'!AP435</f>
        <v>Preventivo</v>
      </c>
      <c r="R434" s="431"/>
      <c r="S434" s="434" t="s">
        <v>2888</v>
      </c>
      <c r="T434" s="434"/>
      <c r="U434" s="283" t="str">
        <f>'01-Mapa de riesgo-UO'!AW435</f>
        <v>ASUMIR</v>
      </c>
      <c r="V434" s="283">
        <f>'01-Mapa de riesgo-UO'!AX435</f>
        <v>0</v>
      </c>
      <c r="W434" s="180">
        <f>IF(U434="COMPARTIR",'01-Mapa de riesgo-UO'!BA435, IF(U434=0, 0,$I$6))</f>
        <v>0</v>
      </c>
      <c r="X434" s="281"/>
      <c r="Y434" s="281"/>
      <c r="Z434" s="281"/>
      <c r="AA434" s="281"/>
      <c r="AB434" s="430"/>
    </row>
    <row r="435" spans="1:28" ht="65.25" hidden="1" customHeight="1" x14ac:dyDescent="0.2">
      <c r="A435" s="324"/>
      <c r="B435" s="332"/>
      <c r="C435" s="402"/>
      <c r="D435" s="332"/>
      <c r="E435" s="332"/>
      <c r="F435" s="332"/>
      <c r="G435" s="52">
        <f>'01-Mapa de riesgo-UO'!I436</f>
        <v>0</v>
      </c>
      <c r="H435" s="332"/>
      <c r="I435" s="431"/>
      <c r="J435" s="332"/>
      <c r="K435" s="401"/>
      <c r="L435" s="399"/>
      <c r="M435" s="278" t="str">
        <f>IF('01-Mapa de riesgo-UO'!S436="No existen", "No existe control para el riesgo",'01-Mapa de riesgo-UO'!W436)</f>
        <v>Implementar el proceso de unificacion de informacion entre facultades y dependencias de la UTP para la movilidad entrante de invitados internacionales.</v>
      </c>
      <c r="N435" s="278">
        <f>'01-Mapa de riesgo-UO'!AB436</f>
        <v>0</v>
      </c>
      <c r="O435" s="278" t="str">
        <f>'01-Mapa de riesgo-UO'!AG436</f>
        <v>Asistencial V</v>
      </c>
      <c r="P435" s="280" t="str">
        <f>'01-Mapa de riesgo-UO'!AL436</f>
        <v>Anual</v>
      </c>
      <c r="Q435" s="280" t="str">
        <f>'01-Mapa de riesgo-UO'!AP436</f>
        <v>Preventivo</v>
      </c>
      <c r="R435" s="431"/>
      <c r="S435" s="434" t="s">
        <v>2889</v>
      </c>
      <c r="T435" s="434"/>
      <c r="U435" s="283" t="str">
        <f>'01-Mapa de riesgo-UO'!AW436</f>
        <v>ASUMIR</v>
      </c>
      <c r="V435" s="283">
        <f>'01-Mapa de riesgo-UO'!AX436</f>
        <v>0</v>
      </c>
      <c r="W435" s="180">
        <f>IF(U435="COMPARTIR",'01-Mapa de riesgo-UO'!BA436, IF(U435=0, 0,$I$6))</f>
        <v>0</v>
      </c>
      <c r="X435" s="281"/>
      <c r="Y435" s="281"/>
      <c r="Z435" s="281"/>
      <c r="AA435" s="281"/>
      <c r="AB435" s="430"/>
    </row>
    <row r="436" spans="1:28" ht="65.25" hidden="1" customHeight="1" x14ac:dyDescent="0.2">
      <c r="A436" s="324">
        <v>143</v>
      </c>
      <c r="B436" s="332" t="str">
        <f>'01-Mapa de riesgo-UO'!D437</f>
        <v>ADMINISTRACIÓN_INSTITUCIONAL</v>
      </c>
      <c r="C436" s="402" t="str">
        <f>+'01-Mapa de riesgo-UO'!F437</f>
        <v>SI</v>
      </c>
      <c r="D436" s="332" t="str">
        <f>'01-Mapa de riesgo-UO'!J437</f>
        <v>Operacional</v>
      </c>
      <c r="E436" s="332" t="str">
        <f>'01-Mapa de riesgo-UO'!K437</f>
        <v xml:space="preserve">Ilegitimidad en resultados electorales 
</v>
      </c>
      <c r="F436" s="332"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32" t="str">
        <f>'01-Mapa de riesgo-UO'!M437</f>
        <v>Impugnación de resultado electorales.                                                                                                                                                                                                                                                                                        Perdida de credibilidad en el sistema electoral de la Universidad</v>
      </c>
      <c r="I436" s="431" t="str">
        <f>'01-Mapa de riesgo-UO'!AT437</f>
        <v>LEVE</v>
      </c>
      <c r="J436" s="332" t="str">
        <f>'01-Mapa de riesgo-UO'!AU437</f>
        <v>Nùmero de impugnaciones electorales</v>
      </c>
      <c r="K436" s="439">
        <v>0</v>
      </c>
      <c r="L436" s="434" t="s">
        <v>2890</v>
      </c>
      <c r="M436" s="278" t="str">
        <f>IF('01-Mapa de riesgo-UO'!S437="No existen", "No existe control para el riesgo",'01-Mapa de riesgo-UO'!W437)</f>
        <v>Elaboración de listados descentralizados por parte de las dependencias responsables</v>
      </c>
      <c r="N436" s="278" t="str">
        <f>'01-Mapa de riesgo-UO'!AB437</f>
        <v>Software Gestion de Talento Humano y Software de Registro y Control</v>
      </c>
      <c r="O436" s="278" t="str">
        <f>'01-Mapa de riesgo-UO'!AG437</f>
        <v>Jefe de Gestion del Talento Humano y la directora de Admisiones registro y Control</v>
      </c>
      <c r="P436" s="280" t="str">
        <f>'01-Mapa de riesgo-UO'!AL437</f>
        <v>No definida</v>
      </c>
      <c r="Q436" s="280" t="str">
        <f>'01-Mapa de riesgo-UO'!AP437</f>
        <v>Preventivo</v>
      </c>
      <c r="R436" s="431" t="str">
        <f>'01-Mapa de riesgo-UO'!AR437</f>
        <v>FUERTE</v>
      </c>
      <c r="S436" s="434" t="s">
        <v>2827</v>
      </c>
      <c r="T436" s="434"/>
      <c r="U436" s="283" t="str">
        <f>'01-Mapa de riesgo-UO'!AW437</f>
        <v>ASUMIR</v>
      </c>
      <c r="V436" s="283">
        <f>'01-Mapa de riesgo-UO'!AX437</f>
        <v>0</v>
      </c>
      <c r="W436" s="180">
        <f>IF(U436="COMPARTIR",'01-Mapa de riesgo-UO'!BA437, IF(U436=0, 0,$I$6))</f>
        <v>0</v>
      </c>
      <c r="X436" s="281"/>
      <c r="Y436" s="281"/>
      <c r="Z436" s="281"/>
      <c r="AA436" s="281"/>
      <c r="AB436" s="430" t="s">
        <v>2144</v>
      </c>
    </row>
    <row r="437" spans="1:28" ht="65.25" hidden="1" customHeight="1" x14ac:dyDescent="0.2">
      <c r="A437" s="324"/>
      <c r="B437" s="332"/>
      <c r="C437" s="402"/>
      <c r="D437" s="332"/>
      <c r="E437" s="332"/>
      <c r="F437" s="332"/>
      <c r="G437" s="52" t="str">
        <f>'01-Mapa de riesgo-UO'!I438</f>
        <v>Errónea configuración de las votaciones, debido a que software requiera demasiadas configuraciones o permisos lo que podría generar fallas en las votaciones</v>
      </c>
      <c r="H437" s="332"/>
      <c r="I437" s="431"/>
      <c r="J437" s="332"/>
      <c r="K437" s="401"/>
      <c r="L437" s="399"/>
      <c r="M437" s="278" t="str">
        <f>IF('01-Mapa de riesgo-UO'!S438="No existen", "No existe control para el riesgo",'01-Mapa de riesgo-UO'!W438)</f>
        <v>Revisión de la configuración de las elecciones y Auditoria por parte de Control Interno</v>
      </c>
      <c r="N437" s="278">
        <f>'01-Mapa de riesgo-UO'!AB438</f>
        <v>0</v>
      </c>
      <c r="O437" s="278" t="str">
        <f>'01-Mapa de riesgo-UO'!AG438</f>
        <v>Jefe y profesional de Control Interno</v>
      </c>
      <c r="P437" s="280" t="str">
        <f>'01-Mapa de riesgo-UO'!AL438</f>
        <v>No definida</v>
      </c>
      <c r="Q437" s="280" t="str">
        <f>'01-Mapa de riesgo-UO'!AP438</f>
        <v>Preventivo</v>
      </c>
      <c r="R437" s="431"/>
      <c r="S437" s="434" t="s">
        <v>2827</v>
      </c>
      <c r="T437" s="434"/>
      <c r="U437" s="283" t="str">
        <f>'01-Mapa de riesgo-UO'!AW438</f>
        <v>ASUMIR</v>
      </c>
      <c r="V437" s="283">
        <f>'01-Mapa de riesgo-UO'!AX438</f>
        <v>0</v>
      </c>
      <c r="W437" s="180">
        <f>IF(U437="COMPARTIR",'01-Mapa de riesgo-UO'!BA438, IF(U437=0, 0,$I$6))</f>
        <v>0</v>
      </c>
      <c r="X437" s="281"/>
      <c r="Y437" s="281"/>
      <c r="Z437" s="281"/>
      <c r="AA437" s="281"/>
      <c r="AB437" s="430"/>
    </row>
    <row r="438" spans="1:28" ht="65.25" hidden="1" customHeight="1" x14ac:dyDescent="0.2">
      <c r="A438" s="324"/>
      <c r="B438" s="332"/>
      <c r="C438" s="402"/>
      <c r="D438" s="332"/>
      <c r="E438" s="332"/>
      <c r="F438" s="332"/>
      <c r="G438" s="52" t="str">
        <f>'01-Mapa de riesgo-UO'!I439</f>
        <v>Fallas técnicas del servidor, o por problemas de energía eléctrica o conexión a Internet</v>
      </c>
      <c r="H438" s="332"/>
      <c r="I438" s="431"/>
      <c r="J438" s="332"/>
      <c r="K438" s="401"/>
      <c r="L438" s="399"/>
      <c r="M438" s="278" t="str">
        <f>IF('01-Mapa de riesgo-UO'!S439="No existen", "No existe control para el riesgo",'01-Mapa de riesgo-UO'!W439)</f>
        <v>Pruebas de simulación de las votaciones</v>
      </c>
      <c r="N438" s="278" t="str">
        <f>'01-Mapa de riesgo-UO'!AB439</f>
        <v>Software de Votaciones</v>
      </c>
      <c r="O438" s="278" t="str">
        <f>'01-Mapa de riesgo-UO'!AG439</f>
        <v>Ingeniero de Sistemas asignado a las elecciones</v>
      </c>
      <c r="P438" s="280" t="str">
        <f>'01-Mapa de riesgo-UO'!AL439</f>
        <v>No definida</v>
      </c>
      <c r="Q438" s="280" t="str">
        <f>'01-Mapa de riesgo-UO'!AP439</f>
        <v>Preventivo</v>
      </c>
      <c r="R438" s="431"/>
      <c r="S438" s="434" t="s">
        <v>2827</v>
      </c>
      <c r="T438" s="434"/>
      <c r="U438" s="283" t="str">
        <f>'01-Mapa de riesgo-UO'!AW439</f>
        <v>ASUMIR</v>
      </c>
      <c r="V438" s="283">
        <f>'01-Mapa de riesgo-UO'!AX439</f>
        <v>0</v>
      </c>
      <c r="W438" s="180">
        <f>IF(U438="COMPARTIR",'01-Mapa de riesgo-UO'!BA439, IF(U438=0, 0,$I$6))</f>
        <v>0</v>
      </c>
      <c r="X438" s="281"/>
      <c r="Y438" s="281"/>
      <c r="Z438" s="281"/>
      <c r="AA438" s="281"/>
      <c r="AB438" s="430"/>
    </row>
    <row r="439" spans="1:28" ht="65.25" hidden="1" customHeight="1" x14ac:dyDescent="0.2">
      <c r="A439" s="324">
        <v>144</v>
      </c>
      <c r="B439" s="332" t="str">
        <f>'01-Mapa de riesgo-UO'!D440</f>
        <v>ADMINISTRACIÓN_INSTITUCIONAL</v>
      </c>
      <c r="C439" s="402" t="str">
        <f>+'01-Mapa de riesgo-UO'!F440</f>
        <v>SI</v>
      </c>
      <c r="D439" s="332" t="str">
        <f>'01-Mapa de riesgo-UO'!J440</f>
        <v>Cumplimiento</v>
      </c>
      <c r="E439" s="332" t="str">
        <f>'01-Mapa de riesgo-UO'!K440</f>
        <v>Vencimiento de términos para la atención de Derechos de Petición que lleguen a la Secretaria General</v>
      </c>
      <c r="F439" s="332" t="str">
        <f>'01-Mapa de riesgo-UO'!L440</f>
        <v>No dar respuesta a un Derecho de Petición dentro de los términos establecidos por la ley</v>
      </c>
      <c r="G439" s="52" t="str">
        <f>'01-Mapa de riesgo-UO'!I440</f>
        <v>Omisión o retraso de respuesta por parte del funcionario encargado en la Secretaria General</v>
      </c>
      <c r="H439" s="332" t="str">
        <f>'01-Mapa de riesgo-UO'!M440</f>
        <v>Interposición de una Acción de Tutela.                                                                                                                                                                                                                                                                           Acciones legales en contra de la Universidad</v>
      </c>
      <c r="I439" s="431" t="str">
        <f>'01-Mapa de riesgo-UO'!AT440</f>
        <v>LEVE</v>
      </c>
      <c r="J439" s="332" t="str">
        <f>'01-Mapa de riesgo-UO'!AU440</f>
        <v>Nùmero de Acciones de Tutela o Demandas por la no atención de Derechos de Petición</v>
      </c>
      <c r="K439" s="439">
        <v>0</v>
      </c>
      <c r="L439" s="399" t="s">
        <v>2891</v>
      </c>
      <c r="M439" s="278" t="str">
        <f>IF('01-Mapa de riesgo-UO'!S440="No existen", "No existe control para el riesgo",'01-Mapa de riesgo-UO'!W440)</f>
        <v>Radicación de los Derechos de Petición por parte de Gestión Documental donde se establece fecha de recepción</v>
      </c>
      <c r="N439" s="278">
        <f>'01-Mapa de riesgo-UO'!AB440</f>
        <v>0</v>
      </c>
      <c r="O439" s="278" t="str">
        <f>'01-Mapa de riesgo-UO'!AG440</f>
        <v>Planta y transitorio</v>
      </c>
      <c r="P439" s="280" t="str">
        <f>'01-Mapa de riesgo-UO'!AL440</f>
        <v>No definida</v>
      </c>
      <c r="Q439" s="280" t="str">
        <f>'01-Mapa de riesgo-UO'!AP440</f>
        <v>Preventivo</v>
      </c>
      <c r="R439" s="431" t="str">
        <f>'01-Mapa de riesgo-UO'!AR440</f>
        <v>FUERTE</v>
      </c>
      <c r="S439" s="434" t="s">
        <v>2827</v>
      </c>
      <c r="T439" s="434"/>
      <c r="U439" s="283" t="str">
        <f>'01-Mapa de riesgo-UO'!AW440</f>
        <v>ASUMIR</v>
      </c>
      <c r="V439" s="283">
        <f>'01-Mapa de riesgo-UO'!AX440</f>
        <v>0</v>
      </c>
      <c r="W439" s="180">
        <f>IF(U439="COMPARTIR",'01-Mapa de riesgo-UO'!BA440, IF(U439=0, 0,$I$6))</f>
        <v>0</v>
      </c>
      <c r="X439" s="281"/>
      <c r="Y439" s="281"/>
      <c r="Z439" s="281"/>
      <c r="AA439" s="281"/>
      <c r="AB439" s="430" t="s">
        <v>2144</v>
      </c>
    </row>
    <row r="440" spans="1:28" ht="65.25" hidden="1" customHeight="1" x14ac:dyDescent="0.2">
      <c r="A440" s="324"/>
      <c r="B440" s="332"/>
      <c r="C440" s="402"/>
      <c r="D440" s="332"/>
      <c r="E440" s="332"/>
      <c r="F440" s="332"/>
      <c r="G440" s="52" t="str">
        <f>'01-Mapa de riesgo-UO'!I441</f>
        <v>Entidades externas que no suministran soportes o información requerida para dar respuesta</v>
      </c>
      <c r="H440" s="332"/>
      <c r="I440" s="431"/>
      <c r="J440" s="332"/>
      <c r="K440" s="401"/>
      <c r="L440" s="399"/>
      <c r="M440" s="278" t="str">
        <f>IF('01-Mapa de riesgo-UO'!S441="No existen", "No existe control para el riesgo",'01-Mapa de riesgo-UO'!W441)</f>
        <v>Seguimiento por parte del funcionario encargado estableciendo dentro del calendario una alarma de aviso de la proximidad del vencimiento</v>
      </c>
      <c r="N440" s="278">
        <f>'01-Mapa de riesgo-UO'!AB441</f>
        <v>0</v>
      </c>
      <c r="O440" s="278" t="str">
        <f>'01-Mapa de riesgo-UO'!AG441</f>
        <v>Contrato prestación de servicios</v>
      </c>
      <c r="P440" s="280" t="str">
        <f>'01-Mapa de riesgo-UO'!AL441</f>
        <v>No definida</v>
      </c>
      <c r="Q440" s="280" t="str">
        <f>'01-Mapa de riesgo-UO'!AP441</f>
        <v>Preventivo</v>
      </c>
      <c r="R440" s="431"/>
      <c r="S440" s="434" t="s">
        <v>2827</v>
      </c>
      <c r="T440" s="434"/>
      <c r="U440" s="283" t="str">
        <f>'01-Mapa de riesgo-UO'!AW441</f>
        <v>ASUMIR</v>
      </c>
      <c r="V440" s="283">
        <f>'01-Mapa de riesgo-UO'!AX441</f>
        <v>0</v>
      </c>
      <c r="W440" s="180">
        <f>IF(U440="COMPARTIR",'01-Mapa de riesgo-UO'!BA441, IF(U440=0, 0,$I$6))</f>
        <v>0</v>
      </c>
      <c r="X440" s="281"/>
      <c r="Y440" s="281"/>
      <c r="Z440" s="281"/>
      <c r="AA440" s="281"/>
      <c r="AB440" s="430"/>
    </row>
    <row r="441" spans="1:28" ht="65.25" hidden="1" customHeight="1" x14ac:dyDescent="0.2">
      <c r="A441" s="324"/>
      <c r="B441" s="332"/>
      <c r="C441" s="402"/>
      <c r="D441" s="332"/>
      <c r="E441" s="332"/>
      <c r="F441" s="332"/>
      <c r="G441" s="52">
        <f>'01-Mapa de riesgo-UO'!I442</f>
        <v>0</v>
      </c>
      <c r="H441" s="332"/>
      <c r="I441" s="431"/>
      <c r="J441" s="332"/>
      <c r="K441" s="401"/>
      <c r="L441" s="399"/>
      <c r="M441" s="278" t="str">
        <f>IF('01-Mapa de riesgo-UO'!S442="No existen", "No existe control para el riesgo",'01-Mapa de riesgo-UO'!W442)</f>
        <v>Solicitud por escrito a las dependencias internas o externas de la información requerida para la adecuada atención del Derecho de Petición con fecha máxima para aportarla</v>
      </c>
      <c r="N441" s="278" t="str">
        <f>'01-Mapa de riesgo-UO'!AB442</f>
        <v>Aplicativo Gestión de Documentos</v>
      </c>
      <c r="O441" s="278" t="str">
        <f>'01-Mapa de riesgo-UO'!AG442</f>
        <v>Secretaria General/Contrato  prestación de servicios</v>
      </c>
      <c r="P441" s="280" t="str">
        <f>'01-Mapa de riesgo-UO'!AL442</f>
        <v>No definida</v>
      </c>
      <c r="Q441" s="280" t="str">
        <f>'01-Mapa de riesgo-UO'!AP442</f>
        <v>Preventivo</v>
      </c>
      <c r="R441" s="431"/>
      <c r="S441" s="434" t="s">
        <v>2827</v>
      </c>
      <c r="T441" s="434"/>
      <c r="U441" s="283" t="str">
        <f>'01-Mapa de riesgo-UO'!AW442</f>
        <v>ASUMIR</v>
      </c>
      <c r="V441" s="283">
        <f>'01-Mapa de riesgo-UO'!AX442</f>
        <v>0</v>
      </c>
      <c r="W441" s="180">
        <f>IF(U441="COMPARTIR",'01-Mapa de riesgo-UO'!BA442, IF(U441=0, 0,$I$6))</f>
        <v>0</v>
      </c>
      <c r="X441" s="281"/>
      <c r="Y441" s="281"/>
      <c r="Z441" s="281"/>
      <c r="AA441" s="281"/>
      <c r="AB441" s="430"/>
    </row>
    <row r="442" spans="1:28" ht="65.25" hidden="1" customHeight="1" x14ac:dyDescent="0.2">
      <c r="A442" s="324">
        <v>145</v>
      </c>
      <c r="B442" s="332" t="str">
        <f>'01-Mapa de riesgo-UO'!D443</f>
        <v>ADMINISTRACIÓN_INSTITUCIONAL</v>
      </c>
      <c r="C442" s="402" t="str">
        <f>+'01-Mapa de riesgo-UO'!F443</f>
        <v>NO</v>
      </c>
      <c r="D442" s="332" t="str">
        <f>'01-Mapa de riesgo-UO'!J443</f>
        <v>Cumplimiento</v>
      </c>
      <c r="E442" s="332" t="str">
        <f>'01-Mapa de riesgo-UO'!K443</f>
        <v>Incumplimiento de la normatividad vigente y aplicable a la Universidad</v>
      </c>
      <c r="F442" s="332"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32" t="str">
        <f>'01-Mapa de riesgo-UO'!M443</f>
        <v>Contradicción conceptual con otras dependencias.                                                                                                                                                                                                                                              Otorgamiento o negación de un derecho. Toma de decisiones por fuera del alcance normativo de la Universidad</v>
      </c>
      <c r="I442" s="431" t="str">
        <f>'01-Mapa de riesgo-UO'!AT443</f>
        <v>LEVE</v>
      </c>
      <c r="J442" s="332" t="str">
        <f>'01-Mapa de riesgo-UO'!AU443</f>
        <v>Nùmero de procesos judiciales por incumplimiento de normas</v>
      </c>
      <c r="K442" s="439">
        <v>0</v>
      </c>
      <c r="L442" s="399" t="s">
        <v>2891</v>
      </c>
      <c r="M442" s="278" t="str">
        <f>IF('01-Mapa de riesgo-UO'!S443="No existen", "No existe control para el riesgo",'01-Mapa de riesgo-UO'!W443)</f>
        <v>Publicación de Acuerdos del Consejo Superior y Académico así como Resoluciones Generales con anotación correspondientes sobre la vigencia o derogatoria de los actos administrativos en los cuales aplique los temas de vigencia</v>
      </c>
      <c r="N442" s="278" t="str">
        <f>'01-Mapa de riesgo-UO'!AB443</f>
        <v>Software UTP Portal</v>
      </c>
      <c r="O442" s="278" t="str">
        <f>'01-Mapa de riesgo-UO'!AG443</f>
        <v>Contrato prestación de servicios</v>
      </c>
      <c r="P442" s="280" t="str">
        <f>'01-Mapa de riesgo-UO'!AL443</f>
        <v>Mensual</v>
      </c>
      <c r="Q442" s="280" t="str">
        <f>'01-Mapa de riesgo-UO'!AP443</f>
        <v>Preventivo</v>
      </c>
      <c r="R442" s="431" t="str">
        <f>'01-Mapa de riesgo-UO'!AR443</f>
        <v>FUERTE</v>
      </c>
      <c r="S442" s="434" t="s">
        <v>2827</v>
      </c>
      <c r="T442" s="434"/>
      <c r="U442" s="283" t="str">
        <f>'01-Mapa de riesgo-UO'!AW443</f>
        <v>ASUMIR</v>
      </c>
      <c r="V442" s="283">
        <f>'01-Mapa de riesgo-UO'!AX443</f>
        <v>0</v>
      </c>
      <c r="W442" s="180">
        <f>IF(U442="COMPARTIR",'01-Mapa de riesgo-UO'!BA443, IF(U442=0, 0,$I$6))</f>
        <v>0</v>
      </c>
      <c r="X442" s="281"/>
      <c r="Y442" s="281"/>
      <c r="Z442" s="281"/>
      <c r="AA442" s="281"/>
      <c r="AB442" s="430" t="s">
        <v>2144</v>
      </c>
    </row>
    <row r="443" spans="1:28" ht="65.25" hidden="1" customHeight="1" x14ac:dyDescent="0.2">
      <c r="A443" s="324"/>
      <c r="B443" s="332"/>
      <c r="C443" s="402"/>
      <c r="D443" s="332"/>
      <c r="E443" s="332"/>
      <c r="F443" s="332"/>
      <c r="G443" s="52" t="str">
        <f>'01-Mapa de riesgo-UO'!I444</f>
        <v>Cambios de normas expedidas por órganos o entidades extremas a la Universidad</v>
      </c>
      <c r="H443" s="332"/>
      <c r="I443" s="431"/>
      <c r="J443" s="332"/>
      <c r="K443" s="401"/>
      <c r="L443" s="399"/>
      <c r="M443" s="278" t="str">
        <f>IF('01-Mapa de riesgo-UO'!S444="No existen", "No existe control para el riesgo",'01-Mapa de riesgo-UO'!W444)</f>
        <v>Análisis y revisión de los diferentes Estatutos de la Universidad para llevar a cabo un control de la vigencia o modificaciones surtidas</v>
      </c>
      <c r="N443" s="278">
        <f>'01-Mapa de riesgo-UO'!AB444</f>
        <v>0</v>
      </c>
      <c r="O443" s="278" t="str">
        <f>'01-Mapa de riesgo-UO'!AG444</f>
        <v>Contrato prestación de servicios</v>
      </c>
      <c r="P443" s="280" t="str">
        <f>'01-Mapa de riesgo-UO'!AL444</f>
        <v>Semestral</v>
      </c>
      <c r="Q443" s="280" t="str">
        <f>'01-Mapa de riesgo-UO'!AP444</f>
        <v>Preventivo</v>
      </c>
      <c r="R443" s="431"/>
      <c r="S443" s="434" t="s">
        <v>2827</v>
      </c>
      <c r="T443" s="434"/>
      <c r="U443" s="283" t="str">
        <f>'01-Mapa de riesgo-UO'!AW444</f>
        <v>ASUMIR</v>
      </c>
      <c r="V443" s="283">
        <f>'01-Mapa de riesgo-UO'!AX444</f>
        <v>0</v>
      </c>
      <c r="W443" s="180">
        <f>IF(U443="COMPARTIR",'01-Mapa de riesgo-UO'!BA444, IF(U443=0, 0,$I$6))</f>
        <v>0</v>
      </c>
      <c r="X443" s="281"/>
      <c r="Y443" s="281"/>
      <c r="Z443" s="281"/>
      <c r="AA443" s="281"/>
      <c r="AB443" s="430"/>
    </row>
    <row r="444" spans="1:28" ht="65.25" hidden="1" customHeight="1" x14ac:dyDescent="0.2">
      <c r="A444" s="324"/>
      <c r="B444" s="332"/>
      <c r="C444" s="402"/>
      <c r="D444" s="332"/>
      <c r="E444" s="332"/>
      <c r="F444" s="332"/>
      <c r="G444" s="52">
        <f>'01-Mapa de riesgo-UO'!I445</f>
        <v>0</v>
      </c>
      <c r="H444" s="332"/>
      <c r="I444" s="431"/>
      <c r="J444" s="332"/>
      <c r="K444" s="401"/>
      <c r="L444" s="399"/>
      <c r="M444" s="278">
        <f>IF('01-Mapa de riesgo-UO'!S445="No existen", "No existe control para el riesgo",'01-Mapa de riesgo-UO'!W445)</f>
        <v>0</v>
      </c>
      <c r="N444" s="278">
        <f>'01-Mapa de riesgo-UO'!AB445</f>
        <v>0</v>
      </c>
      <c r="O444" s="278">
        <f>'01-Mapa de riesgo-UO'!AG445</f>
        <v>0</v>
      </c>
      <c r="P444" s="280">
        <f>'01-Mapa de riesgo-UO'!AL445</f>
        <v>0</v>
      </c>
      <c r="Q444" s="280">
        <f>'01-Mapa de riesgo-UO'!AP445</f>
        <v>0</v>
      </c>
      <c r="R444" s="431"/>
      <c r="S444" s="434"/>
      <c r="T444" s="434"/>
      <c r="U444" s="283" t="str">
        <f>'01-Mapa de riesgo-UO'!AW445</f>
        <v>ASUMIR</v>
      </c>
      <c r="V444" s="283">
        <f>'01-Mapa de riesgo-UO'!AX445</f>
        <v>0</v>
      </c>
      <c r="W444" s="180">
        <f>IF(U444="COMPARTIR",'01-Mapa de riesgo-UO'!BA445, IF(U444=0, 0,$I$6))</f>
        <v>0</v>
      </c>
      <c r="X444" s="281"/>
      <c r="Y444" s="281"/>
      <c r="Z444" s="281"/>
      <c r="AA444" s="281"/>
      <c r="AB444" s="430"/>
    </row>
    <row r="445" spans="1:28" ht="65.25" hidden="1" customHeight="1" x14ac:dyDescent="0.2">
      <c r="A445" s="324">
        <v>146</v>
      </c>
      <c r="B445" s="332" t="str">
        <f>'01-Mapa de riesgo-UO'!D446</f>
        <v>ADMINISTRACIÓN_INSTITUCIONAL</v>
      </c>
      <c r="C445" s="402" t="str">
        <f>+'01-Mapa de riesgo-UO'!F446</f>
        <v>NO</v>
      </c>
      <c r="D445" s="332" t="str">
        <f>'01-Mapa de riesgo-UO'!J446</f>
        <v>Estratégico</v>
      </c>
      <c r="E445" s="332" t="str">
        <f>'01-Mapa de riesgo-UO'!K446</f>
        <v xml:space="preserve">Pérdida de la información de las series documentales conservadas físicamente </v>
      </c>
      <c r="F445" s="332"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32" t="str">
        <f>'01-Mapa de riesgo-UO'!M446</f>
        <v>Perdida de la memoria institucional
Demandas por perjuicios a los usuarios
Ausencia de apoyo a la misión institucional</v>
      </c>
      <c r="I445" s="431" t="str">
        <f>'01-Mapa de riesgo-UO'!AT446</f>
        <v>LEVE</v>
      </c>
      <c r="J445" s="332" t="str">
        <f>'01-Mapa de riesgo-UO'!AU446</f>
        <v>Metros lineales de archivos histórico y central conservados únicamente en soporte papel</v>
      </c>
      <c r="K445" s="433">
        <v>895</v>
      </c>
      <c r="L445" s="434" t="s">
        <v>2892</v>
      </c>
      <c r="M445" s="278" t="str">
        <f>IF('01-Mapa de riesgo-UO'!S446="No existen", "No existe control para el riesgo",'01-Mapa de riesgo-UO'!W446)</f>
        <v>Recarga de Extintores , Control de temperatura,humedad y Verificación de sensores de humo</v>
      </c>
      <c r="N445" s="278">
        <f>'01-Mapa de riesgo-UO'!AB446</f>
        <v>0</v>
      </c>
      <c r="O445" s="278" t="str">
        <f>'01-Mapa de riesgo-UO'!AG446</f>
        <v>Técnico Administrativo  Transitorio - Gestión de Servicios Institucionales</v>
      </c>
      <c r="P445" s="280" t="str">
        <f>'01-Mapa de riesgo-UO'!AL446</f>
        <v>Anual</v>
      </c>
      <c r="Q445" s="280" t="str">
        <f>'01-Mapa de riesgo-UO'!AP446</f>
        <v>Preventivo</v>
      </c>
      <c r="R445" s="431" t="str">
        <f>'01-Mapa de riesgo-UO'!AR446</f>
        <v>ACEPTABLE</v>
      </c>
      <c r="S445" s="434" t="s">
        <v>2894</v>
      </c>
      <c r="T445" s="434"/>
      <c r="U445" s="283" t="str">
        <f>'01-Mapa de riesgo-UO'!AW446</f>
        <v>ASUMIR</v>
      </c>
      <c r="V445" s="283">
        <f>'01-Mapa de riesgo-UO'!AX446</f>
        <v>0</v>
      </c>
      <c r="W445" s="180">
        <f>IF(U445="COMPARTIR",'01-Mapa de riesgo-UO'!BA446, IF(U445=0, 0,$I$6))</f>
        <v>0</v>
      </c>
      <c r="X445" s="281"/>
      <c r="Y445" s="281"/>
      <c r="Z445" s="281"/>
      <c r="AA445" s="281"/>
      <c r="AB445" s="430" t="s">
        <v>2144</v>
      </c>
    </row>
    <row r="446" spans="1:28" ht="65.25" hidden="1" customHeight="1" x14ac:dyDescent="0.2">
      <c r="A446" s="324"/>
      <c r="B446" s="332"/>
      <c r="C446" s="402"/>
      <c r="D446" s="332"/>
      <c r="E446" s="332"/>
      <c r="F446" s="332"/>
      <c r="G446" s="52" t="str">
        <f>'01-Mapa de riesgo-UO'!I447</f>
        <v>Controles de acceso deficientes</v>
      </c>
      <c r="H446" s="332"/>
      <c r="I446" s="431"/>
      <c r="J446" s="332"/>
      <c r="K446" s="401"/>
      <c r="L446" s="399"/>
      <c r="M446" s="278" t="str">
        <f>IF('01-Mapa de riesgo-UO'!S447="No existen", "No existe control para el riesgo",'01-Mapa de riesgo-UO'!W447)</f>
        <v>Microfilmación y Digitalización</v>
      </c>
      <c r="N446" s="278">
        <f>'01-Mapa de riesgo-UO'!AB447</f>
        <v>0</v>
      </c>
      <c r="O446" s="278" t="str">
        <f>'01-Mapa de riesgo-UO'!AG447</f>
        <v>Transitorio Administrativo  Auxiliar II y  Asistencial V.</v>
      </c>
      <c r="P446" s="280" t="str">
        <f>'01-Mapa de riesgo-UO'!AL447</f>
        <v>Mensual</v>
      </c>
      <c r="Q446" s="280" t="str">
        <f>'01-Mapa de riesgo-UO'!AP447</f>
        <v>Preventivo</v>
      </c>
      <c r="R446" s="431"/>
      <c r="S446" s="434" t="s">
        <v>2895</v>
      </c>
      <c r="T446" s="434"/>
      <c r="U446" s="283" t="str">
        <f>'01-Mapa de riesgo-UO'!AW447</f>
        <v>ASUMIR</v>
      </c>
      <c r="V446" s="283">
        <f>'01-Mapa de riesgo-UO'!AX447</f>
        <v>0</v>
      </c>
      <c r="W446" s="180">
        <f>IF(U446="COMPARTIR",'01-Mapa de riesgo-UO'!BA447, IF(U446=0, 0,$I$6))</f>
        <v>0</v>
      </c>
      <c r="X446" s="281"/>
      <c r="Y446" s="281"/>
      <c r="Z446" s="281"/>
      <c r="AA446" s="281"/>
      <c r="AB446" s="430"/>
    </row>
    <row r="447" spans="1:28" ht="65.25" hidden="1" customHeight="1" x14ac:dyDescent="0.2">
      <c r="A447" s="324"/>
      <c r="B447" s="332"/>
      <c r="C447" s="402"/>
      <c r="D447" s="332"/>
      <c r="E447" s="332"/>
      <c r="F447" s="332"/>
      <c r="G447" s="52">
        <f>'01-Mapa de riesgo-UO'!I448</f>
        <v>0</v>
      </c>
      <c r="H447" s="332"/>
      <c r="I447" s="431"/>
      <c r="J447" s="332"/>
      <c r="K447" s="401"/>
      <c r="L447" s="399"/>
      <c r="M447" s="278" t="str">
        <f>IF('01-Mapa de riesgo-UO'!S448="No existen", "No existe control para el riesgo",'01-Mapa de riesgo-UO'!W448)</f>
        <v>Inventario documental</v>
      </c>
      <c r="N447" s="278">
        <f>'01-Mapa de riesgo-UO'!AB448</f>
        <v>0</v>
      </c>
      <c r="O447" s="278" t="str">
        <f>'01-Mapa de riesgo-UO'!AG448</f>
        <v>Contrato prestación de servicios</v>
      </c>
      <c r="P447" s="280" t="str">
        <f>'01-Mapa de riesgo-UO'!AL448</f>
        <v>No definida</v>
      </c>
      <c r="Q447" s="280" t="str">
        <f>'01-Mapa de riesgo-UO'!AP448</f>
        <v>Preventivo</v>
      </c>
      <c r="R447" s="431"/>
      <c r="S447" s="434" t="s">
        <v>2896</v>
      </c>
      <c r="T447" s="434"/>
      <c r="U447" s="283" t="str">
        <f>'01-Mapa de riesgo-UO'!AW448</f>
        <v>ASUMIR</v>
      </c>
      <c r="V447" s="283">
        <f>'01-Mapa de riesgo-UO'!AX448</f>
        <v>0</v>
      </c>
      <c r="W447" s="180">
        <f>IF(U447="COMPARTIR",'01-Mapa de riesgo-UO'!BA448, IF(U447=0, 0,$I$6))</f>
        <v>0</v>
      </c>
      <c r="X447" s="281"/>
      <c r="Y447" s="281"/>
      <c r="Z447" s="281"/>
      <c r="AA447" s="281"/>
      <c r="AB447" s="430"/>
    </row>
    <row r="448" spans="1:28" ht="65.25" hidden="1" customHeight="1" x14ac:dyDescent="0.2">
      <c r="A448" s="324">
        <v>147</v>
      </c>
      <c r="B448" s="332" t="str">
        <f>'01-Mapa de riesgo-UO'!D449</f>
        <v>ADMINISTRACIÓN_INSTITUCIONAL</v>
      </c>
      <c r="C448" s="402" t="str">
        <f>+'01-Mapa de riesgo-UO'!F449</f>
        <v>NO</v>
      </c>
      <c r="D448" s="332" t="str">
        <f>'01-Mapa de riesgo-UO'!J449</f>
        <v>Cumplimiento</v>
      </c>
      <c r="E448" s="332" t="str">
        <f>'01-Mapa de riesgo-UO'!K449</f>
        <v xml:space="preserve">Incumplimiento en Normatividad Archivistica conforme a la actualización de los Instrumentos Archivisticos (TRD, CCD, PGD,  FUID) </v>
      </c>
      <c r="F448" s="332" t="str">
        <f>'01-Mapa de riesgo-UO'!L449</f>
        <v xml:space="preserve">Instrumentos archivisticos desactualizados y no alineados con los cambios institucionales </v>
      </c>
      <c r="G448" s="52" t="str">
        <f>'01-Mapa de riesgo-UO'!I449</f>
        <v>Cambios constantes en la Normativa Archivistica Nacional</v>
      </c>
      <c r="H448" s="332"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431" t="str">
        <f>'01-Mapa de riesgo-UO'!AT449</f>
        <v>LEVE</v>
      </c>
      <c r="J448" s="332" t="str">
        <f>'01-Mapa de riesgo-UO'!AU449</f>
        <v xml:space="preserve">Instrumentos Archivisticos actualizados  (PGD y FUID)  y Convalidados (TRD Y CCD) </v>
      </c>
      <c r="K448" s="433">
        <v>4</v>
      </c>
      <c r="L448" s="399" t="s">
        <v>2893</v>
      </c>
      <c r="M448" s="278" t="str">
        <f>IF('01-Mapa de riesgo-UO'!S449="No existen", "No existe control para el riesgo",'01-Mapa de riesgo-UO'!W449)</f>
        <v>Actualización Inventario documental</v>
      </c>
      <c r="N448" s="278">
        <f>'01-Mapa de riesgo-UO'!AB449</f>
        <v>0</v>
      </c>
      <c r="O448" s="278" t="str">
        <f>'01-Mapa de riesgo-UO'!AG449</f>
        <v>Contrato prestación de servicios</v>
      </c>
      <c r="P448" s="280" t="str">
        <f>'01-Mapa de riesgo-UO'!AL449</f>
        <v>No definida</v>
      </c>
      <c r="Q448" s="280" t="str">
        <f>'01-Mapa de riesgo-UO'!AP449</f>
        <v>Preventivo</v>
      </c>
      <c r="R448" s="431" t="str">
        <f>'01-Mapa de riesgo-UO'!AR449</f>
        <v>ACEPTABLE</v>
      </c>
      <c r="S448" s="434" t="s">
        <v>2897</v>
      </c>
      <c r="T448" s="434"/>
      <c r="U448" s="283" t="str">
        <f>'01-Mapa de riesgo-UO'!AW449</f>
        <v>ASUMIR</v>
      </c>
      <c r="V448" s="283">
        <f>'01-Mapa de riesgo-UO'!AX449</f>
        <v>0</v>
      </c>
      <c r="W448" s="180">
        <f>IF(U448="COMPARTIR",'01-Mapa de riesgo-UO'!BA449, IF(U448=0, 0,$I$6))</f>
        <v>0</v>
      </c>
      <c r="X448" s="281"/>
      <c r="Y448" s="281"/>
      <c r="Z448" s="281"/>
      <c r="AA448" s="281"/>
      <c r="AB448" s="430" t="s">
        <v>2144</v>
      </c>
    </row>
    <row r="449" spans="1:28" ht="65.25" hidden="1" customHeight="1" x14ac:dyDescent="0.2">
      <c r="A449" s="324"/>
      <c r="B449" s="332"/>
      <c r="C449" s="402"/>
      <c r="D449" s="332"/>
      <c r="E449" s="332"/>
      <c r="F449" s="332"/>
      <c r="G449" s="52" t="str">
        <f>'01-Mapa de riesgo-UO'!I450</f>
        <v>Modificaciones en la Estructura Organizacional y que tienen relación directa con los instrumentos archivisticos</v>
      </c>
      <c r="H449" s="332"/>
      <c r="I449" s="431"/>
      <c r="J449" s="332"/>
      <c r="K449" s="401"/>
      <c r="L449" s="399"/>
      <c r="M449" s="278" t="str">
        <f>IF('01-Mapa de riesgo-UO'!S450="No existen", "No existe control para el riesgo",'01-Mapa de riesgo-UO'!W450)</f>
        <v>Actualización Programa de Gestión Documental</v>
      </c>
      <c r="N449" s="278">
        <f>'01-Mapa de riesgo-UO'!AB450</f>
        <v>0</v>
      </c>
      <c r="O449" s="278" t="str">
        <f>'01-Mapa de riesgo-UO'!AG450</f>
        <v>Transitorio Administrativo. Profesional especializado II</v>
      </c>
      <c r="P449" s="280" t="str">
        <f>'01-Mapa de riesgo-UO'!AL450</f>
        <v>No definida</v>
      </c>
      <c r="Q449" s="280" t="str">
        <f>'01-Mapa de riesgo-UO'!AP450</f>
        <v>Preventivo</v>
      </c>
      <c r="R449" s="431"/>
      <c r="S449" s="434" t="s">
        <v>2898</v>
      </c>
      <c r="T449" s="434"/>
      <c r="U449" s="283" t="str">
        <f>'01-Mapa de riesgo-UO'!AW450</f>
        <v>ASUMIR</v>
      </c>
      <c r="V449" s="283">
        <f>'01-Mapa de riesgo-UO'!AX450</f>
        <v>0</v>
      </c>
      <c r="W449" s="180">
        <f>IF(U449="COMPARTIR",'01-Mapa de riesgo-UO'!BA450, IF(U449=0, 0,$I$6))</f>
        <v>0</v>
      </c>
      <c r="X449" s="281"/>
      <c r="Y449" s="281"/>
      <c r="Z449" s="281"/>
      <c r="AA449" s="281"/>
      <c r="AB449" s="430"/>
    </row>
    <row r="450" spans="1:28" ht="65.25" hidden="1" customHeight="1" x14ac:dyDescent="0.2">
      <c r="A450" s="324"/>
      <c r="B450" s="332"/>
      <c r="C450" s="402"/>
      <c r="D450" s="332"/>
      <c r="E450" s="332"/>
      <c r="F450" s="332"/>
      <c r="G450" s="52">
        <f>'01-Mapa de riesgo-UO'!I451</f>
        <v>0</v>
      </c>
      <c r="H450" s="332"/>
      <c r="I450" s="431"/>
      <c r="J450" s="332"/>
      <c r="K450" s="401"/>
      <c r="L450" s="399"/>
      <c r="M450" s="278" t="str">
        <f>IF('01-Mapa de riesgo-UO'!S451="No existen", "No existe control para el riesgo",'01-Mapa de riesgo-UO'!W451)</f>
        <v>Actualización  de las Series Documentales  unidades organizacionales académicas y administrativas</v>
      </c>
      <c r="N450" s="278">
        <f>'01-Mapa de riesgo-UO'!AB451</f>
        <v>0</v>
      </c>
      <c r="O450" s="278" t="str">
        <f>'01-Mapa de riesgo-UO'!AG451</f>
        <v>Transitorio Administrativo   Asistencial V. / Profesoinal especializado II.</v>
      </c>
      <c r="P450" s="280" t="str">
        <f>'01-Mapa de riesgo-UO'!AL451</f>
        <v>No definida</v>
      </c>
      <c r="Q450" s="280" t="str">
        <f>'01-Mapa de riesgo-UO'!AP451</f>
        <v>Preventivo</v>
      </c>
      <c r="R450" s="431"/>
      <c r="S450" s="434" t="s">
        <v>2899</v>
      </c>
      <c r="T450" s="434"/>
      <c r="U450" s="283" t="str">
        <f>'01-Mapa de riesgo-UO'!AW451</f>
        <v>ASUMIR</v>
      </c>
      <c r="V450" s="283">
        <f>'01-Mapa de riesgo-UO'!AX451</f>
        <v>0</v>
      </c>
      <c r="W450" s="180">
        <f>IF(U450="COMPARTIR",'01-Mapa de riesgo-UO'!BA451, IF(U450=0, 0,$I$6))</f>
        <v>0</v>
      </c>
      <c r="X450" s="281"/>
      <c r="Y450" s="281"/>
      <c r="Z450" s="281"/>
      <c r="AA450" s="281"/>
      <c r="AB450" s="430"/>
    </row>
    <row r="451" spans="1:28" ht="65.25" hidden="1" customHeight="1" x14ac:dyDescent="0.2">
      <c r="A451" s="324">
        <v>148</v>
      </c>
      <c r="B451" s="332" t="str">
        <f>'01-Mapa de riesgo-UO'!D452</f>
        <v>EGRESADOS</v>
      </c>
      <c r="C451" s="402" t="str">
        <f>+'01-Mapa de riesgo-UO'!F452</f>
        <v>NO</v>
      </c>
      <c r="D451" s="332" t="str">
        <f>'01-Mapa de riesgo-UO'!J452</f>
        <v>Estratégico</v>
      </c>
      <c r="E451" s="332" t="str">
        <f>'01-Mapa de riesgo-UO'!K452</f>
        <v xml:space="preserve"> Desintéres de egresados y empleadores</v>
      </c>
      <c r="F451" s="332"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32" t="str">
        <f>'01-Mapa de riesgo-UO'!M452</f>
        <v>Baja participación de los egresados en las actividades
Desactualización de datos de los egresados y empleadores</v>
      </c>
      <c r="I451" s="431" t="str">
        <f>'01-Mapa de riesgo-UO'!AT452</f>
        <v>MODERADO</v>
      </c>
      <c r="J451" s="332" t="str">
        <f>'01-Mapa de riesgo-UO'!AU452</f>
        <v>Número de asistentes a eventos de pasa la antorcha 
Número de reuniones con empleadores</v>
      </c>
      <c r="K451" s="433">
        <v>1773</v>
      </c>
      <c r="L451" s="434" t="s">
        <v>2900</v>
      </c>
      <c r="M451" s="278" t="str">
        <f>IF('01-Mapa de riesgo-UO'!S452="No existen", "No existe control para el riesgo",'01-Mapa de riesgo-UO'!W452)</f>
        <v>Sistema de seguimiento a través del área de GTISI</v>
      </c>
      <c r="N451" s="278">
        <f>'01-Mapa de riesgo-UO'!AB452</f>
        <v>0</v>
      </c>
      <c r="O451" s="278" t="str">
        <f>'01-Mapa de riesgo-UO'!AG452</f>
        <v>Ingeniero GTISI
Coordinadora Gestion Egresados</v>
      </c>
      <c r="P451" s="280" t="str">
        <f>'01-Mapa de riesgo-UO'!AL452</f>
        <v>Semestral</v>
      </c>
      <c r="Q451" s="280" t="str">
        <f>'01-Mapa de riesgo-UO'!AP452</f>
        <v>Detectivo</v>
      </c>
      <c r="R451" s="431" t="str">
        <f>'01-Mapa de riesgo-UO'!AR452</f>
        <v>ACEPTABLE</v>
      </c>
      <c r="S451" s="434" t="s">
        <v>2483</v>
      </c>
      <c r="T451" s="434"/>
      <c r="U451" s="283" t="str">
        <f>'01-Mapa de riesgo-UO'!AW452</f>
        <v>COMPARTIR</v>
      </c>
      <c r="V451" s="283" t="str">
        <f>'01-Mapa de riesgo-UO'!AX452</f>
        <v>Implementación de plataforma más ágil y amigable para el usuario</v>
      </c>
      <c r="W451" s="180" t="str">
        <f>IF(U451="COMPARTIR",'01-Mapa de riesgo-UO'!BA452, IF(U451=0, 0,$I$6))</f>
        <v>Soporte Sistema</v>
      </c>
      <c r="X451" s="281" t="s">
        <v>271</v>
      </c>
      <c r="Y451" s="281" t="s">
        <v>2497</v>
      </c>
      <c r="Z451" s="281" t="s">
        <v>559</v>
      </c>
      <c r="AA451" s="281"/>
      <c r="AB451" s="430" t="s">
        <v>2144</v>
      </c>
    </row>
    <row r="452" spans="1:28" ht="65.25" hidden="1" customHeight="1" x14ac:dyDescent="0.2">
      <c r="A452" s="324"/>
      <c r="B452" s="332"/>
      <c r="C452" s="402"/>
      <c r="D452" s="332"/>
      <c r="E452" s="332"/>
      <c r="F452" s="332"/>
      <c r="G452" s="52" t="str">
        <f>'01-Mapa de riesgo-UO'!I453</f>
        <v xml:space="preserve">Deficiente comunicación entre la oficina de egresados, con egresados y empresarios </v>
      </c>
      <c r="H452" s="332"/>
      <c r="I452" s="431"/>
      <c r="J452" s="332"/>
      <c r="K452" s="401"/>
      <c r="L452" s="399"/>
      <c r="M452" s="278" t="str">
        <f>IF('01-Mapa de riesgo-UO'!S453="No existen", "No existe control para el riesgo",'01-Mapa de riesgo-UO'!W453)</f>
        <v>Retroalimentación a las comunicaciones emitidas</v>
      </c>
      <c r="N452" s="278">
        <f>'01-Mapa de riesgo-UO'!AB453</f>
        <v>0</v>
      </c>
      <c r="O452" s="278" t="str">
        <f>'01-Mapa de riesgo-UO'!AG453</f>
        <v>Coordinadora Gestión Egresados
Coordinadora Conmunicaciones ASEUTP</v>
      </c>
      <c r="P452" s="280" t="str">
        <f>'01-Mapa de riesgo-UO'!AL453</f>
        <v>Mensual</v>
      </c>
      <c r="Q452" s="280" t="str">
        <f>'01-Mapa de riesgo-UO'!AP453</f>
        <v>Preventivo</v>
      </c>
      <c r="R452" s="431"/>
      <c r="S452" s="434" t="s">
        <v>2484</v>
      </c>
      <c r="T452" s="434"/>
      <c r="U452" s="283" t="str">
        <f>'01-Mapa de riesgo-UO'!AW453</f>
        <v>REDUCIR</v>
      </c>
      <c r="V452" s="283" t="str">
        <f>'01-Mapa de riesgo-UO'!AX453</f>
        <v>Nuevas estrategias para la constante comunicación</v>
      </c>
      <c r="W452" s="180">
        <f>IF(U452="COMPARTIR",'01-Mapa de riesgo-UO'!BA453, IF(U452=0, 0,$I$6))</f>
        <v>0</v>
      </c>
      <c r="X452" s="281" t="s">
        <v>558</v>
      </c>
      <c r="Y452" s="281" t="s">
        <v>2498</v>
      </c>
      <c r="Z452" s="281" t="s">
        <v>561</v>
      </c>
      <c r="AA452" s="281" t="s">
        <v>2502</v>
      </c>
      <c r="AB452" s="430"/>
    </row>
    <row r="453" spans="1:28" ht="65.25" hidden="1" customHeight="1" x14ac:dyDescent="0.2">
      <c r="A453" s="324"/>
      <c r="B453" s="332"/>
      <c r="C453" s="402"/>
      <c r="D453" s="332"/>
      <c r="E453" s="332"/>
      <c r="F453" s="332"/>
      <c r="G453" s="52" t="str">
        <f>'01-Mapa de riesgo-UO'!I454</f>
        <v>Deficiencia en la identificación de estrategias y temas de interés, que incentiven la participación</v>
      </c>
      <c r="H453" s="332"/>
      <c r="I453" s="431"/>
      <c r="J453" s="332"/>
      <c r="K453" s="401"/>
      <c r="L453" s="399"/>
      <c r="M453" s="278" t="str">
        <f>IF('01-Mapa de riesgo-UO'!S454="No existen", "No existe control para el riesgo",'01-Mapa de riesgo-UO'!W454)</f>
        <v>Encuesta de satisfacción y de seguimiento</v>
      </c>
      <c r="N453" s="278">
        <f>'01-Mapa de riesgo-UO'!AB454</f>
        <v>0</v>
      </c>
      <c r="O453" s="278" t="str">
        <f>'01-Mapa de riesgo-UO'!AG454</f>
        <v>Ingeniero GTISI
Coordinadora Gestion Egresados</v>
      </c>
      <c r="P453" s="280" t="str">
        <f>'01-Mapa de riesgo-UO'!AL454</f>
        <v>Semestral</v>
      </c>
      <c r="Q453" s="280" t="str">
        <f>'01-Mapa de riesgo-UO'!AP454</f>
        <v>Detectivo</v>
      </c>
      <c r="R453" s="431"/>
      <c r="S453" s="434" t="s">
        <v>2485</v>
      </c>
      <c r="T453" s="434"/>
      <c r="U453" s="283" t="str">
        <f>'01-Mapa de riesgo-UO'!AW454</f>
        <v>REDUCIR</v>
      </c>
      <c r="V453" s="283" t="str">
        <f>'01-Mapa de riesgo-UO'!AX454</f>
        <v>Aseguramiento del diligenciamiento de las encuestas de satisfacción y seguimiento</v>
      </c>
      <c r="W453" s="180">
        <f>IF(U453="COMPARTIR",'01-Mapa de riesgo-UO'!BA454, IF(U453=0, 0,$I$6))</f>
        <v>0</v>
      </c>
      <c r="X453" s="281" t="s">
        <v>271</v>
      </c>
      <c r="Y453" s="281" t="s">
        <v>2499</v>
      </c>
      <c r="Z453" s="281" t="s">
        <v>559</v>
      </c>
      <c r="AA453" s="281"/>
      <c r="AB453" s="430"/>
    </row>
    <row r="454" spans="1:28" ht="65.25" hidden="1" customHeight="1" x14ac:dyDescent="0.2">
      <c r="A454" s="324">
        <v>149</v>
      </c>
      <c r="B454" s="332" t="str">
        <f>'01-Mapa de riesgo-UO'!D455</f>
        <v>EGRESADOS</v>
      </c>
      <c r="C454" s="402" t="str">
        <f>+'01-Mapa de riesgo-UO'!F455</f>
        <v>NO</v>
      </c>
      <c r="D454" s="332" t="str">
        <f>'01-Mapa de riesgo-UO'!J455</f>
        <v>Imagen</v>
      </c>
      <c r="E454" s="332" t="str">
        <f>'01-Mapa de riesgo-UO'!K455</f>
        <v>Desconocimiento del rol e impacto del egresado en el medio</v>
      </c>
      <c r="F454" s="332"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32" t="str">
        <f>'01-Mapa de riesgo-UO'!M455</f>
        <v>Afectación en los procesos de renovaciones curriculares
Perdida de la imagen institucional</v>
      </c>
      <c r="I454" s="431" t="str">
        <f>'01-Mapa de riesgo-UO'!AT455</f>
        <v>MODERADO</v>
      </c>
      <c r="J454" s="332" t="str">
        <f>'01-Mapa de riesgo-UO'!AU455</f>
        <v>Número de respuestas satisfactorias (excelente - buena) del punto número 3 de la encuesta / total de respuestas diligenciadas.</v>
      </c>
      <c r="K454" s="435">
        <v>0.94</v>
      </c>
      <c r="L454" s="399" t="s">
        <v>2901</v>
      </c>
      <c r="M454" s="278" t="str">
        <f>IF('01-Mapa de riesgo-UO'!S455="No existen", "No existe control para el riesgo",'01-Mapa de riesgo-UO'!W455)</f>
        <v>Sistema de seguimiento a través del área de GTISI</v>
      </c>
      <c r="N454" s="278">
        <f>'01-Mapa de riesgo-UO'!AB455</f>
        <v>0</v>
      </c>
      <c r="O454" s="278" t="str">
        <f>'01-Mapa de riesgo-UO'!AG455</f>
        <v>Ingeniero GTISI
Coordinadora Gestion Egresados</v>
      </c>
      <c r="P454" s="280" t="str">
        <f>'01-Mapa de riesgo-UO'!AL455</f>
        <v>Trimestral</v>
      </c>
      <c r="Q454" s="280" t="str">
        <f>'01-Mapa de riesgo-UO'!AP455</f>
        <v>Detectivo</v>
      </c>
      <c r="R454" s="431" t="str">
        <f>'01-Mapa de riesgo-UO'!AR455</f>
        <v>ACEPTABLE</v>
      </c>
      <c r="S454" s="434" t="s">
        <v>2905</v>
      </c>
      <c r="T454" s="434"/>
      <c r="U454" s="283" t="str">
        <f>'01-Mapa de riesgo-UO'!AW455</f>
        <v>REDUCIR</v>
      </c>
      <c r="V454" s="283" t="str">
        <f>'01-Mapa de riesgo-UO'!AX455</f>
        <v>Revisión y mejoramiento de la encuesta, si se requiere para poder medir el impacto esperado</v>
      </c>
      <c r="W454" s="180">
        <f>IF(U454="COMPARTIR",'01-Mapa de riesgo-UO'!BA455, IF(U454=0, 0,$I$6))</f>
        <v>0</v>
      </c>
      <c r="X454" s="281" t="s">
        <v>271</v>
      </c>
      <c r="Y454" s="286" t="s">
        <v>2500</v>
      </c>
      <c r="Z454" s="281" t="s">
        <v>559</v>
      </c>
      <c r="AA454" s="281"/>
      <c r="AB454" s="430" t="s">
        <v>2144</v>
      </c>
    </row>
    <row r="455" spans="1:28" ht="65.25" hidden="1" customHeight="1" x14ac:dyDescent="0.2">
      <c r="A455" s="324"/>
      <c r="B455" s="332"/>
      <c r="C455" s="402"/>
      <c r="D455" s="332"/>
      <c r="E455" s="332"/>
      <c r="F455" s="332"/>
      <c r="G455" s="52" t="str">
        <f>'01-Mapa de riesgo-UO'!I456</f>
        <v>Difilcultad en la empleabilidad del egresado</v>
      </c>
      <c r="H455" s="332"/>
      <c r="I455" s="431"/>
      <c r="J455" s="332"/>
      <c r="K455" s="401"/>
      <c r="L455" s="399"/>
      <c r="M455" s="278" t="str">
        <f>IF('01-Mapa de riesgo-UO'!S456="No existen", "No existe control para el riesgo",'01-Mapa de riesgo-UO'!W456)</f>
        <v>Encuesta de empleadores
Indicadores de bolsa de empleo UTP</v>
      </c>
      <c r="N455" s="278">
        <f>'01-Mapa de riesgo-UO'!AB456</f>
        <v>0</v>
      </c>
      <c r="O455" s="278" t="str">
        <f>'01-Mapa de riesgo-UO'!AG456</f>
        <v>Coordinador bolsa de empleo UTP 
Ingeniero GTISI
Coordinadora Gestion Egresado</v>
      </c>
      <c r="P455" s="280" t="str">
        <f>'01-Mapa de riesgo-UO'!AL456</f>
        <v>Trimestral</v>
      </c>
      <c r="Q455" s="280" t="str">
        <f>'01-Mapa de riesgo-UO'!AP456</f>
        <v>Detectivo</v>
      </c>
      <c r="R455" s="431"/>
      <c r="S455" s="434" t="s">
        <v>2906</v>
      </c>
      <c r="T455" s="434"/>
      <c r="U455" s="283" t="str">
        <f>'01-Mapa de riesgo-UO'!AW456</f>
        <v>TRANSFERIR</v>
      </c>
      <c r="V455" s="283" t="str">
        <f>'01-Mapa de riesgo-UO'!AX456</f>
        <v>Encuentros con empleadores y capacitaciones de alto impacto (desayuno con facultades), para identificación de necesidades y medición de impacto del egresado en el medio</v>
      </c>
      <c r="W455" s="180">
        <f>IF(U455="COMPARTIR",'01-Mapa de riesgo-UO'!BA456, IF(U455=0, 0,$I$6))</f>
        <v>0</v>
      </c>
      <c r="X455" s="281" t="s">
        <v>558</v>
      </c>
      <c r="Y455" s="286" t="s">
        <v>2501</v>
      </c>
      <c r="Z455" s="281" t="s">
        <v>561</v>
      </c>
      <c r="AA455" s="281" t="s">
        <v>2503</v>
      </c>
      <c r="AB455" s="430"/>
    </row>
    <row r="456" spans="1:28" ht="65.25" hidden="1" customHeight="1" x14ac:dyDescent="0.2">
      <c r="A456" s="324"/>
      <c r="B456" s="332"/>
      <c r="C456" s="402"/>
      <c r="D456" s="332"/>
      <c r="E456" s="332"/>
      <c r="F456" s="332"/>
      <c r="G456" s="52">
        <f>'01-Mapa de riesgo-UO'!I457</f>
        <v>0</v>
      </c>
      <c r="H456" s="332"/>
      <c r="I456" s="431"/>
      <c r="J456" s="332"/>
      <c r="K456" s="401"/>
      <c r="L456" s="399"/>
      <c r="M456" s="278">
        <f>IF('01-Mapa de riesgo-UO'!S457="No existen", "No existe control para el riesgo",'01-Mapa de riesgo-UO'!W457)</f>
        <v>0</v>
      </c>
      <c r="N456" s="278">
        <f>'01-Mapa de riesgo-UO'!AB457</f>
        <v>0</v>
      </c>
      <c r="O456" s="278">
        <f>'01-Mapa de riesgo-UO'!AG457</f>
        <v>0</v>
      </c>
      <c r="P456" s="280">
        <f>'01-Mapa de riesgo-UO'!AL457</f>
        <v>0</v>
      </c>
      <c r="Q456" s="280">
        <f>'01-Mapa de riesgo-UO'!AP457</f>
        <v>0</v>
      </c>
      <c r="R456" s="431"/>
      <c r="S456" s="399"/>
      <c r="T456" s="399"/>
      <c r="U456" s="283">
        <f>'01-Mapa de riesgo-UO'!AW457</f>
        <v>0</v>
      </c>
      <c r="V456" s="283">
        <f>'01-Mapa de riesgo-UO'!AX457</f>
        <v>0</v>
      </c>
      <c r="W456" s="180">
        <f>IF(U456="COMPARTIR",'01-Mapa de riesgo-UO'!BA457, IF(U456=0, 0,$I$6))</f>
        <v>0</v>
      </c>
      <c r="X456" s="281"/>
      <c r="Y456" s="281"/>
      <c r="Z456" s="281"/>
      <c r="AA456" s="281"/>
      <c r="AB456" s="430"/>
    </row>
    <row r="457" spans="1:28" ht="65.25" customHeight="1" x14ac:dyDescent="0.2">
      <c r="A457" s="324">
        <v>150</v>
      </c>
      <c r="B457" s="332" t="str">
        <f>'01-Mapa de riesgo-UO'!D458</f>
        <v>DOCENCIA</v>
      </c>
      <c r="C457" s="402" t="str">
        <f>+'01-Mapa de riesgo-UO'!F458</f>
        <v>NO</v>
      </c>
      <c r="D457" s="332" t="str">
        <f>'01-Mapa de riesgo-UO'!J458</f>
        <v>Operacional</v>
      </c>
      <c r="E457" s="332" t="str">
        <f>'01-Mapa de riesgo-UO'!K458</f>
        <v>Asignación de puntos y/o unidades salariales sin cumplimiento de requisitos</v>
      </c>
      <c r="F457" s="332" t="str">
        <f>'01-Mapa de riesgo-UO'!L458</f>
        <v>Asignación de puntos y/o unidades salariales, sin cumplir con los requisitos establecidos en la normatividad externa e interna.</v>
      </c>
      <c r="G457" s="52" t="str">
        <f>'01-Mapa de riesgo-UO'!I458</f>
        <v>Falta de claridad en las Normas Nacionales</v>
      </c>
      <c r="H457" s="332" t="str">
        <f>'01-Mapa de riesgo-UO'!M458</f>
        <v>Incorrecta asignación salarial
Devolución de dinero
Recovatorias, Demandas y reclamaciones por parte de los docentes</v>
      </c>
      <c r="I457" s="431" t="str">
        <f>'01-Mapa de riesgo-UO'!AT458</f>
        <v>LEVE</v>
      </c>
      <c r="J457" s="332" t="str">
        <f>'01-Mapa de riesgo-UO'!AU458</f>
        <v># de Puntos Asignados incorrectos / Total de Puntos Asignados</v>
      </c>
      <c r="K457" s="433">
        <v>0</v>
      </c>
      <c r="L457" s="434" t="s">
        <v>2478</v>
      </c>
      <c r="M457" s="278" t="str">
        <f>IF('01-Mapa de riesgo-UO'!S458="No existen", "No existe control para el riesgo",'01-Mapa de riesgo-UO'!W458)</f>
        <v>Verificar el cumplimiento de los requisitos exigidos en la Reglamentación externa e interna, realizando los procesos adecuadamente, con la colaboración de especialistas académicos.</v>
      </c>
      <c r="N457" s="278">
        <f>'01-Mapa de riesgo-UO'!AB458</f>
        <v>0</v>
      </c>
      <c r="O457" s="278" t="str">
        <f>'01-Mapa de riesgo-UO'!AG458</f>
        <v>CIARP</v>
      </c>
      <c r="P457" s="280" t="str">
        <f>'01-Mapa de riesgo-UO'!AL458</f>
        <v>Diaria</v>
      </c>
      <c r="Q457" s="280" t="str">
        <f>'01-Mapa de riesgo-UO'!AP458</f>
        <v>Preventivo</v>
      </c>
      <c r="R457" s="431" t="str">
        <f>'01-Mapa de riesgo-UO'!AR458</f>
        <v>ACEPTABLE</v>
      </c>
      <c r="S457" s="434" t="s">
        <v>2488</v>
      </c>
      <c r="T457" s="434"/>
      <c r="U457" s="283" t="str">
        <f>'01-Mapa de riesgo-UO'!AW458</f>
        <v>ASUMIR</v>
      </c>
      <c r="V457" s="283">
        <f>'01-Mapa de riesgo-UO'!AX458</f>
        <v>0</v>
      </c>
      <c r="W457" s="180">
        <f>IF(U457="COMPARTIR",'01-Mapa de riesgo-UO'!BA458, IF(U457=0, 0,$I$6))</f>
        <v>0</v>
      </c>
      <c r="X457" s="281"/>
      <c r="Y457" s="281"/>
      <c r="Z457" s="281"/>
      <c r="AA457" s="281"/>
      <c r="AB457" s="430" t="s">
        <v>2144</v>
      </c>
    </row>
    <row r="458" spans="1:28" ht="65.25" hidden="1" customHeight="1" x14ac:dyDescent="0.2">
      <c r="A458" s="324"/>
      <c r="B458" s="332"/>
      <c r="C458" s="402"/>
      <c r="D458" s="332"/>
      <c r="E458" s="332"/>
      <c r="F458" s="332"/>
      <c r="G458" s="52" t="str">
        <f>'01-Mapa de riesgo-UO'!I459</f>
        <v>Interpretación de la norma (ambigüedad).</v>
      </c>
      <c r="H458" s="332"/>
      <c r="I458" s="431"/>
      <c r="J458" s="332"/>
      <c r="K458" s="401"/>
      <c r="L458" s="399"/>
      <c r="M458" s="278" t="str">
        <f>IF('01-Mapa de riesgo-UO'!S459="No existen", "No existe control para el riesgo",'01-Mapa de riesgo-UO'!W459)</f>
        <v>Revisión de los Actos Administrativos (Resolución de Rectoría) elaborados, de acuerdo con el estudio preliminar aprobado en Acta</v>
      </c>
      <c r="N458" s="278">
        <f>'01-Mapa de riesgo-UO'!AB459</f>
        <v>0</v>
      </c>
      <c r="O458" s="278" t="str">
        <f>'01-Mapa de riesgo-UO'!AG459</f>
        <v>Transitorio y Contratista (V Académica)</v>
      </c>
      <c r="P458" s="280" t="str">
        <f>'01-Mapa de riesgo-UO'!AL459</f>
        <v>Quincenal</v>
      </c>
      <c r="Q458" s="280" t="str">
        <f>'01-Mapa de riesgo-UO'!AP459</f>
        <v>Preventivo</v>
      </c>
      <c r="R458" s="431"/>
      <c r="S458" s="434" t="s">
        <v>2488</v>
      </c>
      <c r="T458" s="434"/>
      <c r="U458" s="283" t="str">
        <f>'01-Mapa de riesgo-UO'!AW459</f>
        <v>ASUMIR</v>
      </c>
      <c r="V458" s="283">
        <f>'01-Mapa de riesgo-UO'!AX459</f>
        <v>0</v>
      </c>
      <c r="W458" s="180">
        <f>IF(U458="COMPARTIR",'01-Mapa de riesgo-UO'!BA459, IF(U458=0, 0,$I$6))</f>
        <v>0</v>
      </c>
      <c r="X458" s="281"/>
      <c r="Y458" s="281"/>
      <c r="Z458" s="281"/>
      <c r="AA458" s="281"/>
      <c r="AB458" s="430"/>
    </row>
    <row r="459" spans="1:28" ht="65.25" hidden="1" customHeight="1" x14ac:dyDescent="0.2">
      <c r="A459" s="324"/>
      <c r="B459" s="332"/>
      <c r="C459" s="402"/>
      <c r="D459" s="332"/>
      <c r="E459" s="332"/>
      <c r="F459" s="332"/>
      <c r="G459" s="52" t="str">
        <f>'01-Mapa de riesgo-UO'!I460</f>
        <v>Fallas del sistema de información desde la solicitud hasta el pago y falta de integralidad entre los sistemas.</v>
      </c>
      <c r="H459" s="332"/>
      <c r="I459" s="431"/>
      <c r="J459" s="332"/>
      <c r="K459" s="401"/>
      <c r="L459" s="399"/>
      <c r="M459" s="278" t="str">
        <f>IF('01-Mapa de riesgo-UO'!S460="No existen", "No existe control para el riesgo",'01-Mapa de riesgo-UO'!W460)</f>
        <v>Verificación de los puntos aplicados a nómina o contratación vigente</v>
      </c>
      <c r="N459" s="278">
        <f>'01-Mapa de riesgo-UO'!AB460</f>
        <v>0</v>
      </c>
      <c r="O459" s="278" t="str">
        <f>'01-Mapa de riesgo-UO'!AG460</f>
        <v>Transitorio y Contratista ( V. Académica) y Profesional de Nómina</v>
      </c>
      <c r="P459" s="280" t="str">
        <f>'01-Mapa de riesgo-UO'!AL460</f>
        <v>Mensual</v>
      </c>
      <c r="Q459" s="280" t="str">
        <f>'01-Mapa de riesgo-UO'!AP460</f>
        <v>Preventivo</v>
      </c>
      <c r="R459" s="431"/>
      <c r="S459" s="434" t="s">
        <v>2488</v>
      </c>
      <c r="T459" s="434"/>
      <c r="U459" s="283" t="str">
        <f>'01-Mapa de riesgo-UO'!AW460</f>
        <v>ASUMIR</v>
      </c>
      <c r="V459" s="283">
        <f>'01-Mapa de riesgo-UO'!AX460</f>
        <v>0</v>
      </c>
      <c r="W459" s="180">
        <f>IF(U459="COMPARTIR",'01-Mapa de riesgo-UO'!BA460, IF(U459=0, 0,$I$6))</f>
        <v>0</v>
      </c>
      <c r="X459" s="281"/>
      <c r="Y459" s="281"/>
      <c r="Z459" s="281"/>
      <c r="AA459" s="281"/>
      <c r="AB459" s="430"/>
    </row>
    <row r="460" spans="1:28" ht="65.25" hidden="1" customHeight="1" x14ac:dyDescent="0.2">
      <c r="A460" s="324">
        <v>151</v>
      </c>
      <c r="B460" s="332" t="str">
        <f>'01-Mapa de riesgo-UO'!D461</f>
        <v>BIENESTAR_INSTITUCIONAL</v>
      </c>
      <c r="C460" s="402" t="str">
        <f>+'01-Mapa de riesgo-UO'!F461</f>
        <v>NO</v>
      </c>
      <c r="D460" s="332" t="str">
        <f>'01-Mapa de riesgo-UO'!J461</f>
        <v>Financiero</v>
      </c>
      <c r="E460" s="332" t="str">
        <f>'01-Mapa de riesgo-UO'!K461</f>
        <v>Desfinanciación para la ejecución de propuestas de formación enfocadas al bienestar docente</v>
      </c>
      <c r="F460" s="332"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32" t="str">
        <f>'01-Mapa de riesgo-UO'!M461</f>
        <v>Desmotivación del personal docente de la institución
Bajo rendimiento de los  docentes
Detrimento de la calidad de los programas académicos</v>
      </c>
      <c r="I460" s="431" t="str">
        <f>'01-Mapa de riesgo-UO'!AT461</f>
        <v>LEVE</v>
      </c>
      <c r="J460" s="332" t="str">
        <f>'01-Mapa de riesgo-UO'!AU461</f>
        <v>% de disminución de los recursos financieros para el desarrollo de propuesta de formación frente al año inmediatamente anterior</v>
      </c>
      <c r="K460" s="435">
        <v>0</v>
      </c>
      <c r="L460" s="399" t="s">
        <v>2479</v>
      </c>
      <c r="M460" s="278" t="str">
        <f>IF('01-Mapa de riesgo-UO'!S461="No existen", "No existe control para el riesgo",'01-Mapa de riesgo-UO'!W461)</f>
        <v>Distribución efectiva del presupuesto desde la Vicerrectoria Administraiva y Financiera, según necesidades presupuestadas por el programa</v>
      </c>
      <c r="N460" s="278">
        <f>'01-Mapa de riesgo-UO'!AB461</f>
        <v>0</v>
      </c>
      <c r="O460" s="278" t="str">
        <f>'01-Mapa de riesgo-UO'!AG461</f>
        <v>Transitorio: profesional vicerrectoría administrativa</v>
      </c>
      <c r="P460" s="280" t="str">
        <f>'01-Mapa de riesgo-UO'!AL461</f>
        <v>Anual</v>
      </c>
      <c r="Q460" s="280" t="str">
        <f>'01-Mapa de riesgo-UO'!AP461</f>
        <v>Preventivo</v>
      </c>
      <c r="R460" s="431" t="str">
        <f>'01-Mapa de riesgo-UO'!AR461</f>
        <v>ACEPTABLE</v>
      </c>
      <c r="S460" s="434" t="s">
        <v>2489</v>
      </c>
      <c r="T460" s="434"/>
      <c r="U460" s="283" t="str">
        <f>'01-Mapa de riesgo-UO'!AW461</f>
        <v>ASUMIR</v>
      </c>
      <c r="V460" s="283">
        <f>'01-Mapa de riesgo-UO'!AX461</f>
        <v>0</v>
      </c>
      <c r="W460" s="180">
        <f>IF(U460="COMPARTIR",'01-Mapa de riesgo-UO'!BA461, IF(U460=0, 0,$I$6))</f>
        <v>0</v>
      </c>
      <c r="X460" s="281"/>
      <c r="Y460" s="281"/>
      <c r="Z460" s="281"/>
      <c r="AA460" s="281"/>
      <c r="AB460" s="430" t="s">
        <v>2144</v>
      </c>
    </row>
    <row r="461" spans="1:28" ht="65.25" hidden="1" customHeight="1" x14ac:dyDescent="0.2">
      <c r="A461" s="324"/>
      <c r="B461" s="332"/>
      <c r="C461" s="402"/>
      <c r="D461" s="332"/>
      <c r="E461" s="332"/>
      <c r="F461" s="332"/>
      <c r="G461" s="52" t="str">
        <f>'01-Mapa de riesgo-UO'!I462</f>
        <v>Uso del recurso en actividades que no aportan al bienestar docente.</v>
      </c>
      <c r="H461" s="332"/>
      <c r="I461" s="431"/>
      <c r="J461" s="332"/>
      <c r="K461" s="401"/>
      <c r="L461" s="399"/>
      <c r="M461" s="278" t="str">
        <f>IF('01-Mapa de riesgo-UO'!S462="No existen", "No existe control para el riesgo",'01-Mapa de riesgo-UO'!W462)</f>
        <v>Distribución efectiva del presupuesto desde la Vicerrectoria Administraiva y Financiera, según necesidades presupuestadas por el programa</v>
      </c>
      <c r="N461" s="278">
        <f>'01-Mapa de riesgo-UO'!AB462</f>
        <v>0</v>
      </c>
      <c r="O461" s="278" t="str">
        <f>'01-Mapa de riesgo-UO'!AG462</f>
        <v>Transitorio: profesional vicerrectoría Académica</v>
      </c>
      <c r="P461" s="280" t="str">
        <f>'01-Mapa de riesgo-UO'!AL462</f>
        <v>Anual</v>
      </c>
      <c r="Q461" s="280" t="str">
        <f>'01-Mapa de riesgo-UO'!AP462</f>
        <v>Preventivo</v>
      </c>
      <c r="R461" s="431"/>
      <c r="S461" s="434" t="s">
        <v>2489</v>
      </c>
      <c r="T461" s="434"/>
      <c r="U461" s="283" t="str">
        <f>'01-Mapa de riesgo-UO'!AW462</f>
        <v>ASUMIR</v>
      </c>
      <c r="V461" s="283">
        <f>'01-Mapa de riesgo-UO'!AX462</f>
        <v>0</v>
      </c>
      <c r="W461" s="180">
        <f>IF(U461="COMPARTIR",'01-Mapa de riesgo-UO'!BA462, IF(U461=0, 0,$I$6))</f>
        <v>0</v>
      </c>
      <c r="X461" s="281"/>
      <c r="Y461" s="281"/>
      <c r="Z461" s="281"/>
      <c r="AA461" s="281"/>
      <c r="AB461" s="430"/>
    </row>
    <row r="462" spans="1:28" ht="65.25" hidden="1" customHeight="1" x14ac:dyDescent="0.2">
      <c r="A462" s="324"/>
      <c r="B462" s="332"/>
      <c r="C462" s="402"/>
      <c r="D462" s="332"/>
      <c r="E462" s="332"/>
      <c r="F462" s="332"/>
      <c r="G462" s="52">
        <f>'01-Mapa de riesgo-UO'!I463</f>
        <v>0</v>
      </c>
      <c r="H462" s="332"/>
      <c r="I462" s="431"/>
      <c r="J462" s="332"/>
      <c r="K462" s="401"/>
      <c r="L462" s="399"/>
      <c r="M462" s="278">
        <f>IF('01-Mapa de riesgo-UO'!S463="No existen", "No existe control para el riesgo",'01-Mapa de riesgo-UO'!W463)</f>
        <v>0</v>
      </c>
      <c r="N462" s="278">
        <f>'01-Mapa de riesgo-UO'!AB463</f>
        <v>0</v>
      </c>
      <c r="O462" s="278">
        <f>'01-Mapa de riesgo-UO'!AG463</f>
        <v>0</v>
      </c>
      <c r="P462" s="280">
        <f>'01-Mapa de riesgo-UO'!AL463</f>
        <v>0</v>
      </c>
      <c r="Q462" s="280">
        <f>'01-Mapa de riesgo-UO'!AP463</f>
        <v>0</v>
      </c>
      <c r="R462" s="431"/>
      <c r="S462" s="434"/>
      <c r="T462" s="434"/>
      <c r="U462" s="283" t="str">
        <f>'01-Mapa de riesgo-UO'!AW463</f>
        <v>ASUMIR</v>
      </c>
      <c r="V462" s="283">
        <f>'01-Mapa de riesgo-UO'!AX463</f>
        <v>0</v>
      </c>
      <c r="W462" s="180">
        <f>IF(U462="COMPARTIR",'01-Mapa de riesgo-UO'!BA463, IF(U462=0, 0,$I$6))</f>
        <v>0</v>
      </c>
      <c r="X462" s="281"/>
      <c r="Y462" s="281"/>
      <c r="Z462" s="281"/>
      <c r="AA462" s="281"/>
      <c r="AB462" s="430"/>
    </row>
    <row r="463" spans="1:28" ht="65.25" hidden="1" customHeight="1" x14ac:dyDescent="0.2">
      <c r="A463" s="324">
        <v>152</v>
      </c>
      <c r="B463" s="332" t="str">
        <f>'01-Mapa de riesgo-UO'!D464</f>
        <v>DIRECCIONAMIENTO_INSTITUCIONAL</v>
      </c>
      <c r="C463" s="402" t="str">
        <f>+'01-Mapa de riesgo-UO'!F464</f>
        <v>SI</v>
      </c>
      <c r="D463" s="332" t="str">
        <f>'01-Mapa de riesgo-UO'!J464</f>
        <v>Estratégico</v>
      </c>
      <c r="E463" s="332" t="str">
        <f>'01-Mapa de riesgo-UO'!K464</f>
        <v>No cumplimiento del Proyecto Educativo Institucional y las orientaciones institucionales para la renovación curricular.</v>
      </c>
      <c r="F463" s="332"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32"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431" t="str">
        <f>'01-Mapa de riesgo-UO'!AT464</f>
        <v>MODERADO</v>
      </c>
      <c r="J463" s="332" t="str">
        <f>'01-Mapa de riesgo-UO'!AU464</f>
        <v># de programas académicos con currículos actualizados/ Meta propuesta de programas académicos con currículos actualizados</v>
      </c>
      <c r="K463" s="439">
        <v>1.5</v>
      </c>
      <c r="L463" s="399" t="s">
        <v>2902</v>
      </c>
      <c r="M463" s="278" t="str">
        <f>IF('01-Mapa de riesgo-UO'!S464="No existen", "No existe control para el riesgo",'01-Mapa de riesgo-UO'!W464)</f>
        <v>Registro de las sesiones de acompañamiento a los programas académicos.
Informe de acompañamiento a los programas académicos</v>
      </c>
      <c r="N463" s="278">
        <f>'01-Mapa de riesgo-UO'!AB464</f>
        <v>0</v>
      </c>
      <c r="O463" s="278" t="str">
        <f>'01-Mapa de riesgo-UO'!AG464</f>
        <v>Contratista:</v>
      </c>
      <c r="P463" s="280" t="str">
        <f>'01-Mapa de riesgo-UO'!AL464</f>
        <v>Anual</v>
      </c>
      <c r="Q463" s="280" t="str">
        <f>'01-Mapa de riesgo-UO'!AP464</f>
        <v>Preventivo</v>
      </c>
      <c r="R463" s="431" t="str">
        <f>'01-Mapa de riesgo-UO'!AR464</f>
        <v>ACEPTABLE</v>
      </c>
      <c r="S463" s="434" t="s">
        <v>2490</v>
      </c>
      <c r="T463" s="434"/>
      <c r="U463" s="283" t="str">
        <f>'01-Mapa de riesgo-UO'!AW464</f>
        <v>COMPARTIR</v>
      </c>
      <c r="V463" s="283" t="str">
        <f>'01-Mapa de riesgo-UO'!AX464</f>
        <v>Renovación curricular</v>
      </c>
      <c r="W463" s="180" t="str">
        <f>IF(U463="COMPARTIR",'01-Mapa de riesgo-UO'!BA464, IF(U463=0, 0,$I$6))</f>
        <v>Vicerrectoría Académica,
Facultades y programas académicos</v>
      </c>
      <c r="X463" s="281" t="s">
        <v>271</v>
      </c>
      <c r="Y463" s="286" t="s">
        <v>2504</v>
      </c>
      <c r="Z463" s="281" t="s">
        <v>559</v>
      </c>
      <c r="AA463" s="281"/>
      <c r="AB463" s="430" t="s">
        <v>2144</v>
      </c>
    </row>
    <row r="464" spans="1:28" ht="65.25" hidden="1" customHeight="1" x14ac:dyDescent="0.2">
      <c r="A464" s="324"/>
      <c r="B464" s="332"/>
      <c r="C464" s="402"/>
      <c r="D464" s="332"/>
      <c r="E464" s="332"/>
      <c r="F464" s="332"/>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32"/>
      <c r="I464" s="431"/>
      <c r="J464" s="332"/>
      <c r="K464" s="401"/>
      <c r="L464" s="399"/>
      <c r="M464" s="278" t="str">
        <f>IF('01-Mapa de riesgo-UO'!S465="No existen", "No existe control para el riesgo",'01-Mapa de riesgo-UO'!W465)</f>
        <v>Sistematización de los programas con renovación curricular (recopilando y almacenando los archivos de renovación curricular y las cartas de aval del comité central de prosgrados o de curriculo según corresponda)</v>
      </c>
      <c r="N464" s="278">
        <f>'01-Mapa de riesgo-UO'!AB465</f>
        <v>0</v>
      </c>
      <c r="O464" s="278" t="str">
        <f>'01-Mapa de riesgo-UO'!AG465</f>
        <v>Contratista:</v>
      </c>
      <c r="P464" s="280" t="str">
        <f>'01-Mapa de riesgo-UO'!AL465</f>
        <v>Anual</v>
      </c>
      <c r="Q464" s="280" t="str">
        <f>'01-Mapa de riesgo-UO'!AP465</f>
        <v>Preventivo</v>
      </c>
      <c r="R464" s="431"/>
      <c r="S464" s="434" t="s">
        <v>2491</v>
      </c>
      <c r="T464" s="434"/>
      <c r="U464" s="283" t="str">
        <f>'01-Mapa de riesgo-UO'!AW465</f>
        <v>COMPARTIR</v>
      </c>
      <c r="V464" s="283" t="str">
        <f>'01-Mapa de riesgo-UO'!AX465</f>
        <v>Renovación curricular</v>
      </c>
      <c r="W464" s="180" t="str">
        <f>IF(U464="COMPARTIR",'01-Mapa de riesgo-UO'!BA465, IF(U464=0, 0,$I$6))</f>
        <v>Vicerrectoría Académica,
Facultades y programas académicos</v>
      </c>
      <c r="X464" s="281"/>
      <c r="Y464" s="286"/>
      <c r="Z464" s="281"/>
      <c r="AA464" s="281"/>
      <c r="AB464" s="430"/>
    </row>
    <row r="465" spans="1:28" ht="65.25" hidden="1" customHeight="1" x14ac:dyDescent="0.2">
      <c r="A465" s="324"/>
      <c r="B465" s="332"/>
      <c r="C465" s="402"/>
      <c r="D465" s="332"/>
      <c r="E465" s="332"/>
      <c r="F465" s="332"/>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32"/>
      <c r="I465" s="431"/>
      <c r="J465" s="332"/>
      <c r="K465" s="401"/>
      <c r="L465" s="399"/>
      <c r="M465" s="278">
        <f>IF('01-Mapa de riesgo-UO'!S466="No existen", "No existe control para el riesgo",'01-Mapa de riesgo-UO'!W466)</f>
        <v>0</v>
      </c>
      <c r="N465" s="278">
        <f>'01-Mapa de riesgo-UO'!AB466</f>
        <v>0</v>
      </c>
      <c r="O465" s="278">
        <f>'01-Mapa de riesgo-UO'!AG466</f>
        <v>0</v>
      </c>
      <c r="P465" s="280">
        <f>'01-Mapa de riesgo-UO'!AL466</f>
        <v>0</v>
      </c>
      <c r="Q465" s="280">
        <f>'01-Mapa de riesgo-UO'!AP466</f>
        <v>0</v>
      </c>
      <c r="R465" s="431"/>
      <c r="S465" s="434"/>
      <c r="T465" s="434"/>
      <c r="U465" s="283" t="str">
        <f>'01-Mapa de riesgo-UO'!AW466</f>
        <v>ASUMIR</v>
      </c>
      <c r="V465" s="283">
        <f>'01-Mapa de riesgo-UO'!AX466</f>
        <v>0</v>
      </c>
      <c r="W465" s="180">
        <f>IF(U465="COMPARTIR",'01-Mapa de riesgo-UO'!BA466, IF(U465=0, 0,$I$6))</f>
        <v>0</v>
      </c>
      <c r="X465" s="281"/>
      <c r="Y465" s="281"/>
      <c r="Z465" s="281"/>
      <c r="AA465" s="281"/>
      <c r="AB465" s="430"/>
    </row>
    <row r="466" spans="1:28" ht="65.25" customHeight="1" x14ac:dyDescent="0.2">
      <c r="A466" s="324">
        <v>153</v>
      </c>
      <c r="B466" s="332" t="str">
        <f>'01-Mapa de riesgo-UO'!D467</f>
        <v>DOCENCIA</v>
      </c>
      <c r="C466" s="402" t="str">
        <f>+'01-Mapa de riesgo-UO'!F467</f>
        <v>NO</v>
      </c>
      <c r="D466" s="332" t="str">
        <f>'01-Mapa de riesgo-UO'!J467</f>
        <v>Estratégico</v>
      </c>
      <c r="E466" s="332" t="str">
        <f>'01-Mapa de riesgo-UO'!K467</f>
        <v>Pérdida del Registro Calificado de un Programa Académico</v>
      </c>
      <c r="F466" s="332"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32"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431" t="str">
        <f>'01-Mapa de riesgo-UO'!AT467</f>
        <v>LEVE</v>
      </c>
      <c r="J466" s="332" t="str">
        <f>'01-Mapa de riesgo-UO'!AU467</f>
        <v># de programas con registro calificado vencido / programas activos en un año</v>
      </c>
      <c r="K466" s="439">
        <v>0</v>
      </c>
      <c r="L466" s="399" t="s">
        <v>2903</v>
      </c>
      <c r="M466" s="278" t="str">
        <f>IF('01-Mapa de riesgo-UO'!S467="No existen", "No existe control para el riesgo",'01-Mapa de riesgo-UO'!W467)</f>
        <v>Seguimiento permanente a la fecha de vencimiento de todos los registros calificados de los programas académicos a través del SACES y del cuadro de Vicerrectoría Académica</v>
      </c>
      <c r="N466" s="278">
        <f>'01-Mapa de riesgo-UO'!AB467</f>
        <v>0</v>
      </c>
      <c r="O466" s="278" t="str">
        <f>'01-Mapa de riesgo-UO'!AG467</f>
        <v>Profesional Transitorio</v>
      </c>
      <c r="P466" s="280" t="str">
        <f>'01-Mapa de riesgo-UO'!AL467</f>
        <v>Mensual</v>
      </c>
      <c r="Q466" s="280" t="str">
        <f>'01-Mapa de riesgo-UO'!AP467</f>
        <v>Preventivo</v>
      </c>
      <c r="R466" s="431" t="str">
        <f>'01-Mapa de riesgo-UO'!AR467</f>
        <v>ACEPTABLE</v>
      </c>
      <c r="S466" s="434" t="s">
        <v>2492</v>
      </c>
      <c r="T466" s="434"/>
      <c r="U466" s="283" t="str">
        <f>'01-Mapa de riesgo-UO'!AW467</f>
        <v>ASUMIR</v>
      </c>
      <c r="V466" s="283">
        <f>'01-Mapa de riesgo-UO'!AX467</f>
        <v>0</v>
      </c>
      <c r="W466" s="180">
        <f>IF(U466="COMPARTIR",'01-Mapa de riesgo-UO'!BA467, IF(U466=0, 0,$I$6))</f>
        <v>0</v>
      </c>
      <c r="X466" s="281"/>
      <c r="Y466" s="281"/>
      <c r="Z466" s="281"/>
      <c r="AA466" s="281"/>
      <c r="AB466" s="430" t="s">
        <v>2144</v>
      </c>
    </row>
    <row r="467" spans="1:28" ht="65.25" hidden="1" customHeight="1" x14ac:dyDescent="0.2">
      <c r="A467" s="324"/>
      <c r="B467" s="332"/>
      <c r="C467" s="402"/>
      <c r="D467" s="332"/>
      <c r="E467" s="332"/>
      <c r="F467" s="332"/>
      <c r="G467" s="52" t="str">
        <f>'01-Mapa de riesgo-UO'!I468</f>
        <v>No cumplir con los estándares establecidos para la renovación del Registro Calificado</v>
      </c>
      <c r="H467" s="332"/>
      <c r="I467" s="431"/>
      <c r="J467" s="332"/>
      <c r="K467" s="424"/>
      <c r="L467" s="399"/>
      <c r="M467" s="278" t="str">
        <f>IF('01-Mapa de riesgo-UO'!S468="No existen", "No existe control para el riesgo",'01-Mapa de riesgo-UO'!W468)</f>
        <v>Recordar a través de memorando un año antes, la fecha de vencimiento de registro calificado al programa y a su respectiva facultad</v>
      </c>
      <c r="N467" s="278">
        <f>'01-Mapa de riesgo-UO'!AB468</f>
        <v>0</v>
      </c>
      <c r="O467" s="278" t="str">
        <f>'01-Mapa de riesgo-UO'!AG468</f>
        <v>Profesional Transitorio</v>
      </c>
      <c r="P467" s="280" t="str">
        <f>'01-Mapa de riesgo-UO'!AL468</f>
        <v>No definida</v>
      </c>
      <c r="Q467" s="280" t="str">
        <f>'01-Mapa de riesgo-UO'!AP468</f>
        <v>Preventivo</v>
      </c>
      <c r="R467" s="431"/>
      <c r="S467" s="434" t="s">
        <v>2493</v>
      </c>
      <c r="T467" s="434"/>
      <c r="U467" s="283" t="str">
        <f>'01-Mapa de riesgo-UO'!AW468</f>
        <v>ASUMIR</v>
      </c>
      <c r="V467" s="283">
        <f>'01-Mapa de riesgo-UO'!AX468</f>
        <v>0</v>
      </c>
      <c r="W467" s="180">
        <f>IF(U467="COMPARTIR",'01-Mapa de riesgo-UO'!BA468, IF(U467=0, 0,$I$6))</f>
        <v>0</v>
      </c>
      <c r="X467" s="281"/>
      <c r="Y467" s="281"/>
      <c r="Z467" s="281"/>
      <c r="AA467" s="281"/>
      <c r="AB467" s="430"/>
    </row>
    <row r="468" spans="1:28" ht="65.25" hidden="1" customHeight="1" x14ac:dyDescent="0.2">
      <c r="A468" s="324"/>
      <c r="B468" s="332"/>
      <c r="C468" s="402"/>
      <c r="D468" s="332"/>
      <c r="E468" s="332"/>
      <c r="F468" s="332"/>
      <c r="G468" s="52">
        <f>'01-Mapa de riesgo-UO'!I469</f>
        <v>0</v>
      </c>
      <c r="H468" s="332"/>
      <c r="I468" s="431"/>
      <c r="J468" s="332"/>
      <c r="K468" s="424"/>
      <c r="L468" s="399"/>
      <c r="M468" s="278" t="str">
        <f>IF('01-Mapa de riesgo-UO'!S469="No existen", "No existe control para el riesgo",'01-Mapa de riesgo-UO'!W469)</f>
        <v>Brindar asesoria a los directores de programa sobre el procedimiento para la solicitud de renovación de registro calificado.</v>
      </c>
      <c r="N468" s="278">
        <f>'01-Mapa de riesgo-UO'!AB469</f>
        <v>0</v>
      </c>
      <c r="O468" s="278" t="str">
        <f>'01-Mapa de riesgo-UO'!AG469</f>
        <v>Profesional Transitorio</v>
      </c>
      <c r="P468" s="280" t="str">
        <f>'01-Mapa de riesgo-UO'!AL469</f>
        <v>No definida</v>
      </c>
      <c r="Q468" s="280" t="str">
        <f>'01-Mapa de riesgo-UO'!AP469</f>
        <v>Preventivo</v>
      </c>
      <c r="R468" s="431"/>
      <c r="S468" s="434" t="s">
        <v>2494</v>
      </c>
      <c r="T468" s="434"/>
      <c r="U468" s="283" t="str">
        <f>'01-Mapa de riesgo-UO'!AW469</f>
        <v>ASUMIR</v>
      </c>
      <c r="V468" s="283">
        <f>'01-Mapa de riesgo-UO'!AX469</f>
        <v>0</v>
      </c>
      <c r="W468" s="180">
        <f>IF(U468="COMPARTIR",'01-Mapa de riesgo-UO'!BA469, IF(U468=0, 0,$I$6))</f>
        <v>0</v>
      </c>
      <c r="X468" s="281"/>
      <c r="Y468" s="281"/>
      <c r="Z468" s="281"/>
      <c r="AA468" s="281"/>
      <c r="AB468" s="430"/>
    </row>
    <row r="469" spans="1:28" ht="65.25" customHeight="1" x14ac:dyDescent="0.2">
      <c r="A469" s="324">
        <v>154</v>
      </c>
      <c r="B469" s="332" t="str">
        <f>'01-Mapa de riesgo-UO'!D470</f>
        <v>DOCENCIA</v>
      </c>
      <c r="C469" s="402" t="str">
        <f>+'01-Mapa de riesgo-UO'!F470</f>
        <v>NO</v>
      </c>
      <c r="D469" s="332" t="str">
        <f>'01-Mapa de riesgo-UO'!J470</f>
        <v>Información</v>
      </c>
      <c r="E469" s="332" t="str">
        <f>'01-Mapa de riesgo-UO'!K470</f>
        <v>Abandono estudiantil  en asignaturas virtuales y/o semipresenciales</v>
      </c>
      <c r="F469" s="332"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32" t="str">
        <f>'01-Mapa de riesgo-UO'!M470</f>
        <v xml:space="preserve">Disminución de estudiantes que pueden acceder o mantenerse en metodologías educativas mediadas por TIC en la Universidad Tecnológica de Pereira.
Mala imagen de las asignaturas virtuales frente a los estudiantes.    </v>
      </c>
      <c r="I469" s="431" t="str">
        <f>'01-Mapa de riesgo-UO'!AT470</f>
        <v>MODERADO</v>
      </c>
      <c r="J469" s="332" t="str">
        <f>'01-Mapa de riesgo-UO'!AU470</f>
        <v>% de cancelación =
# de cancelaciones semestrales/ # de estudiantes matriculados semestrales</v>
      </c>
      <c r="K469" s="439">
        <v>0.33700000000000002</v>
      </c>
      <c r="L469" s="399" t="s">
        <v>2904</v>
      </c>
      <c r="M469" s="278" t="str">
        <f>IF('01-Mapa de riesgo-UO'!S470="No existen", "No existe control para el riesgo",'01-Mapa de riesgo-UO'!W470)</f>
        <v>Estrategias de acompañamiento a estudiantes y docentes</v>
      </c>
      <c r="N469" s="278">
        <f>'01-Mapa de riesgo-UO'!AB470</f>
        <v>0</v>
      </c>
      <c r="O469" s="278" t="str">
        <f>'01-Mapa de riesgo-UO'!AG470</f>
        <v>Director/ Transitorio</v>
      </c>
      <c r="P469" s="280" t="str">
        <f>'01-Mapa de riesgo-UO'!AL470</f>
        <v>Semanal</v>
      </c>
      <c r="Q469" s="280" t="str">
        <f>'01-Mapa de riesgo-UO'!AP470</f>
        <v>Preventivo</v>
      </c>
      <c r="R469" s="431" t="str">
        <f>'01-Mapa de riesgo-UO'!AR470</f>
        <v>ACEPTABLE</v>
      </c>
      <c r="S469" s="434" t="s">
        <v>2495</v>
      </c>
      <c r="T469" s="434"/>
      <c r="U469" s="283" t="str">
        <f>'01-Mapa de riesgo-UO'!AW470</f>
        <v>REDUCIR</v>
      </c>
      <c r="V469" s="283" t="str">
        <f>'01-Mapa de riesgo-UO'!AX470</f>
        <v>Comunicación permanente con los estudiantes a través los canales de contacto de Univirtual</v>
      </c>
      <c r="W469" s="180">
        <f>IF(U469="COMPARTIR",'01-Mapa de riesgo-UO'!BA470, IF(U469=0, 0,$I$6))</f>
        <v>0</v>
      </c>
      <c r="X469" s="281" t="s">
        <v>558</v>
      </c>
      <c r="Y469" s="286" t="s">
        <v>2505</v>
      </c>
      <c r="Z469" s="281" t="s">
        <v>561</v>
      </c>
      <c r="AA469" s="281" t="s">
        <v>2507</v>
      </c>
      <c r="AB469" s="430" t="s">
        <v>2143</v>
      </c>
    </row>
    <row r="470" spans="1:28" ht="65.25" hidden="1" customHeight="1" x14ac:dyDescent="0.2">
      <c r="A470" s="324"/>
      <c r="B470" s="332"/>
      <c r="C470" s="402"/>
      <c r="D470" s="332"/>
      <c r="E470" s="332"/>
      <c r="F470" s="332"/>
      <c r="G470" s="52" t="str">
        <f>'01-Mapa de riesgo-UO'!I471</f>
        <v>Falta de habilidades y competencias fundamentales para mantenerse en la modalidad.</v>
      </c>
      <c r="H470" s="332"/>
      <c r="I470" s="431"/>
      <c r="J470" s="332"/>
      <c r="K470" s="401"/>
      <c r="L470" s="399"/>
      <c r="M470" s="278" t="str">
        <f>IF('01-Mapa de riesgo-UO'!S471="No existen", "No existe control para el riesgo",'01-Mapa de riesgo-UO'!W471)</f>
        <v>Medición periódica de la deserción de los estudiantes en las asignaturas semipresenciales</v>
      </c>
      <c r="N470" s="278">
        <f>'01-Mapa de riesgo-UO'!AB471</f>
        <v>0</v>
      </c>
      <c r="O470" s="278" t="str">
        <f>'01-Mapa de riesgo-UO'!AG471</f>
        <v>Director/ Transitorio</v>
      </c>
      <c r="P470" s="280" t="str">
        <f>'01-Mapa de riesgo-UO'!AL471</f>
        <v>Semanal</v>
      </c>
      <c r="Q470" s="280" t="str">
        <f>'01-Mapa de riesgo-UO'!AP471</f>
        <v>Detectivo</v>
      </c>
      <c r="R470" s="431"/>
      <c r="S470" s="434" t="s">
        <v>2907</v>
      </c>
      <c r="T470" s="434"/>
      <c r="U470" s="283" t="str">
        <f>'01-Mapa de riesgo-UO'!AW471</f>
        <v>REDUCIR</v>
      </c>
      <c r="V470" s="283" t="str">
        <f>'01-Mapa de riesgo-UO'!AX471</f>
        <v>Identificación de estudiantes con riesgo de cancelación o abandono de asignaturas semipresenciales y remitir aquellos casos que presenten causas personales y/o académicas a las dependencias que correspondan</v>
      </c>
      <c r="W470" s="180">
        <f>IF(U470="COMPARTIR",'01-Mapa de riesgo-UO'!BA471, IF(U470=0, 0,$I$6))</f>
        <v>0</v>
      </c>
      <c r="X470" s="281" t="s">
        <v>558</v>
      </c>
      <c r="Y470" s="286" t="s">
        <v>2506</v>
      </c>
      <c r="Z470" s="281" t="s">
        <v>561</v>
      </c>
      <c r="AA470" s="281" t="s">
        <v>2508</v>
      </c>
      <c r="AB470" s="430"/>
    </row>
    <row r="471" spans="1:28" ht="65.25" hidden="1" customHeight="1" x14ac:dyDescent="0.2">
      <c r="A471" s="324"/>
      <c r="B471" s="332"/>
      <c r="C471" s="402"/>
      <c r="D471" s="332"/>
      <c r="E471" s="332"/>
      <c r="F471" s="332"/>
      <c r="G471" s="52" t="str">
        <f>'01-Mapa de riesgo-UO'!I472</f>
        <v>Falta de cultura en el uso del correo institucional.</v>
      </c>
      <c r="H471" s="332"/>
      <c r="I471" s="431"/>
      <c r="J471" s="332"/>
      <c r="K471" s="401"/>
      <c r="L471" s="399"/>
      <c r="M471" s="278">
        <f>IF('01-Mapa de riesgo-UO'!S472="No existen", "No existe control para el riesgo",'01-Mapa de riesgo-UO'!W472)</f>
        <v>0</v>
      </c>
      <c r="N471" s="278">
        <f>'01-Mapa de riesgo-UO'!AB472</f>
        <v>0</v>
      </c>
      <c r="O471" s="278">
        <f>'01-Mapa de riesgo-UO'!AG472</f>
        <v>0</v>
      </c>
      <c r="P471" s="280">
        <f>'01-Mapa de riesgo-UO'!AL472</f>
        <v>0</v>
      </c>
      <c r="Q471" s="280">
        <f>'01-Mapa de riesgo-UO'!AP472</f>
        <v>0</v>
      </c>
      <c r="R471" s="431"/>
      <c r="S471" s="434" t="s">
        <v>2911</v>
      </c>
      <c r="T471" s="434"/>
      <c r="U471" s="283" t="str">
        <f>'01-Mapa de riesgo-UO'!AW472</f>
        <v>ASUMIR</v>
      </c>
      <c r="V471" s="283">
        <f>'01-Mapa de riesgo-UO'!AX472</f>
        <v>0</v>
      </c>
      <c r="W471" s="180">
        <f>IF(U471="COMPARTIR",'01-Mapa de riesgo-UO'!BA472, IF(U471=0, 0,$I$6))</f>
        <v>0</v>
      </c>
      <c r="X471" s="281"/>
      <c r="Y471" s="281"/>
      <c r="Z471" s="281"/>
      <c r="AA471" s="281"/>
      <c r="AB471" s="430"/>
    </row>
    <row r="472" spans="1:28" ht="65.25" hidden="1" customHeight="1" x14ac:dyDescent="0.2">
      <c r="A472" s="324">
        <v>155</v>
      </c>
      <c r="B472" s="332" t="str">
        <f>'01-Mapa de riesgo-UO'!D473</f>
        <v>CONTROL_SEGUIMIENTO</v>
      </c>
      <c r="C472" s="402" t="str">
        <f>+'01-Mapa de riesgo-UO'!F473</f>
        <v>NO</v>
      </c>
      <c r="D472" s="332" t="str">
        <f>'01-Mapa de riesgo-UO'!J473</f>
        <v>Cumplimiento</v>
      </c>
      <c r="E472" s="332" t="str">
        <f>'01-Mapa de riesgo-UO'!K473</f>
        <v>Incumplimiento de los tiempos establecidos en la Ley para dar respuesta oportuna de PQRS  interpuestas por la Ciudadanía a través de los diferentes canales establecidos por la universidad.</v>
      </c>
      <c r="F472" s="332"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32" t="str">
        <f>'01-Mapa de riesgo-UO'!M473</f>
        <v>Falta disciplinaria.
Insatisfacción por parte del   ciudadano
Sanción o hallazgo por parte de entes de control
Pérdida de imagen de la institución.</v>
      </c>
      <c r="I472" s="431" t="str">
        <f>'01-Mapa de riesgo-UO'!AT473</f>
        <v>LEVE</v>
      </c>
      <c r="J472" s="332" t="str">
        <f>'01-Mapa de riesgo-UO'!AU473</f>
        <v xml:space="preserve">(No. PQRS sin responder en los tiempos establecidos durante el año / total de PQRS  recibidas durante el año)*100  </v>
      </c>
      <c r="K472" s="439">
        <v>3.0000000000000001E-3</v>
      </c>
      <c r="L472" s="434" t="s">
        <v>2908</v>
      </c>
      <c r="M472" s="278" t="str">
        <f>IF('01-Mapa de riesgo-UO'!S473="No existen", "No existe control para el riesgo",'01-Mapa de riesgo-UO'!W473)</f>
        <v>Generación de alertas por correo electrónico y visuales en el aplicativo PQRS a los responsables de cada unidad organizacional, con respecto al estado de los PQRS pendientes por responder.</v>
      </c>
      <c r="N472" s="278" t="str">
        <f>'01-Mapa de riesgo-UO'!AB473</f>
        <v>Aplicativo PQRS</v>
      </c>
      <c r="O472" s="278" t="str">
        <f>'01-Mapa de riesgo-UO'!AG473</f>
        <v>Contratista de administración de la Web - Recursos Informáticos y Educativos</v>
      </c>
      <c r="P472" s="280" t="str">
        <f>'01-Mapa de riesgo-UO'!AL473</f>
        <v>Diaria</v>
      </c>
      <c r="Q472" s="280" t="str">
        <f>'01-Mapa de riesgo-UO'!AP473</f>
        <v>Preventivo</v>
      </c>
      <c r="R472" s="431" t="str">
        <f>'01-Mapa de riesgo-UO'!AR473</f>
        <v>FUERTE</v>
      </c>
      <c r="S472" s="434" t="s">
        <v>2912</v>
      </c>
      <c r="T472" s="434"/>
      <c r="U472" s="283" t="str">
        <f>'01-Mapa de riesgo-UO'!AW473</f>
        <v>ASUMIR</v>
      </c>
      <c r="V472" s="283">
        <f>'01-Mapa de riesgo-UO'!AX473</f>
        <v>0</v>
      </c>
      <c r="W472" s="180">
        <f>IF(U472="COMPARTIR",'01-Mapa de riesgo-UO'!BA473, IF(U472=0, 0,$I$6))</f>
        <v>0</v>
      </c>
      <c r="X472" s="281"/>
      <c r="Y472" s="281"/>
      <c r="Z472" s="281"/>
      <c r="AA472" s="281"/>
      <c r="AB472" s="430" t="s">
        <v>2144</v>
      </c>
    </row>
    <row r="473" spans="1:28" ht="65.25" hidden="1" customHeight="1" x14ac:dyDescent="0.2">
      <c r="A473" s="324"/>
      <c r="B473" s="332"/>
      <c r="C473" s="402"/>
      <c r="D473" s="332"/>
      <c r="E473" s="332"/>
      <c r="F473" s="332"/>
      <c r="G473" s="52" t="str">
        <f>'01-Mapa de riesgo-UO'!I474</f>
        <v xml:space="preserve">Limitaciones en los accesos a los medios tecnológicos para dar respuesta oportuna. </v>
      </c>
      <c r="H473" s="332"/>
      <c r="I473" s="431"/>
      <c r="J473" s="332"/>
      <c r="K473" s="401"/>
      <c r="L473" s="399"/>
      <c r="M473" s="278" t="str">
        <f>IF('01-Mapa de riesgo-UO'!S474="No existen", "No existe control para el riesgo",'01-Mapa de riesgo-UO'!W474)</f>
        <v>Socialización del Sistema PQRS y de la normatividad aplicable a la institución.</v>
      </c>
      <c r="N473" s="278">
        <f>'01-Mapa de riesgo-UO'!AB474</f>
        <v>0</v>
      </c>
      <c r="O473" s="278" t="str">
        <f>'01-Mapa de riesgo-UO'!AG474</f>
        <v>Técnico grado 16 Vicerrcetoría Administrativa y Financiera</v>
      </c>
      <c r="P473" s="280" t="str">
        <f>'01-Mapa de riesgo-UO'!AL474</f>
        <v>Bimestral</v>
      </c>
      <c r="Q473" s="280" t="str">
        <f>'01-Mapa de riesgo-UO'!AP474</f>
        <v>Preventivo</v>
      </c>
      <c r="R473" s="431"/>
      <c r="S473" s="434"/>
      <c r="T473" s="434"/>
      <c r="U473" s="283" t="str">
        <f>'01-Mapa de riesgo-UO'!AW474</f>
        <v>ASUMIR</v>
      </c>
      <c r="V473" s="283">
        <f>'01-Mapa de riesgo-UO'!AX474</f>
        <v>0</v>
      </c>
      <c r="W473" s="180">
        <f>IF(U473="COMPARTIR",'01-Mapa de riesgo-UO'!BA474, IF(U473=0, 0,$I$6))</f>
        <v>0</v>
      </c>
      <c r="X473" s="281"/>
      <c r="Y473" s="281"/>
      <c r="Z473" s="281"/>
      <c r="AA473" s="281"/>
      <c r="AB473" s="430"/>
    </row>
    <row r="474" spans="1:28" ht="65.25" hidden="1" customHeight="1" x14ac:dyDescent="0.2">
      <c r="A474" s="324"/>
      <c r="B474" s="332"/>
      <c r="C474" s="402"/>
      <c r="D474" s="332"/>
      <c r="E474" s="332"/>
      <c r="F474" s="332"/>
      <c r="G474" s="52">
        <f>'01-Mapa de riesgo-UO'!I475</f>
        <v>0</v>
      </c>
      <c r="H474" s="332"/>
      <c r="I474" s="431"/>
      <c r="J474" s="332"/>
      <c r="K474" s="401"/>
      <c r="L474" s="399"/>
      <c r="M474" s="278">
        <f>IF('01-Mapa de riesgo-UO'!S475="No existen", "No existe control para el riesgo",'01-Mapa de riesgo-UO'!W475)</f>
        <v>0</v>
      </c>
      <c r="N474" s="278">
        <f>'01-Mapa de riesgo-UO'!AB475</f>
        <v>0</v>
      </c>
      <c r="O474" s="278">
        <f>'01-Mapa de riesgo-UO'!AG475</f>
        <v>0</v>
      </c>
      <c r="P474" s="280">
        <f>'01-Mapa de riesgo-UO'!AL475</f>
        <v>0</v>
      </c>
      <c r="Q474" s="280">
        <f>'01-Mapa de riesgo-UO'!AP475</f>
        <v>0</v>
      </c>
      <c r="R474" s="431"/>
      <c r="S474" s="434" t="s">
        <v>2520</v>
      </c>
      <c r="T474" s="434"/>
      <c r="U474" s="283" t="str">
        <f>'01-Mapa de riesgo-UO'!AW475</f>
        <v>ASUMIR</v>
      </c>
      <c r="V474" s="283">
        <f>'01-Mapa de riesgo-UO'!AX475</f>
        <v>0</v>
      </c>
      <c r="W474" s="180">
        <f>IF(U474="COMPARTIR",'01-Mapa de riesgo-UO'!BA475, IF(U474=0, 0,$I$6))</f>
        <v>0</v>
      </c>
      <c r="X474" s="281"/>
      <c r="Y474" s="281"/>
      <c r="Z474" s="281"/>
      <c r="AA474" s="281"/>
      <c r="AB474" s="430"/>
    </row>
    <row r="475" spans="1:28" ht="65.25" hidden="1" customHeight="1" x14ac:dyDescent="0.2">
      <c r="A475" s="324">
        <v>156</v>
      </c>
      <c r="B475" s="332" t="str">
        <f>'01-Mapa de riesgo-UO'!D476</f>
        <v>DIRECCIONAMIENTO_INSTITUCIONAL</v>
      </c>
      <c r="C475" s="402" t="str">
        <f>+'01-Mapa de riesgo-UO'!F476</f>
        <v>NO</v>
      </c>
      <c r="D475" s="332" t="str">
        <f>'01-Mapa de riesgo-UO'!J476</f>
        <v>Financiero</v>
      </c>
      <c r="E475" s="332" t="str">
        <f>'01-Mapa de riesgo-UO'!K476</f>
        <v>Ajustes en el presupuesto Institucional no previstos o aplazamientos de gastos priorizados para la vigencia.</v>
      </c>
      <c r="F475" s="332"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32"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431" t="str">
        <f>'01-Mapa de riesgo-UO'!AT476</f>
        <v>MODERADO</v>
      </c>
      <c r="J475" s="332" t="str">
        <f>'01-Mapa de riesgo-UO'!AU476</f>
        <v>(Gastos adicionales no contemplados en la vigencia / Total presupuesto Institucional de la vigencia) * 100</v>
      </c>
      <c r="K475" s="436">
        <v>1.384E-2</v>
      </c>
      <c r="L475" s="399" t="s">
        <v>2909</v>
      </c>
      <c r="M475" s="278" t="str">
        <f>IF('01-Mapa de riesgo-UO'!S476="No existen", "No existe control para el riesgo",'01-Mapa de riesgo-UO'!W476)</f>
        <v>Trazabilidad de ejecución de gastos de la vigencia, mediante reportes de los sistemas de información disponibles</v>
      </c>
      <c r="N475" s="278">
        <f>'01-Mapa de riesgo-UO'!AB476</f>
        <v>0</v>
      </c>
      <c r="O475" s="278" t="str">
        <f>'01-Mapa de riesgo-UO'!AG476</f>
        <v>Profesional Vicerrectoría Administrativa y Financiera</v>
      </c>
      <c r="P475" s="280" t="str">
        <f>'01-Mapa de riesgo-UO'!AL476</f>
        <v>Anual</v>
      </c>
      <c r="Q475" s="280" t="str">
        <f>'01-Mapa de riesgo-UO'!AP476</f>
        <v>Preventivo</v>
      </c>
      <c r="R475" s="431" t="str">
        <f>'01-Mapa de riesgo-UO'!AR476</f>
        <v>ACEPTABLE</v>
      </c>
      <c r="S475" s="434" t="s">
        <v>2521</v>
      </c>
      <c r="T475" s="434"/>
      <c r="U475" s="283" t="str">
        <f>'01-Mapa de riesgo-UO'!AW476</f>
        <v>REDUCIR</v>
      </c>
      <c r="V475" s="283" t="str">
        <f>'01-Mapa de riesgo-UO'!AX476</f>
        <v>Generar espacios de socialización y retroalimentación de las necesidades del presupuesto en las facultades y dependencias administrativas.</v>
      </c>
      <c r="W475" s="180">
        <f>IF(U475="COMPARTIR",'01-Mapa de riesgo-UO'!BA476, IF(U475=0, 0,$I$6))</f>
        <v>0</v>
      </c>
      <c r="X475" s="281" t="s">
        <v>558</v>
      </c>
      <c r="Y475" s="286" t="s">
        <v>2918</v>
      </c>
      <c r="Z475" s="286" t="s">
        <v>561</v>
      </c>
      <c r="AA475" s="281" t="s">
        <v>2919</v>
      </c>
      <c r="AB475" s="430" t="s">
        <v>2143</v>
      </c>
    </row>
    <row r="476" spans="1:28" ht="65.25" hidden="1" customHeight="1" x14ac:dyDescent="0.2">
      <c r="A476" s="324"/>
      <c r="B476" s="332"/>
      <c r="C476" s="402"/>
      <c r="D476" s="332"/>
      <c r="E476" s="332"/>
      <c r="F476" s="332"/>
      <c r="G476" s="52" t="str">
        <f>'01-Mapa de riesgo-UO'!I477</f>
        <v>Omisión de información en la planeación e identificación de necesidades presupuestales desde las dependencias académicas y administrativas</v>
      </c>
      <c r="H476" s="332"/>
      <c r="I476" s="431"/>
      <c r="J476" s="332"/>
      <c r="K476" s="401"/>
      <c r="L476" s="399"/>
      <c r="M476" s="278" t="str">
        <f>IF('01-Mapa de riesgo-UO'!S477="No existen", "No existe control para el riesgo",'01-Mapa de riesgo-UO'!W477)</f>
        <v xml:space="preserve">Herramienta tecnológica para la consolidación y monitoreo de necesidades presupuestales de cada dependencia. </v>
      </c>
      <c r="N476" s="278">
        <f>'01-Mapa de riesgo-UO'!AB477</f>
        <v>0</v>
      </c>
      <c r="O476" s="278" t="str">
        <f>'01-Mapa de riesgo-UO'!AG477</f>
        <v>Profesionales de proceso Direccionamiento Económico y Financiero (Vicerrectoría Administrativa y Financiera)</v>
      </c>
      <c r="P476" s="280" t="str">
        <f>'01-Mapa de riesgo-UO'!AL477</f>
        <v>Anual</v>
      </c>
      <c r="Q476" s="280" t="str">
        <f>'01-Mapa de riesgo-UO'!AP477</f>
        <v>Preventivo</v>
      </c>
      <c r="R476" s="431"/>
      <c r="S476" s="434" t="s">
        <v>2522</v>
      </c>
      <c r="T476" s="434"/>
      <c r="U476" s="283" t="str">
        <f>'01-Mapa de riesgo-UO'!AW477</f>
        <v>REDUCIR</v>
      </c>
      <c r="V476" s="283" t="str">
        <f>'01-Mapa de riesgo-UO'!AX477</f>
        <v xml:space="preserve">Generar alertas a través de correo electrónico ante la observancia de inconsistencias o carencia de diligenciamiento de necesidades de presupuesto en la herramienta tecnológica. </v>
      </c>
      <c r="W476" s="180">
        <f>IF(U476="COMPARTIR",'01-Mapa de riesgo-UO'!BA477, IF(U476=0, 0,$I$6))</f>
        <v>0</v>
      </c>
      <c r="X476" s="281" t="s">
        <v>558</v>
      </c>
      <c r="Y476" s="286" t="s">
        <v>2920</v>
      </c>
      <c r="Z476" s="286" t="s">
        <v>561</v>
      </c>
      <c r="AA476" s="281" t="s">
        <v>2921</v>
      </c>
      <c r="AB476" s="430"/>
    </row>
    <row r="477" spans="1:28" ht="65.25" hidden="1" customHeight="1" x14ac:dyDescent="0.2">
      <c r="A477" s="324"/>
      <c r="B477" s="332"/>
      <c r="C477" s="402"/>
      <c r="D477" s="332"/>
      <c r="E477" s="332"/>
      <c r="F477" s="332"/>
      <c r="G477" s="52" t="str">
        <f>'01-Mapa de riesgo-UO'!I478</f>
        <v>Aprobación por parte de los órganos colegiados, de propuestas  que no contaron con el análisis financiero respectivo de manera previa.</v>
      </c>
      <c r="H477" s="332"/>
      <c r="I477" s="431"/>
      <c r="J477" s="332"/>
      <c r="K477" s="401"/>
      <c r="L477" s="399"/>
      <c r="M477" s="278" t="str">
        <f>IF('01-Mapa de riesgo-UO'!S478="No existen", "No existe control para el riesgo",'01-Mapa de riesgo-UO'!W478)</f>
        <v>Monitoreo y solicitud información de proyectos a proponentes previa reunión para la toma de desiciones, estén incluidas o no en los ordenes del día</v>
      </c>
      <c r="N477" s="278">
        <f>'01-Mapa de riesgo-UO'!AB478</f>
        <v>0</v>
      </c>
      <c r="O477" s="278" t="str">
        <f>'01-Mapa de riesgo-UO'!AG478</f>
        <v>Profesional Vicerrectoría Administrativa y Financiera</v>
      </c>
      <c r="P477" s="280" t="str">
        <f>'01-Mapa de riesgo-UO'!AL478</f>
        <v>Mensual</v>
      </c>
      <c r="Q477" s="280" t="str">
        <f>'01-Mapa de riesgo-UO'!AP478</f>
        <v>Preventivo</v>
      </c>
      <c r="R477" s="431"/>
      <c r="S477" s="434" t="s">
        <v>2523</v>
      </c>
      <c r="T477" s="434"/>
      <c r="U477" s="283" t="str">
        <f>'01-Mapa de riesgo-UO'!AW478</f>
        <v>REDUCIR</v>
      </c>
      <c r="V477" s="283" t="str">
        <f>'01-Mapa de riesgo-UO'!AX478</f>
        <v>Acordar con la Secretaria General, el no tramitar algún acuerdo con impacto financiero, sin que previamente se haya emitido el concepto correspondiente.</v>
      </c>
      <c r="W477" s="180">
        <f>IF(U477="COMPARTIR",'01-Mapa de riesgo-UO'!BA478, IF(U477=0, 0,$I$6))</f>
        <v>0</v>
      </c>
      <c r="X477" s="281" t="s">
        <v>558</v>
      </c>
      <c r="Y477" s="281" t="s">
        <v>2533</v>
      </c>
      <c r="Z477" s="281" t="s">
        <v>561</v>
      </c>
      <c r="AA477" s="281" t="s">
        <v>2922</v>
      </c>
      <c r="AB477" s="430"/>
    </row>
    <row r="478" spans="1:28" ht="65.25" hidden="1" customHeight="1" x14ac:dyDescent="0.2">
      <c r="A478" s="324">
        <v>157</v>
      </c>
      <c r="B478" s="332" t="str">
        <f>'01-Mapa de riesgo-UO'!D479</f>
        <v>EXTENSIÓN_PROYECCIÓN_SOCIAL</v>
      </c>
      <c r="C478" s="402" t="str">
        <f>+'01-Mapa de riesgo-UO'!F479</f>
        <v>SI</v>
      </c>
      <c r="D478" s="332" t="str">
        <f>'01-Mapa de riesgo-UO'!J479</f>
        <v>Operacional</v>
      </c>
      <c r="E478" s="332" t="str">
        <f>'01-Mapa de riesgo-UO'!K479</f>
        <v>Probabilidad de que se presenten contratos o convenios entre la universidad y entes externos que no cumplan con los lineamientos institucionales y no cuentan con respaldo financiero.</v>
      </c>
      <c r="F478" s="332"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32"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431" t="str">
        <f>'01-Mapa de riesgo-UO'!AT479</f>
        <v>LEVE</v>
      </c>
      <c r="J478" s="332" t="str">
        <f>'01-Mapa de riesgo-UO'!AU479</f>
        <v>(No. de convenios y contratatos  revisados por la VAF / Total convenios y contratos suscritos en la univesidad ) * 100</v>
      </c>
      <c r="K478" s="439">
        <v>1</v>
      </c>
      <c r="L478" s="399" t="s">
        <v>2910</v>
      </c>
      <c r="M478" s="278" t="str">
        <f>IF('01-Mapa de riesgo-UO'!S479="No existen", "No existe control para el riesgo",'01-Mapa de riesgo-UO'!W479)</f>
        <v>Revisión por parte de la Vicerrectoría Administrativa y Financiera, de los contratos y convenios; que se envían desde la Oficina Jurídica.</v>
      </c>
      <c r="N478" s="278">
        <f>'01-Mapa de riesgo-UO'!AB479</f>
        <v>0</v>
      </c>
      <c r="O478" s="278" t="str">
        <f>'01-Mapa de riesgo-UO'!AG479</f>
        <v>Jefe Jurídica/
Profesional Líder Gestión Estratégica de Proyectos Vicerrectoría Administrativa y Financiera</v>
      </c>
      <c r="P478" s="280" t="str">
        <f>'01-Mapa de riesgo-UO'!AL479</f>
        <v>Diaria</v>
      </c>
      <c r="Q478" s="280" t="str">
        <f>'01-Mapa de riesgo-UO'!AP479</f>
        <v>Detectivo</v>
      </c>
      <c r="R478" s="431" t="str">
        <f>'01-Mapa de riesgo-UO'!AR479</f>
        <v>ACEPTABLE</v>
      </c>
      <c r="S478" s="434" t="s">
        <v>2913</v>
      </c>
      <c r="T478" s="434"/>
      <c r="U478" s="283" t="str">
        <f>'01-Mapa de riesgo-UO'!AW479</f>
        <v>ASUMIR</v>
      </c>
      <c r="V478" s="283">
        <f>'01-Mapa de riesgo-UO'!AX479</f>
        <v>0</v>
      </c>
      <c r="W478" s="180">
        <f>IF(U478="COMPARTIR",'01-Mapa de riesgo-UO'!BA479, IF(U478=0, 0,$I$6))</f>
        <v>0</v>
      </c>
      <c r="X478" s="281"/>
      <c r="Y478" s="281"/>
      <c r="Z478" s="281"/>
      <c r="AA478" s="281"/>
      <c r="AB478" s="430" t="s">
        <v>2144</v>
      </c>
    </row>
    <row r="479" spans="1:28" ht="65.25" hidden="1" customHeight="1" x14ac:dyDescent="0.2">
      <c r="A479" s="324"/>
      <c r="B479" s="332"/>
      <c r="C479" s="402"/>
      <c r="D479" s="332"/>
      <c r="E479" s="332"/>
      <c r="F479" s="332"/>
      <c r="G479" s="52" t="str">
        <f>'01-Mapa de riesgo-UO'!I480</f>
        <v>Entrega inoportuna de la información por parte del proponente.</v>
      </c>
      <c r="H479" s="332"/>
      <c r="I479" s="431"/>
      <c r="J479" s="332"/>
      <c r="K479" s="401"/>
      <c r="L479" s="399"/>
      <c r="M479" s="278" t="str">
        <f>IF('01-Mapa de riesgo-UO'!S480="No existen", "No existe control para el riesgo",'01-Mapa de riesgo-UO'!W480)</f>
        <v>Revisión por parte de la alta Dirección (comité directivo) de los proyectos en trámite.</v>
      </c>
      <c r="N479" s="278">
        <f>'01-Mapa de riesgo-UO'!AB480</f>
        <v>0</v>
      </c>
      <c r="O479" s="278" t="str">
        <f>'01-Mapa de riesgo-UO'!AG480</f>
        <v>Profesional Líder Gestión Estratégica de Proyectos Vicerrectoría Administrativa y Financiera</v>
      </c>
      <c r="P479" s="280" t="str">
        <f>'01-Mapa de riesgo-UO'!AL480</f>
        <v>Semanal</v>
      </c>
      <c r="Q479" s="280" t="str">
        <f>'01-Mapa de riesgo-UO'!AP480</f>
        <v>Preventivo</v>
      </c>
      <c r="R479" s="431"/>
      <c r="S479" s="434"/>
      <c r="T479" s="434"/>
      <c r="U479" s="283" t="str">
        <f>'01-Mapa de riesgo-UO'!AW480</f>
        <v>ASUMIR</v>
      </c>
      <c r="V479" s="283">
        <f>'01-Mapa de riesgo-UO'!AX480</f>
        <v>0</v>
      </c>
      <c r="W479" s="180">
        <f>IF(U479="COMPARTIR",'01-Mapa de riesgo-UO'!BA480, IF(U479=0, 0,$I$6))</f>
        <v>0</v>
      </c>
      <c r="X479" s="281"/>
      <c r="Y479" s="281"/>
      <c r="Z479" s="281"/>
      <c r="AA479" s="281"/>
      <c r="AB479" s="430"/>
    </row>
    <row r="480" spans="1:28" ht="65.25" hidden="1" customHeight="1" x14ac:dyDescent="0.2">
      <c r="A480" s="324"/>
      <c r="B480" s="332"/>
      <c r="C480" s="402"/>
      <c r="D480" s="332"/>
      <c r="E480" s="332"/>
      <c r="F480" s="332"/>
      <c r="G480" s="52" t="str">
        <f>'01-Mapa de riesgo-UO'!I481</f>
        <v>Presiones de agentes externos para el cumplimiento de tiempos para la presentación de propuestas.</v>
      </c>
      <c r="H480" s="332"/>
      <c r="I480" s="431"/>
      <c r="J480" s="332"/>
      <c r="K480" s="401"/>
      <c r="L480" s="399"/>
      <c r="M480" s="278">
        <f>IF('01-Mapa de riesgo-UO'!S481="No existen", "No existe control para el riesgo",'01-Mapa de riesgo-UO'!W481)</f>
        <v>0</v>
      </c>
      <c r="N480" s="278">
        <f>'01-Mapa de riesgo-UO'!AB481</f>
        <v>0</v>
      </c>
      <c r="O480" s="278">
        <f>'01-Mapa de riesgo-UO'!AG481</f>
        <v>0</v>
      </c>
      <c r="P480" s="280">
        <f>'01-Mapa de riesgo-UO'!AL481</f>
        <v>0</v>
      </c>
      <c r="Q480" s="280">
        <f>'01-Mapa de riesgo-UO'!AP481</f>
        <v>0</v>
      </c>
      <c r="R480" s="431"/>
      <c r="S480" s="434" t="s">
        <v>2525</v>
      </c>
      <c r="T480" s="434"/>
      <c r="U480" s="283" t="str">
        <f>'01-Mapa de riesgo-UO'!AW481</f>
        <v>ASUMIR</v>
      </c>
      <c r="V480" s="283">
        <f>'01-Mapa de riesgo-UO'!AX481</f>
        <v>0</v>
      </c>
      <c r="W480" s="180">
        <f>IF(U480="COMPARTIR",'01-Mapa de riesgo-UO'!BA481, IF(U480=0, 0,$I$6))</f>
        <v>0</v>
      </c>
      <c r="X480" s="281"/>
      <c r="Y480" s="281"/>
      <c r="Z480" s="281"/>
      <c r="AA480" s="281"/>
      <c r="AB480" s="430"/>
    </row>
    <row r="481" spans="1:28" ht="65.25" hidden="1" customHeight="1" x14ac:dyDescent="0.2">
      <c r="A481" s="324">
        <v>158</v>
      </c>
      <c r="B481" s="332" t="str">
        <f>'01-Mapa de riesgo-UO'!D482</f>
        <v>ASEGURAMIENTO_DE_LA_CALIDAD_INSTITUCIONAL</v>
      </c>
      <c r="C481" s="402" t="str">
        <f>+'01-Mapa de riesgo-UO'!F482</f>
        <v>SI</v>
      </c>
      <c r="D481" s="332" t="str">
        <f>'01-Mapa de riesgo-UO'!J482</f>
        <v>Corrupción</v>
      </c>
      <c r="E481" s="332"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32" t="str">
        <f>'01-Mapa de riesgo-UO'!L482</f>
        <v>Permitir el uso de información sensible para la institución como contraseñas, instructivos, procedimientos o bases de datos a personas no autorizadas</v>
      </c>
      <c r="G481" s="52" t="str">
        <f>'01-Mapa de riesgo-UO'!I482</f>
        <v>Falta de ética profesional.</v>
      </c>
      <c r="H481" s="332" t="str">
        <f>'01-Mapa de riesgo-UO'!M482</f>
        <v>Pérdida de la confidencialidad de la información.
Pérdida de la vinculación laboral por incumplimiento de la claúsula de confidencialidad del contrato.
Afectación a la imagen de la Universidad</v>
      </c>
      <c r="I481" s="431" t="str">
        <f>'01-Mapa de riesgo-UO'!AT482</f>
        <v>LEVE</v>
      </c>
      <c r="J481" s="332" t="str">
        <f>'01-Mapa de riesgo-UO'!AU482</f>
        <v># de veces que se detecte y se denuncie</v>
      </c>
      <c r="K481" s="433">
        <v>0</v>
      </c>
      <c r="L481" s="399" t="s">
        <v>2515</v>
      </c>
      <c r="M481" s="278" t="str">
        <f>IF('01-Mapa de riesgo-UO'!S482="No existen", "No existe control para el riesgo",'01-Mapa de riesgo-UO'!W482)</f>
        <v>Clausúla de confidencialidad establecida en el contrato</v>
      </c>
      <c r="N481" s="278">
        <f>'01-Mapa de riesgo-UO'!AB482</f>
        <v>0</v>
      </c>
      <c r="O481" s="278" t="str">
        <f>'01-Mapa de riesgo-UO'!AG482</f>
        <v>Profesional SIG</v>
      </c>
      <c r="P481" s="280" t="str">
        <f>'01-Mapa de riesgo-UO'!AL482</f>
        <v>Anual</v>
      </c>
      <c r="Q481" s="280" t="str">
        <f>'01-Mapa de riesgo-UO'!AP482</f>
        <v>Preventivo</v>
      </c>
      <c r="R481" s="431" t="str">
        <f>'01-Mapa de riesgo-UO'!AR482</f>
        <v>ACEPTABLE</v>
      </c>
      <c r="S481" s="434"/>
      <c r="T481" s="434"/>
      <c r="U481" s="283" t="str">
        <f>'01-Mapa de riesgo-UO'!AW482</f>
        <v>ASUMIR</v>
      </c>
      <c r="V481" s="283">
        <f>'01-Mapa de riesgo-UO'!AX482</f>
        <v>0</v>
      </c>
      <c r="W481" s="180">
        <f>IF(U481="COMPARTIR",'01-Mapa de riesgo-UO'!BA482, IF(U481=0, 0,$I$6))</f>
        <v>0</v>
      </c>
      <c r="X481" s="281"/>
      <c r="Y481" s="281"/>
      <c r="Z481" s="281"/>
      <c r="AA481" s="281"/>
      <c r="AB481" s="430" t="s">
        <v>2144</v>
      </c>
    </row>
    <row r="482" spans="1:28" ht="65.25" hidden="1" customHeight="1" x14ac:dyDescent="0.2">
      <c r="A482" s="324"/>
      <c r="B482" s="332"/>
      <c r="C482" s="402"/>
      <c r="D482" s="332"/>
      <c r="E482" s="332"/>
      <c r="F482" s="332"/>
      <c r="G482" s="52">
        <f>'01-Mapa de riesgo-UO'!I483</f>
        <v>0</v>
      </c>
      <c r="H482" s="332"/>
      <c r="I482" s="431"/>
      <c r="J482" s="332"/>
      <c r="K482" s="401"/>
      <c r="L482" s="399"/>
      <c r="M482" s="278">
        <f>IF('01-Mapa de riesgo-UO'!S483="No existen", "No existe control para el riesgo",'01-Mapa de riesgo-UO'!W483)</f>
        <v>0</v>
      </c>
      <c r="N482" s="278">
        <f>'01-Mapa de riesgo-UO'!AB483</f>
        <v>0</v>
      </c>
      <c r="O482" s="278">
        <f>'01-Mapa de riesgo-UO'!AG483</f>
        <v>0</v>
      </c>
      <c r="P482" s="280">
        <f>'01-Mapa de riesgo-UO'!AL483</f>
        <v>0</v>
      </c>
      <c r="Q482" s="280">
        <f>'01-Mapa de riesgo-UO'!AP483</f>
        <v>0</v>
      </c>
      <c r="R482" s="431"/>
      <c r="S482" s="434"/>
      <c r="T482" s="434"/>
      <c r="U482" s="283" t="str">
        <f>'01-Mapa de riesgo-UO'!AW483</f>
        <v>ASUMIR</v>
      </c>
      <c r="V482" s="283">
        <f>'01-Mapa de riesgo-UO'!AX483</f>
        <v>0</v>
      </c>
      <c r="W482" s="180">
        <f>IF(U482="COMPARTIR",'01-Mapa de riesgo-UO'!BA483, IF(U482=0, 0,$I$6))</f>
        <v>0</v>
      </c>
      <c r="X482" s="281"/>
      <c r="Y482" s="281"/>
      <c r="Z482" s="281"/>
      <c r="AA482" s="281"/>
      <c r="AB482" s="430"/>
    </row>
    <row r="483" spans="1:28" ht="65.25" hidden="1" customHeight="1" x14ac:dyDescent="0.2">
      <c r="A483" s="324"/>
      <c r="B483" s="332"/>
      <c r="C483" s="402"/>
      <c r="D483" s="332"/>
      <c r="E483" s="332"/>
      <c r="F483" s="332"/>
      <c r="G483" s="52">
        <f>'01-Mapa de riesgo-UO'!I484</f>
        <v>0</v>
      </c>
      <c r="H483" s="332"/>
      <c r="I483" s="431"/>
      <c r="J483" s="332"/>
      <c r="K483" s="401"/>
      <c r="L483" s="399"/>
      <c r="M483" s="278">
        <f>IF('01-Mapa de riesgo-UO'!S484="No existen", "No existe control para el riesgo",'01-Mapa de riesgo-UO'!W484)</f>
        <v>0</v>
      </c>
      <c r="N483" s="278">
        <f>'01-Mapa de riesgo-UO'!AB484</f>
        <v>0</v>
      </c>
      <c r="O483" s="278">
        <f>'01-Mapa de riesgo-UO'!AG484</f>
        <v>0</v>
      </c>
      <c r="P483" s="280">
        <f>'01-Mapa de riesgo-UO'!AL484</f>
        <v>0</v>
      </c>
      <c r="Q483" s="280">
        <f>'01-Mapa de riesgo-UO'!AP484</f>
        <v>0</v>
      </c>
      <c r="R483" s="431"/>
      <c r="S483" s="434" t="s">
        <v>2914</v>
      </c>
      <c r="T483" s="434"/>
      <c r="U483" s="283" t="str">
        <f>'01-Mapa de riesgo-UO'!AW484</f>
        <v>ASUMIR</v>
      </c>
      <c r="V483" s="283">
        <f>'01-Mapa de riesgo-UO'!AX484</f>
        <v>0</v>
      </c>
      <c r="W483" s="180">
        <f>IF(U483="COMPARTIR",'01-Mapa de riesgo-UO'!BA484, IF(U483=0, 0,$I$6))</f>
        <v>0</v>
      </c>
      <c r="X483" s="281"/>
      <c r="Y483" s="281"/>
      <c r="Z483" s="281"/>
      <c r="AA483" s="281"/>
      <c r="AB483" s="430"/>
    </row>
    <row r="484" spans="1:28" ht="65.25" hidden="1" customHeight="1" x14ac:dyDescent="0.2">
      <c r="A484" s="324">
        <v>159</v>
      </c>
      <c r="B484" s="332" t="str">
        <f>'01-Mapa de riesgo-UO'!D485</f>
        <v>ASEGURAMIENTO_DE_LA_CALIDAD_INSTITUCIONAL</v>
      </c>
      <c r="C484" s="402" t="str">
        <f>+'01-Mapa de riesgo-UO'!F485</f>
        <v>NO</v>
      </c>
      <c r="D484" s="332" t="str">
        <f>'01-Mapa de riesgo-UO'!J485</f>
        <v>Información</v>
      </c>
      <c r="E484" s="332" t="str">
        <f>'01-Mapa de riesgo-UO'!K485</f>
        <v>Pérdida de la información Institucional, que reposa en el Sistema Integral de Gestión</v>
      </c>
      <c r="F484" s="332" t="str">
        <f>'01-Mapa de riesgo-UO'!L485</f>
        <v>Modificación y  eliminación parcial  de la documentación del Sistema Integral de Gestión de la Universidad</v>
      </c>
      <c r="G484" s="52" t="str">
        <f>'01-Mapa de riesgo-UO'!I485</f>
        <v>Fallas en el software  y  no realización del backup.</v>
      </c>
      <c r="H484" s="332" t="str">
        <f>'01-Mapa de riesgo-UO'!M485</f>
        <v>Pérdida del conocimiento institucional</v>
      </c>
      <c r="I484" s="431" t="str">
        <f>'01-Mapa de riesgo-UO'!AT485</f>
        <v>LEVE</v>
      </c>
      <c r="J484" s="332" t="str">
        <f>'01-Mapa de riesgo-UO'!AU485</f>
        <v># de pérdidas parciales de la información</v>
      </c>
      <c r="K484" s="433">
        <v>0</v>
      </c>
      <c r="L484" s="399" t="s">
        <v>2516</v>
      </c>
      <c r="M484" s="278" t="str">
        <f>IF('01-Mapa de riesgo-UO'!S485="No existen", "No existe control para el riesgo",'01-Mapa de riesgo-UO'!W485)</f>
        <v>Realización de Backup a los computadores del Sistema Integral de Gestión
Copias de seguridad al computador personal por trabajo virtual.</v>
      </c>
      <c r="N484" s="278">
        <f>'01-Mapa de riesgo-UO'!AB485</f>
        <v>0</v>
      </c>
      <c r="O484" s="278" t="str">
        <f>'01-Mapa de riesgo-UO'!AG485</f>
        <v>Profesional SIG</v>
      </c>
      <c r="P484" s="280" t="str">
        <f>'01-Mapa de riesgo-UO'!AL485</f>
        <v>Trimestral</v>
      </c>
      <c r="Q484" s="280" t="str">
        <f>'01-Mapa de riesgo-UO'!AP485</f>
        <v>Preventivo</v>
      </c>
      <c r="R484" s="431" t="str">
        <f>'01-Mapa de riesgo-UO'!AR485</f>
        <v>FUERTE</v>
      </c>
      <c r="S484" s="434" t="s">
        <v>2527</v>
      </c>
      <c r="T484" s="434"/>
      <c r="U484" s="283" t="str">
        <f>'01-Mapa de riesgo-UO'!AW485</f>
        <v>ASUMIR</v>
      </c>
      <c r="V484" s="283">
        <f>'01-Mapa de riesgo-UO'!AX485</f>
        <v>0</v>
      </c>
      <c r="W484" s="180">
        <f>IF(U484="COMPARTIR",'01-Mapa de riesgo-UO'!BA485, IF(U484=0, 0,$I$6))</f>
        <v>0</v>
      </c>
      <c r="X484" s="281"/>
      <c r="Y484" s="281"/>
      <c r="Z484" s="281"/>
      <c r="AA484" s="281"/>
      <c r="AB484" s="430" t="s">
        <v>2144</v>
      </c>
    </row>
    <row r="485" spans="1:28" ht="65.25" hidden="1" customHeight="1" x14ac:dyDescent="0.2">
      <c r="A485" s="324"/>
      <c r="B485" s="332"/>
      <c r="C485" s="402"/>
      <c r="D485" s="332"/>
      <c r="E485" s="332"/>
      <c r="F485" s="332"/>
      <c r="G485" s="52" t="str">
        <f>'01-Mapa de riesgo-UO'!I486</f>
        <v>Hackers que modifiquen o borren documentación.
Pérdida de la informacion por trabajo virtual debido a la pandemia.</v>
      </c>
      <c r="H485" s="332"/>
      <c r="I485" s="431"/>
      <c r="J485" s="332"/>
      <c r="K485" s="401"/>
      <c r="L485" s="399"/>
      <c r="M485" s="278" t="str">
        <f>IF('01-Mapa de riesgo-UO'!S486="No existen", "No existe control para el riesgo",'01-Mapa de riesgo-UO'!W486)</f>
        <v>Backup de los servidores</v>
      </c>
      <c r="N485" s="278" t="str">
        <f>'01-Mapa de riesgo-UO'!AB486</f>
        <v>Sotware de GTISI
Página Web-CRIE</v>
      </c>
      <c r="O485" s="278" t="str">
        <f>'01-Mapa de riesgo-UO'!AG486</f>
        <v>Profesional CRIE
Profesional GTISI</v>
      </c>
      <c r="P485" s="280" t="str">
        <f>'01-Mapa de riesgo-UO'!AL486</f>
        <v>Diaria</v>
      </c>
      <c r="Q485" s="280" t="str">
        <f>'01-Mapa de riesgo-UO'!AP486</f>
        <v>Preventivo</v>
      </c>
      <c r="R485" s="431"/>
      <c r="S485" s="434" t="s">
        <v>2527</v>
      </c>
      <c r="T485" s="434"/>
      <c r="U485" s="283" t="str">
        <f>'01-Mapa de riesgo-UO'!AW486</f>
        <v>ASUMIR</v>
      </c>
      <c r="V485" s="283">
        <f>'01-Mapa de riesgo-UO'!AX486</f>
        <v>0</v>
      </c>
      <c r="W485" s="180">
        <f>IF(U485="COMPARTIR",'01-Mapa de riesgo-UO'!BA486, IF(U485=0, 0,$I$6))</f>
        <v>0</v>
      </c>
      <c r="X485" s="281"/>
      <c r="Y485" s="281"/>
      <c r="Z485" s="281"/>
      <c r="AA485" s="281"/>
      <c r="AB485" s="430"/>
    </row>
    <row r="486" spans="1:28" ht="65.25" hidden="1" customHeight="1" x14ac:dyDescent="0.2">
      <c r="A486" s="324"/>
      <c r="B486" s="332"/>
      <c r="C486" s="402"/>
      <c r="D486" s="332"/>
      <c r="E486" s="332"/>
      <c r="F486" s="332"/>
      <c r="G486" s="52" t="str">
        <f>'01-Mapa de riesgo-UO'!I487</f>
        <v>Daño de los equipos y documentación por riesgos biológicos.</v>
      </c>
      <c r="H486" s="332"/>
      <c r="I486" s="431"/>
      <c r="J486" s="332"/>
      <c r="K486" s="401"/>
      <c r="L486" s="399"/>
      <c r="M486" s="278" t="str">
        <f>IF('01-Mapa de riesgo-UO'!S487="No existen", "No existe control para el riesgo",'01-Mapa de riesgo-UO'!W487)</f>
        <v xml:space="preserve">Documentación y equipos salvaguardados </v>
      </c>
      <c r="N486" s="278">
        <f>'01-Mapa de riesgo-UO'!AB487</f>
        <v>0</v>
      </c>
      <c r="O486" s="278" t="str">
        <f>'01-Mapa de riesgo-UO'!AG487</f>
        <v>Profesional y
Asistencial III SIG</v>
      </c>
      <c r="P486" s="280" t="str">
        <f>'01-Mapa de riesgo-UO'!AL487</f>
        <v>Diaria</v>
      </c>
      <c r="Q486" s="280" t="str">
        <f>'01-Mapa de riesgo-UO'!AP487</f>
        <v>Preventivo</v>
      </c>
      <c r="R486" s="431"/>
      <c r="S486" s="399" t="s">
        <v>2915</v>
      </c>
      <c r="T486" s="399"/>
      <c r="U486" s="283" t="str">
        <f>'01-Mapa de riesgo-UO'!AW487</f>
        <v>ASUMIR</v>
      </c>
      <c r="V486" s="283">
        <f>'01-Mapa de riesgo-UO'!AX487</f>
        <v>0</v>
      </c>
      <c r="W486" s="180">
        <f>IF(U486="COMPARTIR",'01-Mapa de riesgo-UO'!BA487, IF(U486=0, 0,$I$6))</f>
        <v>0</v>
      </c>
      <c r="X486" s="281"/>
      <c r="Y486" s="281"/>
      <c r="Z486" s="281"/>
      <c r="AA486" s="281"/>
      <c r="AB486" s="430"/>
    </row>
    <row r="487" spans="1:28" ht="65.25" hidden="1" customHeight="1" x14ac:dyDescent="0.2">
      <c r="A487" s="324">
        <v>160</v>
      </c>
      <c r="B487" s="332" t="str">
        <f>'01-Mapa de riesgo-UO'!D488</f>
        <v>EXTENSIÓN_PROYECCIÓN_SOCIAL</v>
      </c>
      <c r="C487" s="402" t="str">
        <f>+'01-Mapa de riesgo-UO'!F488</f>
        <v>NO</v>
      </c>
      <c r="D487" s="332" t="str">
        <f>'01-Mapa de riesgo-UO'!J488</f>
        <v>ambiental</v>
      </c>
      <c r="E487" s="332" t="str">
        <f>'01-Mapa de riesgo-UO'!K488</f>
        <v>Afectación de las áreas boscosas de la Universidad por acciones antrópica o eventos naturales</v>
      </c>
      <c r="F487" s="332"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32" t="str">
        <f>'01-Mapa de riesgo-UO'!M488</f>
        <v>Daños a los ecosistemas
Pérdida de material vegetal de colecciones botánicas
Extracción de fauna del bosque
Disminución de los servicios ambientales del Campus Universitario
Afectación legal 
Perdida de imagen Institucional</v>
      </c>
      <c r="I487" s="431" t="str">
        <f>'01-Mapa de riesgo-UO'!AT488</f>
        <v>LEVE</v>
      </c>
      <c r="J487" s="332" t="str">
        <f>'01-Mapa de riesgo-UO'!AU488</f>
        <v>No. De eventos antrópicos o naturales que causaron afectación al área boscosa en la vigencia</v>
      </c>
      <c r="K487" s="401">
        <v>0</v>
      </c>
      <c r="L487" s="399" t="s">
        <v>2517</v>
      </c>
      <c r="M487" s="278" t="str">
        <f>IF('01-Mapa de riesgo-UO'!S488="No existen", "No existe control para el riesgo",'01-Mapa de riesgo-UO'!W488)</f>
        <v>Recorridos de inspección por los linderos (reportes mensuales con evidencias de inspecciones realizadas en el periodo)</v>
      </c>
      <c r="N487" s="278">
        <f>'01-Mapa de riesgo-UO'!AB488</f>
        <v>0</v>
      </c>
      <c r="O487" s="278" t="str">
        <f>'01-Mapa de riesgo-UO'!AG488</f>
        <v>Asistencial I - Jardín Botánico</v>
      </c>
      <c r="P487" s="280" t="str">
        <f>'01-Mapa de riesgo-UO'!AL488</f>
        <v>Mensual</v>
      </c>
      <c r="Q487" s="280" t="str">
        <f>'01-Mapa de riesgo-UO'!AP488</f>
        <v>Preventivo</v>
      </c>
      <c r="R487" s="431" t="str">
        <f>'01-Mapa de riesgo-UO'!AR488</f>
        <v>ACEPTABLE</v>
      </c>
      <c r="S487" s="399" t="s">
        <v>2916</v>
      </c>
      <c r="T487" s="399"/>
      <c r="U487" s="283" t="str">
        <f>'01-Mapa de riesgo-UO'!AW488</f>
        <v>ASUMIR</v>
      </c>
      <c r="V487" s="283">
        <f>'01-Mapa de riesgo-UO'!AX488</f>
        <v>0</v>
      </c>
      <c r="W487" s="180">
        <f>IF(U487="COMPARTIR",'01-Mapa de riesgo-UO'!BA488, IF(U487=0, 0,$I$6))</f>
        <v>0</v>
      </c>
      <c r="X487" s="281"/>
      <c r="Y487" s="281"/>
      <c r="Z487" s="281"/>
      <c r="AA487" s="281"/>
      <c r="AB487" s="430" t="s">
        <v>2144</v>
      </c>
    </row>
    <row r="488" spans="1:28" ht="65.25" hidden="1" customHeight="1" x14ac:dyDescent="0.2">
      <c r="A488" s="324"/>
      <c r="B488" s="332"/>
      <c r="C488" s="402"/>
      <c r="D488" s="332"/>
      <c r="E488" s="332"/>
      <c r="F488" s="332"/>
      <c r="G488" s="52" t="str">
        <f>'01-Mapa de riesgo-UO'!I489</f>
        <v>Falta de cultura ciudadana para el cuidado ambiental</v>
      </c>
      <c r="H488" s="332"/>
      <c r="I488" s="431"/>
      <c r="J488" s="332"/>
      <c r="K488" s="401"/>
      <c r="L488" s="399"/>
      <c r="M488" s="278" t="str">
        <f>IF('01-Mapa de riesgo-UO'!S489="No existen", "No existe control para el riesgo",'01-Mapa de riesgo-UO'!W489)</f>
        <v>Programa de Educación Ambiental</v>
      </c>
      <c r="N488" s="278">
        <f>'01-Mapa de riesgo-UO'!AB489</f>
        <v>0</v>
      </c>
      <c r="O488" s="278" t="str">
        <f>'01-Mapa de riesgo-UO'!AG489</f>
        <v>Profesional Jardín Botánico</v>
      </c>
      <c r="P488" s="280" t="str">
        <f>'01-Mapa de riesgo-UO'!AL489</f>
        <v>Bimestral</v>
      </c>
      <c r="Q488" s="280" t="str">
        <f>'01-Mapa de riesgo-UO'!AP489</f>
        <v>Preventivo</v>
      </c>
      <c r="R488" s="431"/>
      <c r="S488" s="399" t="s">
        <v>2917</v>
      </c>
      <c r="T488" s="399"/>
      <c r="U488" s="283" t="str">
        <f>'01-Mapa de riesgo-UO'!AW489</f>
        <v>ASUMIR</v>
      </c>
      <c r="V488" s="283">
        <f>'01-Mapa de riesgo-UO'!AX489</f>
        <v>0</v>
      </c>
      <c r="W488" s="180">
        <f>IF(U488="COMPARTIR",'01-Mapa de riesgo-UO'!BA489, IF(U488=0, 0,$I$6))</f>
        <v>0</v>
      </c>
      <c r="X488" s="281"/>
      <c r="Y488" s="281"/>
      <c r="Z488" s="281"/>
      <c r="AA488" s="281"/>
      <c r="AB488" s="430"/>
    </row>
    <row r="489" spans="1:28" ht="65.25" hidden="1" customHeight="1" x14ac:dyDescent="0.2">
      <c r="A489" s="324"/>
      <c r="B489" s="332"/>
      <c r="C489" s="402"/>
      <c r="D489" s="332"/>
      <c r="E489" s="332"/>
      <c r="F489" s="332"/>
      <c r="G489" s="52" t="str">
        <f>'01-Mapa de riesgo-UO'!I490</f>
        <v>Vulnerabilidad a eventos naturales</v>
      </c>
      <c r="H489" s="332"/>
      <c r="I489" s="431"/>
      <c r="J489" s="332"/>
      <c r="K489" s="401"/>
      <c r="L489" s="399"/>
      <c r="M489" s="278" t="str">
        <f>IF('01-Mapa de riesgo-UO'!S490="No existen", "No existe control para el riesgo",'01-Mapa de riesgo-UO'!W490)</f>
        <v>Plan de Emergencias Ambientales</v>
      </c>
      <c r="N489" s="278">
        <f>'01-Mapa de riesgo-UO'!AB490</f>
        <v>0</v>
      </c>
      <c r="O489" s="278" t="str">
        <f>'01-Mapa de riesgo-UO'!AG490</f>
        <v>Profesional Especializado III Jardín Botánico</v>
      </c>
      <c r="P489" s="280" t="str">
        <f>'01-Mapa de riesgo-UO'!AL490</f>
        <v>No definida</v>
      </c>
      <c r="Q489" s="280" t="str">
        <f>'01-Mapa de riesgo-UO'!AP490</f>
        <v>Detectivo</v>
      </c>
      <c r="R489" s="431"/>
      <c r="S489" s="399"/>
      <c r="T489" s="399"/>
      <c r="U489" s="283" t="str">
        <f>'01-Mapa de riesgo-UO'!AW490</f>
        <v>ASUMIR</v>
      </c>
      <c r="V489" s="283">
        <f>'01-Mapa de riesgo-UO'!AX490</f>
        <v>0</v>
      </c>
      <c r="W489" s="180">
        <f>IF(U489="COMPARTIR",'01-Mapa de riesgo-UO'!BA490, IF(U489=0, 0,$I$6))</f>
        <v>0</v>
      </c>
      <c r="X489" s="281"/>
      <c r="Y489" s="281"/>
      <c r="Z489" s="281"/>
      <c r="AA489" s="281"/>
      <c r="AB489" s="430"/>
    </row>
    <row r="490" spans="1:28" ht="65.25" hidden="1" customHeight="1" x14ac:dyDescent="0.2">
      <c r="A490" s="324">
        <v>161</v>
      </c>
      <c r="B490" s="332" t="str">
        <f>'01-Mapa de riesgo-UO'!D491</f>
        <v>BIENESTAR_INSTITUCIONAL</v>
      </c>
      <c r="C490" s="402" t="str">
        <f>+'01-Mapa de riesgo-UO'!F491</f>
        <v>SI</v>
      </c>
      <c r="D490" s="332" t="str">
        <f>'01-Mapa de riesgo-UO'!J491</f>
        <v>Cumplimiento</v>
      </c>
      <c r="E490" s="332" t="str">
        <f>'01-Mapa de riesgo-UO'!K491</f>
        <v>Inhabilitación del servicio de salud integral de la UTP por parte de los entes de control</v>
      </c>
      <c r="F490" s="332"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32" t="str">
        <f>'01-Mapa de riesgo-UO'!M491</f>
        <v>Cierre de los servicios de salud en la institución
Sanciones y multas a la Universidad
Procesos disciplinarios 
Afectación de imagen  Institucional</v>
      </c>
      <c r="I490" s="431" t="str">
        <f>'01-Mapa de riesgo-UO'!AT491</f>
        <v>GRAVE</v>
      </c>
      <c r="J490" s="332" t="str">
        <f>'01-Mapa de riesgo-UO'!AU491</f>
        <v>(No. de items de la autoevaluación que cumplen con los estandares de habilitación / Total de items de la autoevaluación de habilitación) * 100</v>
      </c>
      <c r="K490" s="433">
        <v>100</v>
      </c>
      <c r="L490" s="434" t="s">
        <v>2543</v>
      </c>
      <c r="M490" s="278" t="str">
        <f>IF('01-Mapa de riesgo-UO'!S491="No existen", "No existe control para el riesgo",'01-Mapa de riesgo-UO'!W491)</f>
        <v>Revisión del cumplimiento de los estándares de habilitación en  plantilla de autoevaluación</v>
      </c>
      <c r="N490" s="278">
        <f>'01-Mapa de riesgo-UO'!AB491</f>
        <v>0</v>
      </c>
      <c r="O490" s="278" t="str">
        <f>'01-Mapa de riesgo-UO'!AG491</f>
        <v>Profesional transitorio- líder de salud</v>
      </c>
      <c r="P490" s="280" t="str">
        <f>'01-Mapa de riesgo-UO'!AL491</f>
        <v>Trimestral</v>
      </c>
      <c r="Q490" s="280" t="str">
        <f>'01-Mapa de riesgo-UO'!AP491</f>
        <v>Preventivo</v>
      </c>
      <c r="R490" s="431" t="str">
        <f>'01-Mapa de riesgo-UO'!AR491</f>
        <v>ACEPTABLE</v>
      </c>
      <c r="S490" s="434" t="s">
        <v>2923</v>
      </c>
      <c r="T490" s="434"/>
      <c r="U490" s="283" t="str">
        <f>'01-Mapa de riesgo-UO'!AW491</f>
        <v>REDUCIR</v>
      </c>
      <c r="V490" s="283" t="str">
        <f>'01-Mapa de riesgo-UO'!AX491</f>
        <v>Realizar la revisión periodica del formato de autoevaluación, que permita identificar acciones correctivas, de mejora o preventivas para el cumplimiento de los estandares mínimos.</v>
      </c>
      <c r="W490" s="180">
        <f>IF(U490="COMPARTIR",'01-Mapa de riesgo-UO'!BA491, IF(U490=0, 0,$I$6))</f>
        <v>0</v>
      </c>
      <c r="X490" s="286" t="s">
        <v>271</v>
      </c>
      <c r="Y490" s="286" t="s">
        <v>2929</v>
      </c>
      <c r="Z490" s="286" t="s">
        <v>2185</v>
      </c>
      <c r="AA490" s="286"/>
      <c r="AB490" s="437" t="s">
        <v>2143</v>
      </c>
    </row>
    <row r="491" spans="1:28" ht="65.25" hidden="1" customHeight="1" x14ac:dyDescent="0.2">
      <c r="A491" s="324"/>
      <c r="B491" s="332"/>
      <c r="C491" s="402"/>
      <c r="D491" s="332"/>
      <c r="E491" s="332"/>
      <c r="F491" s="332"/>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32"/>
      <c r="I491" s="431"/>
      <c r="J491" s="332"/>
      <c r="K491" s="401"/>
      <c r="L491" s="399"/>
      <c r="M491" s="278" t="str">
        <f>IF('01-Mapa de riesgo-UO'!S492="No existen", "No existe control para el riesgo",'01-Mapa de riesgo-UO'!W492)</f>
        <v>Gestión de recursos que permitan la contratación para la asesoria en habilitación de los servicios de salud de la institución</v>
      </c>
      <c r="N491" s="278">
        <f>'01-Mapa de riesgo-UO'!AB492</f>
        <v>0</v>
      </c>
      <c r="O491" s="278" t="str">
        <f>'01-Mapa de riesgo-UO'!AG492</f>
        <v>Profesional transitorio- líder de salud</v>
      </c>
      <c r="P491" s="280" t="str">
        <f>'01-Mapa de riesgo-UO'!AL492</f>
        <v>Anual</v>
      </c>
      <c r="Q491" s="280" t="str">
        <f>'01-Mapa de riesgo-UO'!AP492</f>
        <v>Preventivo</v>
      </c>
      <c r="R491" s="431"/>
      <c r="S491" s="434" t="s">
        <v>2924</v>
      </c>
      <c r="T491" s="434"/>
      <c r="U491" s="283" t="str">
        <f>'01-Mapa de riesgo-UO'!AW492</f>
        <v>COMPARTIR</v>
      </c>
      <c r="V491" s="283" t="str">
        <f>'01-Mapa de riesgo-UO'!AX492</f>
        <v>Gestión oportuna y articulada para garantizar los recursos que permitan contar de manera permanente y continua con el asesor para los proesos de habilitación institucional en los servicios de salud</v>
      </c>
      <c r="W491" s="180" t="str">
        <f>IF(U491="COMPARTIR",'01-Mapa de riesgo-UO'!BA492, IF(U491=0, 0,$I$6))</f>
        <v>VAF
SST</v>
      </c>
      <c r="X491" s="286" t="s">
        <v>558</v>
      </c>
      <c r="Y491" s="286" t="s">
        <v>2930</v>
      </c>
      <c r="Z491" s="286" t="s">
        <v>561</v>
      </c>
      <c r="AA491" s="281" t="s">
        <v>2931</v>
      </c>
      <c r="AB491" s="438"/>
    </row>
    <row r="492" spans="1:28" ht="65.25" hidden="1" customHeight="1" x14ac:dyDescent="0.2">
      <c r="A492" s="324"/>
      <c r="B492" s="332"/>
      <c r="C492" s="402"/>
      <c r="D492" s="332"/>
      <c r="E492" s="332"/>
      <c r="F492" s="332"/>
      <c r="G492" s="52" t="str">
        <f>'01-Mapa de riesgo-UO'!I493</f>
        <v>Construcción de CAT institucional para el acopio de residuos postconsumo institucionales</v>
      </c>
      <c r="H492" s="332"/>
      <c r="I492" s="431"/>
      <c r="J492" s="332"/>
      <c r="K492" s="401"/>
      <c r="L492" s="399"/>
      <c r="M492" s="278" t="str">
        <f>IF('01-Mapa de riesgo-UO'!S493="No existen", "No existe control para el riesgo",'01-Mapa de riesgo-UO'!W493)</f>
        <v>Gestiones para la construcción del CAT institucional y seguimiento a los avances proyectados</v>
      </c>
      <c r="N492" s="278">
        <f>'01-Mapa de riesgo-UO'!AB493</f>
        <v>0</v>
      </c>
      <c r="O492" s="278" t="str">
        <f>'01-Mapa de riesgo-UO'!AG493</f>
        <v>Profesional transitorio- líder de salud</v>
      </c>
      <c r="P492" s="280" t="str">
        <f>'01-Mapa de riesgo-UO'!AL493</f>
        <v>Mensual</v>
      </c>
      <c r="Q492" s="280" t="str">
        <f>'01-Mapa de riesgo-UO'!AP493</f>
        <v>Preventivo</v>
      </c>
      <c r="R492" s="431"/>
      <c r="S492" s="434" t="s">
        <v>2925</v>
      </c>
      <c r="T492" s="434"/>
      <c r="U492" s="283" t="str">
        <f>'01-Mapa de riesgo-UO'!AW493</f>
        <v>COMPARTIR</v>
      </c>
      <c r="V492" s="283" t="str">
        <f>'01-Mapa de riesgo-UO'!AX493</f>
        <v>Hacer seguimiento a las condiciones física de la insfraestructura y avances en el desarrollo de las fases propuestas que permitan contr con el CAT definitivo para la Universidad.</v>
      </c>
      <c r="W492" s="180" t="str">
        <f>IF(U492="COMPARTIR",'01-Mapa de riesgo-UO'!BA493, IF(U492=0, 0,$I$6))</f>
        <v>OfICINA DE PLANEACION
MANTENIMIENTO  INSTITUCIONAL</v>
      </c>
      <c r="X492" s="286" t="s">
        <v>271</v>
      </c>
      <c r="Y492" s="286" t="s">
        <v>2932</v>
      </c>
      <c r="Z492" s="286" t="s">
        <v>2185</v>
      </c>
      <c r="AA492" s="286"/>
      <c r="AB492" s="438"/>
    </row>
    <row r="493" spans="1:28" ht="65.25" hidden="1" customHeight="1" x14ac:dyDescent="0.2">
      <c r="A493" s="324">
        <v>162</v>
      </c>
      <c r="B493" s="332" t="str">
        <f>'01-Mapa de riesgo-UO'!D494</f>
        <v>BIENESTAR_INSTITUCIONAL</v>
      </c>
      <c r="C493" s="402" t="str">
        <f>+'01-Mapa de riesgo-UO'!F494</f>
        <v>NO</v>
      </c>
      <c r="D493" s="332" t="str">
        <f>'01-Mapa de riesgo-UO'!J494</f>
        <v>Operacional</v>
      </c>
      <c r="E493" s="332" t="str">
        <f>'01-Mapa de riesgo-UO'!K494</f>
        <v xml:space="preserve">Incumplimiento en la entrega de los apoyos economicos a los estudiantes </v>
      </c>
      <c r="F493" s="332"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32" t="str">
        <f>'01-Mapa de riesgo-UO'!M494</f>
        <v>Deserción estudiantil.
Aumento del tiempo requerido para el proceso formativo (resago)
Afectación en la imagen institucional.</v>
      </c>
      <c r="I493" s="431" t="str">
        <f>'01-Mapa de riesgo-UO'!AT494</f>
        <v>MODERADO</v>
      </c>
      <c r="J493" s="332" t="str">
        <f>'01-Mapa de riesgo-UO'!AU494</f>
        <v>Promedio del numeros de días pasados para entrega de cada uno de los apoyos socioeconómicos socioeconómicos ofertados a través del sistema de solicitudes</v>
      </c>
      <c r="K493" s="433">
        <v>95</v>
      </c>
      <c r="L493" s="399" t="s">
        <v>2544</v>
      </c>
      <c r="M493" s="278" t="str">
        <f>IF('01-Mapa de riesgo-UO'!S494="No existen", "No existe control para el riesgo",'01-Mapa de riesgo-UO'!W494)</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93" s="278">
        <f>'01-Mapa de riesgo-UO'!AB494</f>
        <v>0</v>
      </c>
      <c r="O493" s="278" t="str">
        <f>'01-Mapa de riesgo-UO'!AG494</f>
        <v>Líder Gestión Social</v>
      </c>
      <c r="P493" s="280" t="str">
        <f>'01-Mapa de riesgo-UO'!AL494</f>
        <v>Semestral</v>
      </c>
      <c r="Q493" s="280" t="str">
        <f>'01-Mapa de riesgo-UO'!AP494</f>
        <v>Preventivo</v>
      </c>
      <c r="R493" s="431" t="str">
        <f>'01-Mapa de riesgo-UO'!AR494</f>
        <v>ACEPTABLE</v>
      </c>
      <c r="S493" s="434" t="s">
        <v>2926</v>
      </c>
      <c r="T493" s="434"/>
      <c r="U493" s="283" t="str">
        <f>'01-Mapa de riesgo-UO'!AW494</f>
        <v>REDUCIR</v>
      </c>
      <c r="V493" s="283" t="str">
        <f>'01-Mapa de riesgo-UO'!AX494</f>
        <v>Realizar las rvisiones periodicas para el componente normativo y generar acciones que permitan atender contingencias y situaciones desde la institución</v>
      </c>
      <c r="W493" s="180">
        <f>IF(U493="COMPARTIR",'01-Mapa de riesgo-UO'!BA494, IF(U493=0, 0,$I$6))</f>
        <v>0</v>
      </c>
      <c r="X493" s="286" t="s">
        <v>558</v>
      </c>
      <c r="Y493" s="286" t="s">
        <v>2554</v>
      </c>
      <c r="Z493" s="286" t="s">
        <v>561</v>
      </c>
      <c r="AA493" s="281" t="s">
        <v>2557</v>
      </c>
      <c r="AB493" s="437" t="s">
        <v>2149</v>
      </c>
    </row>
    <row r="494" spans="1:28" ht="65.25" hidden="1" customHeight="1" x14ac:dyDescent="0.2">
      <c r="A494" s="324"/>
      <c r="B494" s="332"/>
      <c r="C494" s="402"/>
      <c r="D494" s="332"/>
      <c r="E494" s="332"/>
      <c r="F494" s="332"/>
      <c r="G494" s="52" t="str">
        <f>'01-Mapa de riesgo-UO'!I495</f>
        <v>Demoras en los trámites internos requeridos para la asignación de recursos y contratacion de los servicios a inicios de la vigencia presupuestal</v>
      </c>
      <c r="H494" s="332"/>
      <c r="I494" s="431"/>
      <c r="J494" s="332"/>
      <c r="K494" s="401"/>
      <c r="L494" s="399"/>
      <c r="M494" s="278" t="str">
        <f>IF('01-Mapa de riesgo-UO'!S495="No existen", "No existe control para el riesgo",'01-Mapa de riesgo-UO'!W495)</f>
        <v>Gestión y seguimiento ante la Vicerrectoria Administrativa y financiera para la asignación de CDP requeridos para los servicio relacionados con los apoyos socioeconómicos</v>
      </c>
      <c r="N494" s="278">
        <f>'01-Mapa de riesgo-UO'!AB495</f>
        <v>0</v>
      </c>
      <c r="O494" s="278" t="str">
        <f>'01-Mapa de riesgo-UO'!AG495</f>
        <v>Líder Gestión Social</v>
      </c>
      <c r="P494" s="280" t="str">
        <f>'01-Mapa de riesgo-UO'!AL495</f>
        <v>Semestral</v>
      </c>
      <c r="Q494" s="280" t="str">
        <f>'01-Mapa de riesgo-UO'!AP495</f>
        <v>Preventivo</v>
      </c>
      <c r="R494" s="431"/>
      <c r="S494" s="434" t="s">
        <v>2927</v>
      </c>
      <c r="T494" s="434"/>
      <c r="U494" s="283" t="str">
        <f>'01-Mapa de riesgo-UO'!AW495</f>
        <v>COMPARTIR</v>
      </c>
      <c r="V494" s="283" t="str">
        <f>'01-Mapa de riesgo-UO'!AX495</f>
        <v>Realizar las gestiones necesarias para la asignación de los recursos necesarios y la aprobación del presupuesto por la alta dirección; para el caso de las contrtataciones se propone evaluar la posibilidad de generar reservas presupuestase de una vigencia a la otra</v>
      </c>
      <c r="W494" s="180" t="str">
        <f>IF(U494="COMPARTIR",'01-Mapa de riesgo-UO'!BA495, IF(U494=0, 0,$I$6))</f>
        <v xml:space="preserve">VAF - GESTIÓN DE TECNOLOGIAS INFORMATICAS Y SISTEMAS DE INFORMACIÓN
GESTIÓN DE LA CONTRATACIÓN </v>
      </c>
      <c r="X494" s="286" t="s">
        <v>271</v>
      </c>
      <c r="Y494" s="286" t="s">
        <v>2933</v>
      </c>
      <c r="Z494" s="286" t="s">
        <v>2185</v>
      </c>
      <c r="AA494" s="286"/>
      <c r="AB494" s="438"/>
    </row>
    <row r="495" spans="1:28" ht="65.25" hidden="1" customHeight="1" x14ac:dyDescent="0.2">
      <c r="A495" s="324"/>
      <c r="B495" s="332"/>
      <c r="C495" s="402"/>
      <c r="D495" s="332"/>
      <c r="E495" s="332"/>
      <c r="F495" s="332"/>
      <c r="G495" s="52" t="str">
        <f>'01-Mapa de riesgo-UO'!I496</f>
        <v>Restricciones generadas por el marco normativo interno y el diseño de los sistemas de información, que dificulta la oportunidad en el proceso de estudio y asignación de los apoyos socioeconómicos</v>
      </c>
      <c r="H495" s="332"/>
      <c r="I495" s="431"/>
      <c r="J495" s="332"/>
      <c r="K495" s="401"/>
      <c r="L495" s="399"/>
      <c r="M495" s="278" t="str">
        <f>IF('01-Mapa de riesgo-UO'!S496="No existen", "No existe control para el riesgo",'01-Mapa de riesgo-UO'!W496)</f>
        <v>Gestiones para el ajuste normativo relacionado con los apoyos socioeconómicos, y la gestión para la adecuación del sistema de información con el que cuenta la institución para la priorización en la entrega de dichos apoyos.</v>
      </c>
      <c r="N495" s="278">
        <f>'01-Mapa de riesgo-UO'!AB496</f>
        <v>0</v>
      </c>
      <c r="O495" s="278" t="str">
        <f>'01-Mapa de riesgo-UO'!AG496</f>
        <v>Líder Gestión Social</v>
      </c>
      <c r="P495" s="280" t="str">
        <f>'01-Mapa de riesgo-UO'!AL496</f>
        <v>Anual</v>
      </c>
      <c r="Q495" s="280" t="str">
        <f>'01-Mapa de riesgo-UO'!AP496</f>
        <v>Preventivo</v>
      </c>
      <c r="R495" s="431"/>
      <c r="S495" s="434" t="s">
        <v>2928</v>
      </c>
      <c r="T495" s="434"/>
      <c r="U495" s="283" t="str">
        <f>'01-Mapa de riesgo-UO'!AW496</f>
        <v>COMPARTIR</v>
      </c>
      <c r="V495" s="283" t="str">
        <f>'01-Mapa de riesgo-UO'!AX496</f>
        <v>Revisión con la VAF para la avanzar en el proceso de ajuste de los sistemas de información y la articulación con los procesos de gestion social de la VRSYBU.</v>
      </c>
      <c r="W495" s="180" t="str">
        <f>IF(U495="COMPARTIR",'01-Mapa de riesgo-UO'!BA496, IF(U495=0, 0,$I$6))</f>
        <v>VAF Y SECRETARIA GENERAL</v>
      </c>
      <c r="X495" s="286" t="s">
        <v>558</v>
      </c>
      <c r="Y495" s="286" t="s">
        <v>2556</v>
      </c>
      <c r="Z495" s="286" t="s">
        <v>561</v>
      </c>
      <c r="AA495" s="281" t="s">
        <v>2934</v>
      </c>
      <c r="AB495" s="438"/>
    </row>
    <row r="496" spans="1:28" ht="65.25" hidden="1" customHeight="1" x14ac:dyDescent="0.2">
      <c r="A496" s="324">
        <v>163</v>
      </c>
      <c r="B496" s="332" t="str">
        <f>'01-Mapa de riesgo-UO'!D497</f>
        <v>ADMINISTRACIÓN_INSTITUCIONAL</v>
      </c>
      <c r="C496" s="402" t="str">
        <f>+'01-Mapa de riesgo-UO'!F497</f>
        <v>NO</v>
      </c>
      <c r="D496" s="332" t="str">
        <f>'01-Mapa de riesgo-UO'!J497</f>
        <v>Operacional</v>
      </c>
      <c r="E496" s="332" t="str">
        <f>'01-Mapa de riesgo-UO'!K497</f>
        <v>No prestación adecuada de los servicios requeridos por la comunidad universitaria</v>
      </c>
      <c r="F496" s="332"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32" t="str">
        <f>'01-Mapa de riesgo-UO'!M497</f>
        <v>Inconformidad de los usuarios, 
Probabilidad de mal funcionamiento de equipos e incremento en daños de la infraestructura.</v>
      </c>
      <c r="I496" s="431" t="str">
        <f>'01-Mapa de riesgo-UO'!AT497</f>
        <v>MODERADO</v>
      </c>
      <c r="J496" s="332" t="str">
        <f>'01-Mapa de riesgo-UO'!AU497</f>
        <v>No. de inconformidades en el servicio / No. De servicios y contratos programados x 100</v>
      </c>
      <c r="K496" s="436">
        <v>6.7000000000000002E-4</v>
      </c>
      <c r="L496" s="434" t="s">
        <v>2935</v>
      </c>
      <c r="M496" s="278" t="str">
        <f>IF('01-Mapa de riesgo-UO'!S497="No existen", "No existe control para el riesgo",'01-Mapa de riesgo-UO'!W497)</f>
        <v>Encuestas de satisfacción con los usuarios</v>
      </c>
      <c r="N496" s="278">
        <f>'01-Mapa de riesgo-UO'!AB497</f>
        <v>0</v>
      </c>
      <c r="O496" s="278" t="str">
        <f>'01-Mapa de riesgo-UO'!AG497</f>
        <v>Jefe Mantenimiento institucional</v>
      </c>
      <c r="P496" s="280" t="str">
        <f>'01-Mapa de riesgo-UO'!AL497</f>
        <v>Anual</v>
      </c>
      <c r="Q496" s="280" t="str">
        <f>'01-Mapa de riesgo-UO'!AP497</f>
        <v>Preventivo</v>
      </c>
      <c r="R496" s="431" t="str">
        <f>'01-Mapa de riesgo-UO'!AR497</f>
        <v>ACEPTABLE</v>
      </c>
      <c r="S496" s="434" t="s">
        <v>2938</v>
      </c>
      <c r="T496" s="434"/>
      <c r="U496" s="283" t="str">
        <f>'01-Mapa de riesgo-UO'!AW497</f>
        <v>REDUCIR</v>
      </c>
      <c r="V496" s="283" t="str">
        <f>'01-Mapa de riesgo-UO'!AX497</f>
        <v>Consulta inmediata posterior a la prestación del servico para verificar cumplimiento oportuno y satisfacción de los usuarios</v>
      </c>
      <c r="W496" s="180">
        <f>IF(U496="COMPARTIR",'01-Mapa de riesgo-UO'!BA497, IF(U496=0, 0,$I$6))</f>
        <v>0</v>
      </c>
      <c r="X496" s="281" t="s">
        <v>271</v>
      </c>
      <c r="Y496" s="286" t="s">
        <v>2611</v>
      </c>
      <c r="Z496" s="281" t="s">
        <v>559</v>
      </c>
      <c r="AA496" s="281"/>
      <c r="AB496" s="430" t="s">
        <v>2144</v>
      </c>
    </row>
    <row r="497" spans="1:28" ht="65.25" hidden="1" customHeight="1" x14ac:dyDescent="0.2">
      <c r="A497" s="324"/>
      <c r="B497" s="332"/>
      <c r="C497" s="402"/>
      <c r="D497" s="332"/>
      <c r="E497" s="332"/>
      <c r="F497" s="332"/>
      <c r="G497" s="52" t="str">
        <f>'01-Mapa de riesgo-UO'!I498</f>
        <v>No cumplimiento de los cronogramas establecidos en la contratación de obras y servicios</v>
      </c>
      <c r="H497" s="332"/>
      <c r="I497" s="431"/>
      <c r="J497" s="332"/>
      <c r="K497" s="401"/>
      <c r="L497" s="399"/>
      <c r="M497" s="278" t="str">
        <f>IF('01-Mapa de riesgo-UO'!S498="No existen", "No existe control para el riesgo",'01-Mapa de riesgo-UO'!W498)</f>
        <v>Evaluación del desempeño a funcionarios encargados de labores de mantenimiento y servicios</v>
      </c>
      <c r="N497" s="278">
        <f>'01-Mapa de riesgo-UO'!AB498</f>
        <v>0</v>
      </c>
      <c r="O497" s="278" t="str">
        <f>'01-Mapa de riesgo-UO'!AG498</f>
        <v>Jefe de Servicios
Jefe de Mantenimiento</v>
      </c>
      <c r="P497" s="280" t="str">
        <f>'01-Mapa de riesgo-UO'!AL498</f>
        <v>Mensual</v>
      </c>
      <c r="Q497" s="280" t="str">
        <f>'01-Mapa de riesgo-UO'!AP498</f>
        <v>Detectivo</v>
      </c>
      <c r="R497" s="431"/>
      <c r="S497" s="434" t="s">
        <v>2603</v>
      </c>
      <c r="T497" s="434"/>
      <c r="U497" s="283" t="str">
        <f>'01-Mapa de riesgo-UO'!AW498</f>
        <v>REDUCIR</v>
      </c>
      <c r="V497" s="283" t="str">
        <f>'01-Mapa de riesgo-UO'!AX498</f>
        <v>Seguimiento permanente al cumplimiento de cronograma de contratos y servicios</v>
      </c>
      <c r="W497" s="180">
        <f>IF(U497="COMPARTIR",'01-Mapa de riesgo-UO'!BA498, IF(U497=0, 0,$I$6))</f>
        <v>0</v>
      </c>
      <c r="X497" s="281" t="s">
        <v>271</v>
      </c>
      <c r="Y497" s="286" t="s">
        <v>2612</v>
      </c>
      <c r="Z497" s="281" t="s">
        <v>559</v>
      </c>
      <c r="AA497" s="281"/>
      <c r="AB497" s="430"/>
    </row>
    <row r="498" spans="1:28" ht="65.25" hidden="1" customHeight="1" x14ac:dyDescent="0.2">
      <c r="A498" s="324"/>
      <c r="B498" s="332"/>
      <c r="C498" s="402"/>
      <c r="D498" s="332"/>
      <c r="E498" s="332"/>
      <c r="F498" s="332"/>
      <c r="G498" s="52" t="str">
        <f>'01-Mapa de riesgo-UO'!I499</f>
        <v xml:space="preserve">Falta de revisión y atención a la ejecución a las observaciones presentadas por los contratistas en mantenimiento de equipos </v>
      </c>
      <c r="H498" s="332"/>
      <c r="I498" s="431"/>
      <c r="J498" s="332"/>
      <c r="K498" s="401"/>
      <c r="L498" s="399"/>
      <c r="M498" s="278" t="str">
        <f>IF('01-Mapa de riesgo-UO'!S499="No existen", "No existe control para el riesgo",'01-Mapa de riesgo-UO'!W499)</f>
        <v>Revisión y seguimiento en las diferentes áreas para verificación de servicios y estado de la infraestructura y equipos.</v>
      </c>
      <c r="N498" s="278">
        <f>'01-Mapa de riesgo-UO'!AB499</f>
        <v>0</v>
      </c>
      <c r="O498" s="278" t="str">
        <f>'01-Mapa de riesgo-UO'!AG499</f>
        <v>Jefe de Servicios
Jefe de Mantenimiento</v>
      </c>
      <c r="P498" s="280" t="str">
        <f>'01-Mapa de riesgo-UO'!AL499</f>
        <v>Semestral</v>
      </c>
      <c r="Q498" s="280" t="str">
        <f>'01-Mapa de riesgo-UO'!AP499</f>
        <v>Preventivo</v>
      </c>
      <c r="R498" s="431"/>
      <c r="S498" s="434" t="s">
        <v>2939</v>
      </c>
      <c r="T498" s="434"/>
      <c r="U498" s="283" t="str">
        <f>'01-Mapa de riesgo-UO'!AW499</f>
        <v>REDUCIR</v>
      </c>
      <c r="V498" s="283" t="str">
        <f>'01-Mapa de riesgo-UO'!AX499</f>
        <v>Implementar y ejecutar formatos de seguirmineto a las observaciones presentadas por los contratistas  en la ejecución de contratos de obras y servicios</v>
      </c>
      <c r="W498" s="180">
        <f>IF(U498="COMPARTIR",'01-Mapa de riesgo-UO'!BA499, IF(U498=0, 0,$I$6))</f>
        <v>0</v>
      </c>
      <c r="X498" s="281" t="s">
        <v>271</v>
      </c>
      <c r="Y498" s="286" t="s">
        <v>2613</v>
      </c>
      <c r="Z498" s="281" t="s">
        <v>559</v>
      </c>
      <c r="AA498" s="281"/>
      <c r="AB498" s="430"/>
    </row>
    <row r="499" spans="1:28" ht="65.25" hidden="1" customHeight="1" x14ac:dyDescent="0.2">
      <c r="A499" s="324">
        <v>164</v>
      </c>
      <c r="B499" s="332" t="str">
        <f>'01-Mapa de riesgo-UO'!D500</f>
        <v>ADMINISTRACIÓN_INSTITUCIONAL</v>
      </c>
      <c r="C499" s="402" t="str">
        <f>+'01-Mapa de riesgo-UO'!F500</f>
        <v>NO</v>
      </c>
      <c r="D499" s="332" t="str">
        <f>'01-Mapa de riesgo-UO'!J500</f>
        <v>Financiero</v>
      </c>
      <c r="E499" s="332" t="str">
        <f>'01-Mapa de riesgo-UO'!K500</f>
        <v>Pago de suministro de bienes, despues de la fecha de vencimiento de la factura.</v>
      </c>
      <c r="F499" s="332"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32" t="str">
        <f>'01-Mapa de riesgo-UO'!M500</f>
        <v>Demandas por incumplimiento en el pago.
Multas
Deterioro en la imagen institucional</v>
      </c>
      <c r="I499" s="431" t="str">
        <f>'01-Mapa de riesgo-UO'!AT500</f>
        <v>LEVE</v>
      </c>
      <c r="J499" s="332" t="str">
        <f>'01-Mapa de riesgo-UO'!AU500</f>
        <v>Número de facturas pagadas fuera de las fechas establecidas por el proveedor.</v>
      </c>
      <c r="K499" s="433">
        <v>3</v>
      </c>
      <c r="L499" s="399" t="s">
        <v>2936</v>
      </c>
      <c r="M499" s="278" t="str">
        <f>IF('01-Mapa de riesgo-UO'!S500="No existen", "No existe control para el riesgo",'01-Mapa de riesgo-UO'!W500)</f>
        <v>Seguimiento a través de correo  especial con los funcionarios que intervienen el proceso tanto de Almacén General como de Contabilidad</v>
      </c>
      <c r="N499" s="278">
        <f>'01-Mapa de riesgo-UO'!AB500</f>
        <v>0</v>
      </c>
      <c r="O499" s="278" t="str">
        <f>'01-Mapa de riesgo-UO'!AG500</f>
        <v>Transitorio: Auxiliar Administrativo</v>
      </c>
      <c r="P499" s="280" t="str">
        <f>'01-Mapa de riesgo-UO'!AL500</f>
        <v>Semanal</v>
      </c>
      <c r="Q499" s="280" t="str">
        <f>'01-Mapa de riesgo-UO'!AP500</f>
        <v>Preventivo</v>
      </c>
      <c r="R499" s="431" t="str">
        <f>'01-Mapa de riesgo-UO'!AR500</f>
        <v>FUERTE</v>
      </c>
      <c r="S499" s="434" t="s">
        <v>2605</v>
      </c>
      <c r="T499" s="434"/>
      <c r="U499" s="283" t="str">
        <f>'01-Mapa de riesgo-UO'!AW500</f>
        <v>ASUMIR</v>
      </c>
      <c r="V499" s="283">
        <f>'01-Mapa de riesgo-UO'!AX500</f>
        <v>0</v>
      </c>
      <c r="W499" s="180">
        <f>IF(U499="COMPARTIR",'01-Mapa de riesgo-UO'!BA500, IF(U499=0, 0,$I$6))</f>
        <v>0</v>
      </c>
      <c r="X499" s="281"/>
      <c r="Y499" s="286" t="s">
        <v>2940</v>
      </c>
      <c r="Z499" s="281" t="s">
        <v>559</v>
      </c>
      <c r="AA499" s="281"/>
      <c r="AB499" s="430" t="s">
        <v>2143</v>
      </c>
    </row>
    <row r="500" spans="1:28" ht="65.25" hidden="1" customHeight="1" x14ac:dyDescent="0.2">
      <c r="A500" s="324"/>
      <c r="B500" s="332"/>
      <c r="C500" s="402"/>
      <c r="D500" s="332"/>
      <c r="E500" s="332"/>
      <c r="F500" s="332"/>
      <c r="G500" s="52" t="str">
        <f>'01-Mapa de riesgo-UO'!I501</f>
        <v>Falta de seguimiento al tramite de pago a proveedores.</v>
      </c>
      <c r="H500" s="332"/>
      <c r="I500" s="431"/>
      <c r="J500" s="332"/>
      <c r="K500" s="401"/>
      <c r="L500" s="399"/>
      <c r="M500" s="278" t="str">
        <f>IF('01-Mapa de riesgo-UO'!S501="No existen", "No existe control para el riesgo",'01-Mapa de riesgo-UO'!W501)</f>
        <v>Realizar seguimiento a los pagos a proveedores a través de modulo consultas de PCT</v>
      </c>
      <c r="N500" s="278">
        <f>'01-Mapa de riesgo-UO'!AB501</f>
        <v>0</v>
      </c>
      <c r="O500" s="278" t="str">
        <f>'01-Mapa de riesgo-UO'!AG501</f>
        <v>Jefe Almacén General e inventarios</v>
      </c>
      <c r="P500" s="280" t="str">
        <f>'01-Mapa de riesgo-UO'!AL501</f>
        <v>Semanal</v>
      </c>
      <c r="Q500" s="280" t="str">
        <f>'01-Mapa de riesgo-UO'!AP501</f>
        <v>Preventivo</v>
      </c>
      <c r="R500" s="431"/>
      <c r="S500" s="434" t="s">
        <v>2606</v>
      </c>
      <c r="T500" s="434"/>
      <c r="U500" s="283" t="str">
        <f>'01-Mapa de riesgo-UO'!AW501</f>
        <v>ASUMIR</v>
      </c>
      <c r="V500" s="283">
        <f>'01-Mapa de riesgo-UO'!AX501</f>
        <v>0</v>
      </c>
      <c r="W500" s="180">
        <f>IF(U500="COMPARTIR",'01-Mapa de riesgo-UO'!BA501, IF(U500=0, 0,$I$6))</f>
        <v>0</v>
      </c>
      <c r="X500" s="281"/>
      <c r="Y500" s="286" t="s">
        <v>2941</v>
      </c>
      <c r="Z500" s="281" t="s">
        <v>559</v>
      </c>
      <c r="AA500" s="281"/>
      <c r="AB500" s="430"/>
    </row>
    <row r="501" spans="1:28" ht="65.25" hidden="1" customHeight="1" x14ac:dyDescent="0.2">
      <c r="A501" s="324"/>
      <c r="B501" s="332"/>
      <c r="C501" s="402"/>
      <c r="D501" s="332"/>
      <c r="E501" s="332"/>
      <c r="F501" s="332"/>
      <c r="G501" s="52" t="str">
        <f>'01-Mapa de riesgo-UO'!I502</f>
        <v xml:space="preserve">Diligenciamiento oportuno del acta de recibido a satisfaccion por de los supervisores </v>
      </c>
      <c r="H501" s="332"/>
      <c r="I501" s="431"/>
      <c r="J501" s="332"/>
      <c r="K501" s="401"/>
      <c r="L501" s="399"/>
      <c r="M501" s="278" t="str">
        <f>IF('01-Mapa de riesgo-UO'!S502="No existen", "No existe control para el riesgo",'01-Mapa de riesgo-UO'!W502)</f>
        <v xml:space="preserve">Revisar diarimente correos enviados a los supervisores para la firma de actas </v>
      </c>
      <c r="N501" s="278">
        <f>'01-Mapa de riesgo-UO'!AB502</f>
        <v>0</v>
      </c>
      <c r="O501" s="278" t="str">
        <f>'01-Mapa de riesgo-UO'!AG502</f>
        <v>Transitorio: Auxiliar Administrativo</v>
      </c>
      <c r="P501" s="280" t="str">
        <f>'01-Mapa de riesgo-UO'!AL502</f>
        <v>Semanal</v>
      </c>
      <c r="Q501" s="280" t="str">
        <f>'01-Mapa de riesgo-UO'!AP502</f>
        <v>Preventivo</v>
      </c>
      <c r="R501" s="431"/>
      <c r="S501" s="434" t="s">
        <v>2607</v>
      </c>
      <c r="T501" s="434"/>
      <c r="U501" s="283" t="str">
        <f>'01-Mapa de riesgo-UO'!AW502</f>
        <v>ASUMIR</v>
      </c>
      <c r="V501" s="283">
        <f>'01-Mapa de riesgo-UO'!AX502</f>
        <v>0</v>
      </c>
      <c r="W501" s="180">
        <f>IF(U501="COMPARTIR",'01-Mapa de riesgo-UO'!BA502, IF(U501=0, 0,$I$6))</f>
        <v>0</v>
      </c>
      <c r="X501" s="281"/>
      <c r="Y501" s="286" t="s">
        <v>2942</v>
      </c>
      <c r="Z501" s="281" t="s">
        <v>559</v>
      </c>
      <c r="AA501" s="281"/>
      <c r="AB501" s="430"/>
    </row>
    <row r="502" spans="1:28" ht="65.25" hidden="1" customHeight="1" x14ac:dyDescent="0.2">
      <c r="A502" s="324">
        <v>165</v>
      </c>
      <c r="B502" s="332" t="str">
        <f>'01-Mapa de riesgo-UO'!D503</f>
        <v>ADMINISTRACIÓN_INSTITUCIONAL</v>
      </c>
      <c r="C502" s="402" t="str">
        <f>+'01-Mapa de riesgo-UO'!F503</f>
        <v>NO</v>
      </c>
      <c r="D502" s="332" t="str">
        <f>'01-Mapa de riesgo-UO'!J503</f>
        <v>Operacional</v>
      </c>
      <c r="E502" s="332" t="str">
        <f>'01-Mapa de riesgo-UO'!K503</f>
        <v>Agotamiento de las reservas de agua en el campus universitario, necesarias para la atención de las necesidades básicas de salubridad</v>
      </c>
      <c r="F502" s="332" t="str">
        <f>'01-Mapa de riesgo-UO'!L503</f>
        <v>Falta de agua en el Campus Universitario para la atención de necesidades básicas</v>
      </c>
      <c r="G502" s="52" t="str">
        <f>'01-Mapa de riesgo-UO'!I503</f>
        <v>No revisión oportuna de los niveles de los tanques de almacenamiento de agua.</v>
      </c>
      <c r="H502" s="332" t="str">
        <f>'01-Mapa de riesgo-UO'!M503</f>
        <v>Suspensión de actividades académicas y administrativas</v>
      </c>
      <c r="I502" s="431" t="str">
        <f>'01-Mapa de riesgo-UO'!AT503</f>
        <v>LEVE</v>
      </c>
      <c r="J502" s="332" t="str">
        <f>'01-Mapa de riesgo-UO'!AU503</f>
        <v>Número de veces que se suspenden las actividades académicas o administrativas por agotamiento de las reservas de agua durante la vigencia en actividades no programadas</v>
      </c>
      <c r="K502" s="435">
        <v>0</v>
      </c>
      <c r="L502" s="434" t="s">
        <v>2937</v>
      </c>
      <c r="M502" s="278" t="str">
        <f>IF('01-Mapa de riesgo-UO'!S503="No existen", "No existe control para el riesgo",'01-Mapa de riesgo-UO'!W503)</f>
        <v>Revisión periódica de los niveles de los tanques de almacenamiento de agua</v>
      </c>
      <c r="N502" s="278">
        <f>'01-Mapa de riesgo-UO'!AB503</f>
        <v>0</v>
      </c>
      <c r="O502" s="278" t="str">
        <f>'01-Mapa de riesgo-UO'!AG503</f>
        <v>Trabajador Oficial/Contratista</v>
      </c>
      <c r="P502" s="280" t="str">
        <f>'01-Mapa de riesgo-UO'!AL503</f>
        <v>Semanal</v>
      </c>
      <c r="Q502" s="280" t="str">
        <f>'01-Mapa de riesgo-UO'!AP503</f>
        <v>Detectivo</v>
      </c>
      <c r="R502" s="431" t="str">
        <f>'01-Mapa de riesgo-UO'!AR503</f>
        <v>ACEPTABLE</v>
      </c>
      <c r="S502" s="434" t="s">
        <v>2608</v>
      </c>
      <c r="T502" s="434"/>
      <c r="U502" s="283" t="str">
        <f>'01-Mapa de riesgo-UO'!AW503</f>
        <v>ASUMIR</v>
      </c>
      <c r="V502" s="283">
        <f>'01-Mapa de riesgo-UO'!AX503</f>
        <v>0</v>
      </c>
      <c r="W502" s="180">
        <f>IF(U502="COMPARTIR",'01-Mapa de riesgo-UO'!BA503, IF(U502=0, 0,$I$6))</f>
        <v>0</v>
      </c>
      <c r="X502" s="281"/>
      <c r="Y502" s="281"/>
      <c r="Z502" s="281"/>
      <c r="AA502" s="281"/>
      <c r="AB502" s="430" t="s">
        <v>2144</v>
      </c>
    </row>
    <row r="503" spans="1:28" ht="65.25" hidden="1" customHeight="1" x14ac:dyDescent="0.2">
      <c r="A503" s="324"/>
      <c r="B503" s="332"/>
      <c r="C503" s="402"/>
      <c r="D503" s="332"/>
      <c r="E503" s="332"/>
      <c r="F503" s="332"/>
      <c r="G503" s="52" t="str">
        <f>'01-Mapa de riesgo-UO'!I504</f>
        <v xml:space="preserve">Daños ocurridos en la red hidráulica al interior del campus que imposibiliten el suministro de agua. </v>
      </c>
      <c r="H503" s="332"/>
      <c r="I503" s="431"/>
      <c r="J503" s="332"/>
      <c r="K503" s="401"/>
      <c r="L503" s="399"/>
      <c r="M503" s="278" t="str">
        <f>IF('01-Mapa de riesgo-UO'!S504="No existen", "No existe control para el riesgo",'01-Mapa de riesgo-UO'!W504)</f>
        <v>Mantenimiento preventivo sistemas de bombeo en los tanques de reserva de agua</v>
      </c>
      <c r="N503" s="278">
        <f>'01-Mapa de riesgo-UO'!AB504</f>
        <v>0</v>
      </c>
      <c r="O503" s="278" t="str">
        <f>'01-Mapa de riesgo-UO'!AG504</f>
        <v>Trabajador Oficial/Contratista</v>
      </c>
      <c r="P503" s="280" t="str">
        <f>'01-Mapa de riesgo-UO'!AL504</f>
        <v>Trimestral</v>
      </c>
      <c r="Q503" s="280" t="str">
        <f>'01-Mapa de riesgo-UO'!AP504</f>
        <v>Preventivo</v>
      </c>
      <c r="R503" s="431"/>
      <c r="S503" s="434" t="s">
        <v>2609</v>
      </c>
      <c r="T503" s="434"/>
      <c r="U503" s="283" t="str">
        <f>'01-Mapa de riesgo-UO'!AW504</f>
        <v>ASUMIR</v>
      </c>
      <c r="V503" s="283">
        <f>'01-Mapa de riesgo-UO'!AX504</f>
        <v>0</v>
      </c>
      <c r="W503" s="180">
        <f>IF(U503="COMPARTIR",'01-Mapa de riesgo-UO'!BA504, IF(U503=0, 0,$I$6))</f>
        <v>0</v>
      </c>
      <c r="X503" s="281"/>
      <c r="Y503" s="281"/>
      <c r="Z503" s="281"/>
      <c r="AA503" s="281"/>
      <c r="AB503" s="430"/>
    </row>
    <row r="504" spans="1:28" ht="65.25" hidden="1" customHeight="1" x14ac:dyDescent="0.2">
      <c r="A504" s="324"/>
      <c r="B504" s="332"/>
      <c r="C504" s="402"/>
      <c r="D504" s="332"/>
      <c r="E504" s="332"/>
      <c r="F504" s="332"/>
      <c r="G504" s="52" t="str">
        <f>'01-Mapa de riesgo-UO'!I505</f>
        <v xml:space="preserve">Falta de suministro de agua prolongado por parte del prestador del servicio, por daños ocurridos en la red hidráulica  externa </v>
      </c>
      <c r="H504" s="332"/>
      <c r="I504" s="431"/>
      <c r="J504" s="332"/>
      <c r="K504" s="401"/>
      <c r="L504" s="399"/>
      <c r="M504" s="278" t="str">
        <f>IF('01-Mapa de riesgo-UO'!S505="No existen", "No existe control para el riesgo",'01-Mapa de riesgo-UO'!W505)</f>
        <v>Verificación pagos del servicio de agua realizados por la Universidad.</v>
      </c>
      <c r="N504" s="278">
        <f>'01-Mapa de riesgo-UO'!AB505</f>
        <v>0</v>
      </c>
      <c r="O504" s="278" t="str">
        <f>'01-Mapa de riesgo-UO'!AG505</f>
        <v>Jefe Mantenimiento institucional</v>
      </c>
      <c r="P504" s="280" t="str">
        <f>'01-Mapa de riesgo-UO'!AL505</f>
        <v>Mensual</v>
      </c>
      <c r="Q504" s="280" t="str">
        <f>'01-Mapa de riesgo-UO'!AP505</f>
        <v>Detectivo</v>
      </c>
      <c r="R504" s="431"/>
      <c r="S504" s="434" t="s">
        <v>2610</v>
      </c>
      <c r="T504" s="434"/>
      <c r="U504" s="283" t="str">
        <f>'01-Mapa de riesgo-UO'!AW505</f>
        <v>ASUMIR</v>
      </c>
      <c r="V504" s="283">
        <f>'01-Mapa de riesgo-UO'!AX505</f>
        <v>0</v>
      </c>
      <c r="W504" s="180">
        <f>IF(U504="COMPARTIR",'01-Mapa de riesgo-UO'!BA505, IF(U504=0, 0,$I$6))</f>
        <v>0</v>
      </c>
      <c r="X504" s="281"/>
      <c r="Y504" s="281"/>
      <c r="Z504" s="281"/>
      <c r="AA504" s="281"/>
      <c r="AB504" s="430"/>
    </row>
    <row r="505" spans="1:28" ht="65.25" hidden="1" customHeight="1" x14ac:dyDescent="0.2">
      <c r="A505" s="324">
        <v>166</v>
      </c>
      <c r="B505" s="332" t="str">
        <f>'01-Mapa de riesgo-UO'!D506</f>
        <v>INVESTIGACIÓN_E_INNOVACIÓN</v>
      </c>
      <c r="C505" s="402" t="str">
        <f>+'01-Mapa de riesgo-UO'!F506</f>
        <v>NO</v>
      </c>
      <c r="D505" s="332" t="str">
        <f>'01-Mapa de riesgo-UO'!J506</f>
        <v>Estratégico</v>
      </c>
      <c r="E505" s="332" t="str">
        <f>'01-Mapa de riesgo-UO'!K506</f>
        <v xml:space="preserve">Investigadores sin reconocimiento ante MinCiencias </v>
      </c>
      <c r="F505" s="332"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32" t="str">
        <f>'01-Mapa de riesgo-UO'!M506</f>
        <v xml:space="preserve">Pérdida de Acreditación Institucional y registros calificados. 
Incumplimiento de los indicadores institucionales. 
Disminución en la imagen y reconocimiento como universidad investigativa. </v>
      </c>
      <c r="I505" s="431" t="str">
        <f>'01-Mapa de riesgo-UO'!AT506</f>
        <v>MODERADO</v>
      </c>
      <c r="J505" s="332" t="str">
        <f>'01-Mapa de riesgo-UO'!AU506</f>
        <v>No de Investigadores no reconocidos por MinCiencias</v>
      </c>
      <c r="K505" s="401">
        <v>612</v>
      </c>
      <c r="L505" s="399" t="s">
        <v>2649</v>
      </c>
      <c r="M505" s="278" t="str">
        <f>IF('01-Mapa de riesgo-UO'!S506="No existen", "No existe control para el riesgo",'01-Mapa de riesgo-UO'!W506)</f>
        <v>Convocatorias periódicas para la financiación de proyectos de Grupos de Investigación y productos (Libros, artículos)</v>
      </c>
      <c r="N505" s="278">
        <f>'01-Mapa de riesgo-UO'!AB506</f>
        <v>0</v>
      </c>
      <c r="O505" s="278" t="str">
        <f>'01-Mapa de riesgo-UO'!AG506</f>
        <v xml:space="preserve">Profesional Especializado II - Investigaciones </v>
      </c>
      <c r="P505" s="280" t="str">
        <f>'01-Mapa de riesgo-UO'!AL506</f>
        <v>Anual</v>
      </c>
      <c r="Q505" s="280" t="str">
        <f>'01-Mapa de riesgo-UO'!AP506</f>
        <v>Preventivo</v>
      </c>
      <c r="R505" s="431" t="str">
        <f>'01-Mapa de riesgo-UO'!AR506</f>
        <v>ACEPTABLE</v>
      </c>
      <c r="S505" s="399" t="s">
        <v>2535</v>
      </c>
      <c r="T505" s="399"/>
      <c r="U505" s="283" t="str">
        <f>'01-Mapa de riesgo-UO'!AW506</f>
        <v>REDUCIR</v>
      </c>
      <c r="V505" s="283" t="str">
        <f>'01-Mapa de riesgo-UO'!AX506</f>
        <v>Se esta realizando el acompañamiento a cada uno de los grupos de investigación y sus integrantes, con el fin de que no pierdan su reconocimiento ante MinCiencias y que permita mejorar su clasificación</v>
      </c>
      <c r="W505" s="180">
        <f>IF(U505="COMPARTIR",'01-Mapa de riesgo-UO'!BA506, IF(U505=0, 0,$I$6))</f>
        <v>0</v>
      </c>
      <c r="X505" s="281" t="s">
        <v>271</v>
      </c>
      <c r="Y505" s="281" t="s">
        <v>2538</v>
      </c>
      <c r="Z505" s="281" t="s">
        <v>559</v>
      </c>
      <c r="AA505" s="281"/>
      <c r="AB505" s="430" t="s">
        <v>2143</v>
      </c>
    </row>
    <row r="506" spans="1:28" ht="65.25" hidden="1" customHeight="1" x14ac:dyDescent="0.2">
      <c r="A506" s="324"/>
      <c r="B506" s="332"/>
      <c r="C506" s="402"/>
      <c r="D506" s="332"/>
      <c r="E506" s="332"/>
      <c r="F506" s="332"/>
      <c r="G506" s="52" t="str">
        <f>'01-Mapa de riesgo-UO'!I507</f>
        <v xml:space="preserve">Falta de financiación externa o interna para el fortalecimiento de los Grupos de Investigación. </v>
      </c>
      <c r="H506" s="332"/>
      <c r="I506" s="431"/>
      <c r="J506" s="332"/>
      <c r="K506" s="401"/>
      <c r="L506" s="399"/>
      <c r="M506" s="278" t="str">
        <f>IF('01-Mapa de riesgo-UO'!S507="No existen", "No existe control para el riesgo",'01-Mapa de riesgo-UO'!W507)</f>
        <v>Programa de Formación para los investigadores (Formulación de Proyectos, Redacción de Artículos, Cvlac, Gruplac)</v>
      </c>
      <c r="N506" s="278">
        <f>'01-Mapa de riesgo-UO'!AB507</f>
        <v>0</v>
      </c>
      <c r="O506" s="278" t="str">
        <f>'01-Mapa de riesgo-UO'!AG507</f>
        <v xml:space="preserve">Profesional Especializado II - Investigaciones </v>
      </c>
      <c r="P506" s="280" t="str">
        <f>'01-Mapa de riesgo-UO'!AL507</f>
        <v>Anual</v>
      </c>
      <c r="Q506" s="280" t="str">
        <f>'01-Mapa de riesgo-UO'!AP507</f>
        <v>Preventivo</v>
      </c>
      <c r="R506" s="431"/>
      <c r="S506" s="399" t="s">
        <v>2536</v>
      </c>
      <c r="T506" s="399"/>
      <c r="U506" s="283">
        <f>'01-Mapa de riesgo-UO'!AW507</f>
        <v>0</v>
      </c>
      <c r="V506" s="283">
        <f>'01-Mapa de riesgo-UO'!AX507</f>
        <v>0</v>
      </c>
      <c r="W506" s="180">
        <f>IF(U506="COMPARTIR",'01-Mapa de riesgo-UO'!BA507, IF(U506=0, 0,$I$6))</f>
        <v>0</v>
      </c>
      <c r="X506" s="281"/>
      <c r="Y506" s="281"/>
      <c r="Z506" s="281"/>
      <c r="AA506" s="281"/>
      <c r="AB506" s="430"/>
    </row>
    <row r="507" spans="1:28" ht="65.25" hidden="1" customHeight="1" x14ac:dyDescent="0.2">
      <c r="A507" s="324"/>
      <c r="B507" s="332"/>
      <c r="C507" s="402"/>
      <c r="D507" s="332"/>
      <c r="E507" s="332"/>
      <c r="F507" s="332"/>
      <c r="G507" s="52" t="str">
        <f>'01-Mapa de riesgo-UO'!I508</f>
        <v xml:space="preserve">Desactualización de procedimientos y reglamentación interna relacionada a los Grupos de Investigación. </v>
      </c>
      <c r="H507" s="332"/>
      <c r="I507" s="431"/>
      <c r="J507" s="332"/>
      <c r="K507" s="401"/>
      <c r="L507" s="399"/>
      <c r="M507" s="278" t="str">
        <f>IF('01-Mapa de riesgo-UO'!S508="No existen", "No existe control para el riesgo",'01-Mapa de riesgo-UO'!W508)</f>
        <v xml:space="preserve">Acuerdo de Investigaciones y Resolución Reglamentaria. </v>
      </c>
      <c r="N507" s="278">
        <f>'01-Mapa de riesgo-UO'!AB508</f>
        <v>0</v>
      </c>
      <c r="O507" s="278" t="str">
        <f>'01-Mapa de riesgo-UO'!AG508</f>
        <v xml:space="preserve">Profesional Especializado II - Investigaciones </v>
      </c>
      <c r="P507" s="280" t="str">
        <f>'01-Mapa de riesgo-UO'!AL508</f>
        <v>Anual</v>
      </c>
      <c r="Q507" s="280" t="str">
        <f>'01-Mapa de riesgo-UO'!AP508</f>
        <v>Preventivo</v>
      </c>
      <c r="R507" s="431"/>
      <c r="S507" s="399" t="s">
        <v>2537</v>
      </c>
      <c r="T507" s="399"/>
      <c r="U507" s="283">
        <f>'01-Mapa de riesgo-UO'!AW508</f>
        <v>0</v>
      </c>
      <c r="V507" s="283">
        <f>'01-Mapa de riesgo-UO'!AX508</f>
        <v>0</v>
      </c>
      <c r="W507" s="180">
        <f>IF(U507="COMPARTIR",'01-Mapa de riesgo-UO'!BA508, IF(U507=0, 0,$I$6))</f>
        <v>0</v>
      </c>
      <c r="X507" s="281"/>
      <c r="Y507" s="281"/>
      <c r="Z507" s="281"/>
      <c r="AA507" s="281"/>
      <c r="AB507" s="430"/>
    </row>
    <row r="508" spans="1:28" ht="65.25" hidden="1" customHeight="1" x14ac:dyDescent="0.2">
      <c r="A508" s="324">
        <v>167</v>
      </c>
      <c r="B508" s="332" t="str">
        <f>'01-Mapa de riesgo-UO'!D509</f>
        <v>EXTENSIÓN_PROYECCIÓN_SOCIAL</v>
      </c>
      <c r="C508" s="402" t="str">
        <f>+'01-Mapa de riesgo-UO'!F509</f>
        <v>NO</v>
      </c>
      <c r="D508" s="332" t="str">
        <f>'01-Mapa de riesgo-UO'!J509</f>
        <v>Financiero</v>
      </c>
      <c r="E508" s="332" t="str">
        <f>'01-Mapa de riesgo-UO'!K509</f>
        <v>Disminución de la inversión institucional en proyectos de Extensión financiados a traves de Convocatorias Internas</v>
      </c>
      <c r="F508" s="332"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32" t="str">
        <f>'01-Mapa de riesgo-UO'!M509</f>
        <v xml:space="preserve">Reducción en la ejecución y financiación de proyectos y actividades de extensión universitaria
</v>
      </c>
      <c r="I508" s="431" t="str">
        <f>'01-Mapa de riesgo-UO'!AT509</f>
        <v>LEVE</v>
      </c>
      <c r="J508" s="332" t="str">
        <f>'01-Mapa de riesgo-UO'!AU509</f>
        <v>Indice de Variación en el Numero de proyectos de Extensión Financiados internamente, respecto al año anterior: No de proyectos de extensión financiados año 2024 / No de proyectos de extensión financiados año 2023</v>
      </c>
      <c r="K508" s="433">
        <f>13/12</f>
        <v>1.0833333333333333</v>
      </c>
      <c r="L508" s="432" t="s">
        <v>2943</v>
      </c>
      <c r="M508" s="278" t="str">
        <f>IF('01-Mapa de riesgo-UO'!S509="No existen", "No existe control para el riesgo",'01-Mapa de riesgo-UO'!W509)</f>
        <v>Convocatorias periódicas para la financiación de proyectos de Extensión</v>
      </c>
      <c r="N508" s="278">
        <f>'01-Mapa de riesgo-UO'!AB509</f>
        <v>0</v>
      </c>
      <c r="O508" s="278" t="str">
        <f>'01-Mapa de riesgo-UO'!AG509</f>
        <v xml:space="preserve">Profesional Especializado II -  Extensión </v>
      </c>
      <c r="P508" s="280" t="str">
        <f>'01-Mapa de riesgo-UO'!AL509</f>
        <v>Anual</v>
      </c>
      <c r="Q508" s="280" t="str">
        <f>'01-Mapa de riesgo-UO'!AP509</f>
        <v>Preventivo</v>
      </c>
      <c r="R508" s="431" t="str">
        <f>'01-Mapa de riesgo-UO'!AR509</f>
        <v>ACEPTABLE</v>
      </c>
      <c r="S508" s="432" t="s">
        <v>2653</v>
      </c>
      <c r="T508" s="432"/>
      <c r="U508" s="283" t="str">
        <f>'01-Mapa de riesgo-UO'!AW509</f>
        <v>ASUMIR</v>
      </c>
      <c r="V508" s="283">
        <f>'01-Mapa de riesgo-UO'!AX509</f>
        <v>0</v>
      </c>
      <c r="W508" s="180">
        <f>IF(U508="COMPARTIR",'01-Mapa de riesgo-UO'!BA509, IF(U508=0, 0,$I$6))</f>
        <v>0</v>
      </c>
      <c r="X508" s="281"/>
      <c r="Y508" s="281"/>
      <c r="Z508" s="281"/>
      <c r="AA508" s="281"/>
      <c r="AB508" s="430" t="s">
        <v>2144</v>
      </c>
    </row>
    <row r="509" spans="1:28" ht="65.25" hidden="1" customHeight="1" x14ac:dyDescent="0.2">
      <c r="A509" s="324"/>
      <c r="B509" s="332"/>
      <c r="C509" s="402"/>
      <c r="D509" s="332"/>
      <c r="E509" s="332"/>
      <c r="F509" s="332"/>
      <c r="G509" s="52">
        <f>'01-Mapa de riesgo-UO'!I510</f>
        <v>0</v>
      </c>
      <c r="H509" s="332"/>
      <c r="I509" s="431"/>
      <c r="J509" s="332"/>
      <c r="K509" s="401"/>
      <c r="L509" s="400"/>
      <c r="M509" s="278">
        <f>IF('01-Mapa de riesgo-UO'!S510="No existen", "No existe control para el riesgo",'01-Mapa de riesgo-UO'!W510)</f>
        <v>0</v>
      </c>
      <c r="N509" s="278">
        <f>'01-Mapa de riesgo-UO'!AB510</f>
        <v>0</v>
      </c>
      <c r="O509" s="278">
        <f>'01-Mapa de riesgo-UO'!AG510</f>
        <v>0</v>
      </c>
      <c r="P509" s="280">
        <f>'01-Mapa de riesgo-UO'!AL510</f>
        <v>0</v>
      </c>
      <c r="Q509" s="280">
        <f>'01-Mapa de riesgo-UO'!AP510</f>
        <v>0</v>
      </c>
      <c r="R509" s="431"/>
      <c r="S509" s="399"/>
      <c r="T509" s="399"/>
      <c r="U509" s="283" t="str">
        <f>'01-Mapa de riesgo-UO'!AW510</f>
        <v>ASUMIR</v>
      </c>
      <c r="V509" s="283">
        <f>'01-Mapa de riesgo-UO'!AX510</f>
        <v>0</v>
      </c>
      <c r="W509" s="180">
        <f>IF(U509="COMPARTIR",'01-Mapa de riesgo-UO'!BA510, IF(U509=0, 0,$I$6))</f>
        <v>0</v>
      </c>
      <c r="X509" s="281"/>
      <c r="Y509" s="281"/>
      <c r="Z509" s="281"/>
      <c r="AA509" s="281"/>
      <c r="AB509" s="430"/>
    </row>
    <row r="510" spans="1:28" ht="65.25" hidden="1" customHeight="1" x14ac:dyDescent="0.2">
      <c r="A510" s="324"/>
      <c r="B510" s="332"/>
      <c r="C510" s="402"/>
      <c r="D510" s="332"/>
      <c r="E510" s="332"/>
      <c r="F510" s="332"/>
      <c r="G510" s="52">
        <f>'01-Mapa de riesgo-UO'!I511</f>
        <v>0</v>
      </c>
      <c r="H510" s="332"/>
      <c r="I510" s="431"/>
      <c r="J510" s="332"/>
      <c r="K510" s="401"/>
      <c r="L510" s="400"/>
      <c r="M510" s="278">
        <f>IF('01-Mapa de riesgo-UO'!S511="No existen", "No existe control para el riesgo",'01-Mapa de riesgo-UO'!W511)</f>
        <v>0</v>
      </c>
      <c r="N510" s="278">
        <f>'01-Mapa de riesgo-UO'!AB511</f>
        <v>0</v>
      </c>
      <c r="O510" s="278">
        <f>'01-Mapa de riesgo-UO'!AG511</f>
        <v>0</v>
      </c>
      <c r="P510" s="280">
        <f>'01-Mapa de riesgo-UO'!AL511</f>
        <v>0</v>
      </c>
      <c r="Q510" s="280">
        <f>'01-Mapa de riesgo-UO'!AP511</f>
        <v>0</v>
      </c>
      <c r="R510" s="431"/>
      <c r="S510" s="399"/>
      <c r="T510" s="399"/>
      <c r="U510" s="283" t="str">
        <f>'01-Mapa de riesgo-UO'!AW511</f>
        <v>ASUMIR</v>
      </c>
      <c r="V510" s="283">
        <f>'01-Mapa de riesgo-UO'!AX511</f>
        <v>0</v>
      </c>
      <c r="W510" s="180">
        <f>IF(U510="COMPARTIR",'01-Mapa de riesgo-UO'!BA511, IF(U510=0, 0,$I$6))</f>
        <v>0</v>
      </c>
      <c r="X510" s="281"/>
      <c r="Y510" s="281"/>
      <c r="Z510" s="281"/>
      <c r="AA510" s="281"/>
      <c r="AB510" s="430"/>
    </row>
    <row r="511" spans="1:28" ht="65.25" hidden="1" customHeight="1" x14ac:dyDescent="0.2">
      <c r="A511" s="324">
        <v>168</v>
      </c>
      <c r="B511" s="332" t="str">
        <f>'01-Mapa de riesgo-UO'!D512</f>
        <v>INVESTIGACIÓN_E_INNOVACIÓN</v>
      </c>
      <c r="C511" s="402" t="str">
        <f>+'01-Mapa de riesgo-UO'!F512</f>
        <v>SI</v>
      </c>
      <c r="D511" s="332" t="str">
        <f>'01-Mapa de riesgo-UO'!J512</f>
        <v>Estratégico</v>
      </c>
      <c r="E511" s="332" t="str">
        <f>'01-Mapa de riesgo-UO'!K512</f>
        <v xml:space="preserve">Disminuciónen la ejecución de proyectos y servicios  de extensión en la Universidad Tecnológica de Pereira. </v>
      </c>
      <c r="F511" s="332"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32" t="str">
        <f>'01-Mapa de riesgo-UO'!M512</f>
        <v xml:space="preserve">Desfinanciación de la Institución por falta de recursos internos. 
Bajo posicionamiento de la institución a nivel local, regional, nacional e internacional. 
Incumplimiento en los indicadores. </v>
      </c>
      <c r="I511" s="431" t="str">
        <f>'01-Mapa de riesgo-UO'!AT512</f>
        <v>LEVE</v>
      </c>
      <c r="J511" s="332" t="str">
        <f>'01-Mapa de riesgo-UO'!AU512</f>
        <v>Índice de variación de actividades de extensión: No de Actividades de Extensión por modalidades año 2024 / No de Actividades de Extensión por modalidades año 2023</v>
      </c>
      <c r="K511" s="433">
        <f>858/1411</f>
        <v>0.60807937632884479</v>
      </c>
      <c r="L511" s="399" t="s">
        <v>2944</v>
      </c>
      <c r="M511" s="278" t="str">
        <f>IF('01-Mapa de riesgo-UO'!S512="No existen", "No existe control para el riesgo",'01-Mapa de riesgo-UO'!W512)</f>
        <v>Generación de herramientas de promoción y visibilidad de las actividades de extensión y las capacidades institucionales</v>
      </c>
      <c r="N511" s="278">
        <f>'01-Mapa de riesgo-UO'!AB512</f>
        <v>0</v>
      </c>
      <c r="O511" s="278" t="str">
        <f>'01-Mapa de riesgo-UO'!AG512</f>
        <v>Contratista profesional Extensión Universitaria</v>
      </c>
      <c r="P511" s="280" t="str">
        <f>'01-Mapa de riesgo-UO'!AL512</f>
        <v>Quincenal</v>
      </c>
      <c r="Q511" s="280" t="str">
        <f>'01-Mapa de riesgo-UO'!AP512</f>
        <v>Preventivo</v>
      </c>
      <c r="R511" s="431" t="str">
        <f>'01-Mapa de riesgo-UO'!AR512</f>
        <v>ACEPTABLE</v>
      </c>
      <c r="S511" s="432" t="s">
        <v>2654</v>
      </c>
      <c r="T511" s="432"/>
      <c r="U511" s="283" t="str">
        <f>'01-Mapa de riesgo-UO'!AW512</f>
        <v>ASUMIR</v>
      </c>
      <c r="V511" s="283">
        <f>'01-Mapa de riesgo-UO'!AX512</f>
        <v>0</v>
      </c>
      <c r="W511" s="180">
        <f>IF(U511="COMPARTIR",'01-Mapa de riesgo-UO'!BA512, IF(U511=0, 0,$I$6))</f>
        <v>0</v>
      </c>
      <c r="X511" s="281"/>
      <c r="Y511" s="281"/>
      <c r="Z511" s="281"/>
      <c r="AA511" s="281"/>
      <c r="AB511" s="430" t="s">
        <v>2143</v>
      </c>
    </row>
    <row r="512" spans="1:28" ht="65.25" hidden="1" customHeight="1" x14ac:dyDescent="0.2">
      <c r="A512" s="324"/>
      <c r="B512" s="332"/>
      <c r="C512" s="402"/>
      <c r="D512" s="332"/>
      <c r="E512" s="332"/>
      <c r="F512" s="332"/>
      <c r="G512" s="52">
        <f>'01-Mapa de riesgo-UO'!I513</f>
        <v>0</v>
      </c>
      <c r="H512" s="332"/>
      <c r="I512" s="431"/>
      <c r="J512" s="332"/>
      <c r="K512" s="401"/>
      <c r="L512" s="399"/>
      <c r="M512" s="278" t="str">
        <f>IF('01-Mapa de riesgo-UO'!S513="No existen", "No existe control para el riesgo",'01-Mapa de riesgo-UO'!W513)</f>
        <v>Seguimiento a las certificaciónes de cumplimiento y evaluaciones de los servicios  ofrecidos para consolidar experiencia institucional</v>
      </c>
      <c r="N512" s="278">
        <f>'01-Mapa de riesgo-UO'!AB513</f>
        <v>0</v>
      </c>
      <c r="O512" s="278" t="str">
        <f>'01-Mapa de riesgo-UO'!AG513</f>
        <v xml:space="preserve"> Auxiliar V Extensión universitaria</v>
      </c>
      <c r="P512" s="280" t="str">
        <f>'01-Mapa de riesgo-UO'!AL513</f>
        <v>Anual</v>
      </c>
      <c r="Q512" s="280" t="str">
        <f>'01-Mapa de riesgo-UO'!AP513</f>
        <v>Preventivo</v>
      </c>
      <c r="R512" s="431"/>
      <c r="S512" s="432" t="s">
        <v>2655</v>
      </c>
      <c r="T512" s="432"/>
      <c r="U512" s="283" t="str">
        <f>'01-Mapa de riesgo-UO'!AW513</f>
        <v>ASUMIR</v>
      </c>
      <c r="V512" s="283">
        <f>'01-Mapa de riesgo-UO'!AX513</f>
        <v>0</v>
      </c>
      <c r="W512" s="180">
        <f>IF(U512="COMPARTIR",'01-Mapa de riesgo-UO'!BA513, IF(U512=0, 0,$I$6))</f>
        <v>0</v>
      </c>
      <c r="X512" s="281"/>
      <c r="Y512" s="281"/>
      <c r="Z512" s="281"/>
      <c r="AA512" s="281"/>
      <c r="AB512" s="430"/>
    </row>
    <row r="513" spans="1:28" ht="65.25" hidden="1" customHeight="1" x14ac:dyDescent="0.2">
      <c r="A513" s="324"/>
      <c r="B513" s="332"/>
      <c r="C513" s="402"/>
      <c r="D513" s="332"/>
      <c r="E513" s="332"/>
      <c r="F513" s="332"/>
      <c r="G513" s="52">
        <f>'01-Mapa de riesgo-UO'!I514</f>
        <v>0</v>
      </c>
      <c r="H513" s="332"/>
      <c r="I513" s="431"/>
      <c r="J513" s="332"/>
      <c r="K513" s="401"/>
      <c r="L513" s="399"/>
      <c r="M513" s="278" t="str">
        <f>IF('01-Mapa de riesgo-UO'!S514="No existen", "No existe control para el riesgo",'01-Mapa de riesgo-UO'!W514)</f>
        <v>Seguimiento al registro de actividades de extensión universitaria</v>
      </c>
      <c r="N513" s="278">
        <f>'01-Mapa de riesgo-UO'!AB514</f>
        <v>0</v>
      </c>
      <c r="O513" s="278" t="str">
        <f>'01-Mapa de riesgo-UO'!AG514</f>
        <v xml:space="preserve"> Auxiliar  V Extensión universitaria</v>
      </c>
      <c r="P513" s="280" t="str">
        <f>'01-Mapa de riesgo-UO'!AL514</f>
        <v>Diaria</v>
      </c>
      <c r="Q513" s="280" t="str">
        <f>'01-Mapa de riesgo-UO'!AP514</f>
        <v>Preventivo</v>
      </c>
      <c r="R513" s="431"/>
      <c r="S513" s="432" t="s">
        <v>2656</v>
      </c>
      <c r="T513" s="432"/>
      <c r="U513" s="283" t="str">
        <f>'01-Mapa de riesgo-UO'!AW514</f>
        <v>ASUMIR</v>
      </c>
      <c r="V513" s="283">
        <f>'01-Mapa de riesgo-UO'!AX514</f>
        <v>0</v>
      </c>
      <c r="W513" s="180">
        <f>IF(U513="COMPARTIR",'01-Mapa de riesgo-UO'!BA514, IF(U513=0, 0,$I$6))</f>
        <v>0</v>
      </c>
      <c r="X513" s="281"/>
      <c r="Y513" s="281"/>
      <c r="Z513" s="281"/>
      <c r="AA513" s="281"/>
      <c r="AB513" s="430"/>
    </row>
    <row r="514" spans="1:28" ht="65.25" hidden="1" customHeight="1" x14ac:dyDescent="0.2">
      <c r="A514" s="324">
        <v>169</v>
      </c>
      <c r="B514" s="332" t="str">
        <f>'01-Mapa de riesgo-UO'!D515</f>
        <v>INVESTIGACIÓN_E_INNOVACIÓN</v>
      </c>
      <c r="C514" s="402" t="str">
        <f>+'01-Mapa de riesgo-UO'!F515</f>
        <v>SI</v>
      </c>
      <c r="D514" s="332" t="str">
        <f>'01-Mapa de riesgo-UO'!J515</f>
        <v>Estratégico</v>
      </c>
      <c r="E514" s="332" t="str">
        <f>'01-Mapa de riesgo-UO'!K515</f>
        <v xml:space="preserve">Reducción en la cantidad de activos de conocimiento transferidos a la sociedad </v>
      </c>
      <c r="F514" s="332"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32"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431" t="str">
        <f>'01-Mapa de riesgo-UO'!AT515</f>
        <v>LEVE</v>
      </c>
      <c r="J514" s="332" t="str">
        <f>'01-Mapa de riesgo-UO'!AU515</f>
        <v>Índice de variación de contratos  de transferencia de activos de conocimiento: No de contratos de transferencia de activos de conocimiento 2024/ No de contratos de transferencia de activos de conocimiento 2023</v>
      </c>
      <c r="K514" s="401">
        <f>3/7</f>
        <v>0.42857142857142855</v>
      </c>
      <c r="L514" s="399" t="s">
        <v>2945</v>
      </c>
      <c r="M514" s="278" t="str">
        <f>IF('01-Mapa de riesgo-UO'!S515="No existen", "No existe control para el riesgo",'01-Mapa de riesgo-UO'!W515)</f>
        <v xml:space="preserve">Actualización de inventario de activos de conocimiento y diagnóstico del índice de madurez tecnológica -  TRL </v>
      </c>
      <c r="N514" s="278">
        <f>'01-Mapa de riesgo-UO'!AB515</f>
        <v>0</v>
      </c>
      <c r="O514" s="278" t="str">
        <f>'01-Mapa de riesgo-UO'!AG515</f>
        <v xml:space="preserve">Contratista Profesional Gestión Tecnológica </v>
      </c>
      <c r="P514" s="280" t="str">
        <f>'01-Mapa de riesgo-UO'!AL515</f>
        <v>Mensual</v>
      </c>
      <c r="Q514" s="280" t="str">
        <f>'01-Mapa de riesgo-UO'!AP515</f>
        <v>Preventivo</v>
      </c>
      <c r="R514" s="431" t="str">
        <f>'01-Mapa de riesgo-UO'!AR515</f>
        <v>ACEPTABLE</v>
      </c>
      <c r="S514" s="399" t="s">
        <v>2946</v>
      </c>
      <c r="T514" s="399"/>
      <c r="U514" s="283" t="str">
        <f>'01-Mapa de riesgo-UO'!AW515</f>
        <v>ASUMIR</v>
      </c>
      <c r="V514" s="283">
        <f>'01-Mapa de riesgo-UO'!AX515</f>
        <v>0</v>
      </c>
      <c r="W514" s="180">
        <f>IF(U514="COMPARTIR",'01-Mapa de riesgo-UO'!BA515, IF(U514=0, 0,$I$6))</f>
        <v>0</v>
      </c>
      <c r="X514" s="281"/>
      <c r="Y514" s="281"/>
      <c r="Z514" s="281"/>
      <c r="AA514" s="281"/>
      <c r="AB514" s="430" t="s">
        <v>2149</v>
      </c>
    </row>
    <row r="515" spans="1:28" ht="65.25" hidden="1" customHeight="1" x14ac:dyDescent="0.2">
      <c r="A515" s="324"/>
      <c r="B515" s="332"/>
      <c r="C515" s="402"/>
      <c r="D515" s="332"/>
      <c r="E515" s="332"/>
      <c r="F515" s="332"/>
      <c r="G515" s="52" t="str">
        <f>'01-Mapa de riesgo-UO'!I516</f>
        <v>Cambios en la normatividad que dificulten el proceso de transferencia de los activos de conocimiento</v>
      </c>
      <c r="H515" s="332"/>
      <c r="I515" s="431"/>
      <c r="J515" s="332"/>
      <c r="K515" s="401"/>
      <c r="L515" s="399"/>
      <c r="M515" s="278" t="str">
        <f>IF('01-Mapa de riesgo-UO'!S516="No existen", "No existe control para el riesgo",'01-Mapa de riesgo-UO'!W516)</f>
        <v xml:space="preserve">Jornadas de sensibilización del Estatuto de Propiedad Intelectual  entre la comunidad universitaria </v>
      </c>
      <c r="N515" s="278">
        <f>'01-Mapa de riesgo-UO'!AB516</f>
        <v>0</v>
      </c>
      <c r="O515" s="278" t="str">
        <f>'01-Mapa de riesgo-UO'!AG516</f>
        <v xml:space="preserve">Contratista Profesional Propiedad Intelectual </v>
      </c>
      <c r="P515" s="280" t="str">
        <f>'01-Mapa de riesgo-UO'!AL516</f>
        <v>Bimestral</v>
      </c>
      <c r="Q515" s="280" t="str">
        <f>'01-Mapa de riesgo-UO'!AP516</f>
        <v>Preventivo</v>
      </c>
      <c r="R515" s="431"/>
      <c r="S515" s="399" t="s">
        <v>2947</v>
      </c>
      <c r="T515" s="399"/>
      <c r="U515" s="283" t="str">
        <f>'01-Mapa de riesgo-UO'!AW516</f>
        <v>ASUMIR</v>
      </c>
      <c r="V515" s="283">
        <f>'01-Mapa de riesgo-UO'!AX516</f>
        <v>0</v>
      </c>
      <c r="W515" s="180">
        <f>IF(U515="COMPARTIR",'01-Mapa de riesgo-UO'!BA516, IF(U515=0, 0,$I$6))</f>
        <v>0</v>
      </c>
      <c r="X515" s="281"/>
      <c r="Y515" s="281"/>
      <c r="Z515" s="281"/>
      <c r="AA515" s="281"/>
      <c r="AB515" s="430"/>
    </row>
    <row r="516" spans="1:28" ht="65.25" hidden="1" customHeight="1" x14ac:dyDescent="0.2">
      <c r="A516" s="324"/>
      <c r="B516" s="332"/>
      <c r="C516" s="402"/>
      <c r="D516" s="332"/>
      <c r="E516" s="332"/>
      <c r="F516" s="332"/>
      <c r="G516" s="52" t="str">
        <f>'01-Mapa de riesgo-UO'!I517</f>
        <v xml:space="preserve">Incipiente presupuesto para financiar convocatorias de desarrollo tecnológico e innovación </v>
      </c>
      <c r="H516" s="332"/>
      <c r="I516" s="431"/>
      <c r="J516" s="332"/>
      <c r="K516" s="401"/>
      <c r="L516" s="399"/>
      <c r="M516" s="278" t="str">
        <f>IF('01-Mapa de riesgo-UO'!S517="No existen", "No existe control para el riesgo",'01-Mapa de riesgo-UO'!W517)</f>
        <v xml:space="preserve">Identificación y priorización de proyectos de desarrollo tecnológico e innovación susceptibles de financiación </v>
      </c>
      <c r="N516" s="278">
        <f>'01-Mapa de riesgo-UO'!AB517</f>
        <v>0</v>
      </c>
      <c r="O516" s="278" t="str">
        <f>'01-Mapa de riesgo-UO'!AG517</f>
        <v xml:space="preserve">Profesional Especializado II - Gestión Tecnológica </v>
      </c>
      <c r="P516" s="280" t="str">
        <f>'01-Mapa de riesgo-UO'!AL517</f>
        <v>Anual</v>
      </c>
      <c r="Q516" s="280" t="str">
        <f>'01-Mapa de riesgo-UO'!AP517</f>
        <v>Preventivo</v>
      </c>
      <c r="R516" s="431"/>
      <c r="S516" s="399" t="s">
        <v>2948</v>
      </c>
      <c r="T516" s="399"/>
      <c r="U516" s="283" t="str">
        <f>'01-Mapa de riesgo-UO'!AW517</f>
        <v>ASUMIR</v>
      </c>
      <c r="V516" s="283">
        <f>'01-Mapa de riesgo-UO'!AX517</f>
        <v>0</v>
      </c>
      <c r="W516" s="180">
        <f>IF(U516="COMPARTIR",'01-Mapa de riesgo-UO'!BA517, IF(U516=0, 0,$I$6))</f>
        <v>0</v>
      </c>
      <c r="X516" s="281"/>
      <c r="Y516" s="281"/>
      <c r="Z516" s="281"/>
      <c r="AA516" s="281"/>
      <c r="AB516" s="430"/>
    </row>
    <row r="517" spans="1:28" ht="65.25" hidden="1" customHeight="1" x14ac:dyDescent="0.2">
      <c r="A517" s="324">
        <v>170</v>
      </c>
      <c r="B517" s="332" t="str">
        <f>'01-Mapa de riesgo-UO'!D518</f>
        <v>ADMINISTRACIÓN_INSTITUCIONAL</v>
      </c>
      <c r="C517" s="402" t="str">
        <f>+'01-Mapa de riesgo-UO'!F518</f>
        <v>NO</v>
      </c>
      <c r="D517" s="332" t="str">
        <f>'01-Mapa de riesgo-UO'!J518</f>
        <v>Cumplimiento</v>
      </c>
      <c r="E517" s="332" t="str">
        <f>'01-Mapa de riesgo-UO'!K518</f>
        <v>Incumplimiento de las normas de publicación para radio, campus informa y redes sociales</v>
      </c>
      <c r="F517" s="332"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32" t="str">
        <f>'01-Mapa de riesgo-UO'!M518</f>
        <v xml:space="preserve">Pérdida vitalicia de la Licencia de Radio Difusión ante el MINITIC
Cierre definitivo de la emisora
Sanciones legales y económicas para la Universidad. </v>
      </c>
      <c r="I517" s="431" t="str">
        <f>'01-Mapa de riesgo-UO'!AT518</f>
        <v>LEVE</v>
      </c>
      <c r="J517" s="332" t="str">
        <f>'01-Mapa de riesgo-UO'!AU518</f>
        <v>Numero de incumplimientos de las normas en publicaciones/Total de publicaciones</v>
      </c>
      <c r="K517" s="404">
        <v>0</v>
      </c>
      <c r="L517" s="399" t="s">
        <v>2985</v>
      </c>
      <c r="M517" s="278" t="str">
        <f>IF('01-Mapa de riesgo-UO'!S518="No existen", "No existe control para el riesgo",'01-Mapa de riesgo-UO'!W518)</f>
        <v>Existen manuales que están en proceso de prueba y aplicación</v>
      </c>
      <c r="N517" s="278">
        <f>'01-Mapa de riesgo-UO'!AB518</f>
        <v>0</v>
      </c>
      <c r="O517" s="278">
        <f>'01-Mapa de riesgo-UO'!AG518</f>
        <v>0</v>
      </c>
      <c r="P517" s="280" t="str">
        <f>'01-Mapa de riesgo-UO'!AL518</f>
        <v>No definida</v>
      </c>
      <c r="Q517" s="280" t="str">
        <f>'01-Mapa de riesgo-UO'!AP518</f>
        <v>Preventivo</v>
      </c>
      <c r="R517" s="431" t="str">
        <f>'01-Mapa de riesgo-UO'!AR518</f>
        <v>ACEPTABLE</v>
      </c>
      <c r="S517" s="399" t="s">
        <v>2988</v>
      </c>
      <c r="T517" s="399"/>
      <c r="U517" s="283" t="str">
        <f>'01-Mapa de riesgo-UO'!AW518</f>
        <v>REDUCIR</v>
      </c>
      <c r="V517" s="283" t="str">
        <f>'01-Mapa de riesgo-UO'!AX518</f>
        <v>Crear manuales para el uso institucional de redes sociales, campus informa y emirosa universitaria estéreo</v>
      </c>
      <c r="W517" s="180">
        <f>IF(U517="COMPARTIR",'01-Mapa de riesgo-UO'!BA518, IF(U517=0, 0,$I$6))</f>
        <v>0</v>
      </c>
      <c r="X517" s="281" t="s">
        <v>271</v>
      </c>
      <c r="Y517" s="281" t="s">
        <v>2992</v>
      </c>
      <c r="Z517" s="281" t="s">
        <v>559</v>
      </c>
      <c r="AA517" s="281"/>
      <c r="AB517" s="430" t="s">
        <v>2144</v>
      </c>
    </row>
    <row r="518" spans="1:28" ht="65.25" hidden="1" customHeight="1" x14ac:dyDescent="0.2">
      <c r="A518" s="324"/>
      <c r="B518" s="332"/>
      <c r="C518" s="402"/>
      <c r="D518" s="332"/>
      <c r="E518" s="332"/>
      <c r="F518" s="332"/>
      <c r="G518" s="52" t="str">
        <f>'01-Mapa de riesgo-UO'!I519</f>
        <v xml:space="preserve">Omisión de la socialización de lineamientos de publicación para emisora, campus y redes sociales. </v>
      </c>
      <c r="H518" s="332"/>
      <c r="I518" s="431"/>
      <c r="J518" s="332"/>
      <c r="K518" s="401"/>
      <c r="L518" s="399"/>
      <c r="M518" s="278" t="str">
        <f>IF('01-Mapa de riesgo-UO'!S519="No existen", "No existe control para el riesgo",'01-Mapa de riesgo-UO'!W519)</f>
        <v>Se realizan periódicamente capacitaciones sobre lineamientos para publicar en redes, campus y emisora</v>
      </c>
      <c r="N518" s="278">
        <f>'01-Mapa de riesgo-UO'!AB519</f>
        <v>0</v>
      </c>
      <c r="O518" s="278">
        <f>'01-Mapa de riesgo-UO'!AG519</f>
        <v>0</v>
      </c>
      <c r="P518" s="280" t="str">
        <f>'01-Mapa de riesgo-UO'!AL519</f>
        <v>bimestral</v>
      </c>
      <c r="Q518" s="280" t="str">
        <f>'01-Mapa de riesgo-UO'!AP519</f>
        <v>Preventivo</v>
      </c>
      <c r="R518" s="431"/>
      <c r="S518" s="399" t="s">
        <v>2989</v>
      </c>
      <c r="T518" s="399"/>
      <c r="U518" s="283" t="str">
        <f>'01-Mapa de riesgo-UO'!AW519</f>
        <v>REDUCIR</v>
      </c>
      <c r="V518" s="283" t="str">
        <f>'01-Mapa de riesgo-UO'!AX519</f>
        <v>Aumento de programas de capacitación y concientización para la publicación en redes sociales, campues y emisora universitaria estéreo</v>
      </c>
      <c r="W518" s="180">
        <f>IF(U518="COMPARTIR",'01-Mapa de riesgo-UO'!BA519, IF(U518=0, 0,$I$6))</f>
        <v>0</v>
      </c>
      <c r="X518" s="281" t="s">
        <v>558</v>
      </c>
      <c r="Y518" s="281" t="s">
        <v>2993</v>
      </c>
      <c r="Z518" s="281" t="s">
        <v>561</v>
      </c>
      <c r="AA518" s="281" t="s">
        <v>3001</v>
      </c>
      <c r="AB518" s="430"/>
    </row>
    <row r="519" spans="1:28" ht="65.25" hidden="1" customHeight="1" x14ac:dyDescent="0.2">
      <c r="A519" s="324"/>
      <c r="B519" s="332"/>
      <c r="C519" s="402"/>
      <c r="D519" s="332"/>
      <c r="E519" s="332"/>
      <c r="F519" s="332"/>
      <c r="G519" s="52">
        <f>'01-Mapa de riesgo-UO'!I520</f>
        <v>0</v>
      </c>
      <c r="H519" s="332"/>
      <c r="I519" s="431"/>
      <c r="J519" s="332"/>
      <c r="K519" s="401"/>
      <c r="L519" s="399"/>
      <c r="M519" s="278">
        <f>IF('01-Mapa de riesgo-UO'!S520="No existen", "No existe control para el riesgo",'01-Mapa de riesgo-UO'!W520)</f>
        <v>0</v>
      </c>
      <c r="N519" s="278">
        <f>'01-Mapa de riesgo-UO'!AB520</f>
        <v>0</v>
      </c>
      <c r="O519" s="278">
        <f>'01-Mapa de riesgo-UO'!AG520</f>
        <v>0</v>
      </c>
      <c r="P519" s="280">
        <f>'01-Mapa de riesgo-UO'!AL520</f>
        <v>0</v>
      </c>
      <c r="Q519" s="280">
        <f>'01-Mapa de riesgo-UO'!AP520</f>
        <v>0</v>
      </c>
      <c r="R519" s="431"/>
      <c r="S519" s="399"/>
      <c r="T519" s="399"/>
      <c r="U519" s="283">
        <f>'01-Mapa de riesgo-UO'!AW520</f>
        <v>0</v>
      </c>
      <c r="V519" s="283">
        <f>'01-Mapa de riesgo-UO'!AX520</f>
        <v>0</v>
      </c>
      <c r="W519" s="180">
        <f>IF(U519="COMPARTIR",'01-Mapa de riesgo-UO'!BA520, IF(U519=0, 0,$I$6))</f>
        <v>0</v>
      </c>
      <c r="X519" s="281"/>
      <c r="Y519" s="281"/>
      <c r="Z519" s="281"/>
      <c r="AA519" s="281"/>
      <c r="AB519" s="430"/>
    </row>
    <row r="520" spans="1:28" ht="65.25" hidden="1" customHeight="1" x14ac:dyDescent="0.2">
      <c r="A520" s="324">
        <v>171</v>
      </c>
      <c r="B520" s="332" t="str">
        <f>'01-Mapa de riesgo-UO'!D521</f>
        <v>ADMINISTRACIÓN_INSTITUCIONAL</v>
      </c>
      <c r="C520" s="402" t="str">
        <f>+'01-Mapa de riesgo-UO'!F521</f>
        <v>NO</v>
      </c>
      <c r="D520" s="332" t="str">
        <f>'01-Mapa de riesgo-UO'!J521</f>
        <v>Imagen</v>
      </c>
      <c r="E520" s="332" t="str">
        <f>'01-Mapa de riesgo-UO'!K521</f>
        <v>Divulgación de información errada o perjudicial para la institución</v>
      </c>
      <c r="F520" s="332"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32" t="str">
        <f>'01-Mapa de riesgo-UO'!M521</f>
        <v xml:space="preserve">Afectación reputacional de la Universidad
Perdida de imagen </v>
      </c>
      <c r="I520" s="431" t="str">
        <f>'01-Mapa de riesgo-UO'!AT521</f>
        <v>MODERADO</v>
      </c>
      <c r="J520" s="332" t="str">
        <f>'01-Mapa de riesgo-UO'!AU521</f>
        <v>Numero de comunicaciones erradas durante la viegencia/total de comunicaciomes emitidas</v>
      </c>
      <c r="K520" s="404">
        <v>0</v>
      </c>
      <c r="L520" s="399" t="s">
        <v>2986</v>
      </c>
      <c r="M520" s="278">
        <f>IF('01-Mapa de riesgo-UO'!S521="No existen", "No existe control para el riesgo",'01-Mapa de riesgo-UO'!W521)</f>
        <v>0</v>
      </c>
      <c r="N520" s="278">
        <f>'01-Mapa de riesgo-UO'!AB521</f>
        <v>0</v>
      </c>
      <c r="O520" s="278">
        <f>'01-Mapa de riesgo-UO'!AG521</f>
        <v>0</v>
      </c>
      <c r="P520" s="280">
        <f>'01-Mapa de riesgo-UO'!AL521</f>
        <v>0</v>
      </c>
      <c r="Q520" s="280">
        <f>'01-Mapa de riesgo-UO'!AP521</f>
        <v>0</v>
      </c>
      <c r="R520" s="431" t="str">
        <f>'01-Mapa de riesgo-UO'!AR521</f>
        <v>DÉBIL</v>
      </c>
      <c r="S520" s="399"/>
      <c r="T520" s="399"/>
      <c r="U520" s="283">
        <f>'01-Mapa de riesgo-UO'!AW521</f>
        <v>0</v>
      </c>
      <c r="V520" s="283">
        <f>'01-Mapa de riesgo-UO'!AX521</f>
        <v>0</v>
      </c>
      <c r="W520" s="180">
        <f>IF(U520="COMPARTIR",'01-Mapa de riesgo-UO'!BA521, IF(U520=0, 0,$I$6))</f>
        <v>0</v>
      </c>
      <c r="X520" s="281"/>
      <c r="Y520" s="281"/>
      <c r="Z520" s="281"/>
      <c r="AA520" s="281"/>
      <c r="AB520" s="430" t="s">
        <v>2144</v>
      </c>
    </row>
    <row r="521" spans="1:28" ht="65.25" hidden="1" customHeight="1" x14ac:dyDescent="0.2">
      <c r="A521" s="324"/>
      <c r="B521" s="332"/>
      <c r="C521" s="402"/>
      <c r="D521" s="332"/>
      <c r="E521" s="332"/>
      <c r="F521" s="332"/>
      <c r="G521" s="52" t="str">
        <f>'01-Mapa de riesgo-UO'!I522</f>
        <v>Falta de directrices, en cuanto a la centralización de las comunicaciones a través de un unico canal</v>
      </c>
      <c r="H521" s="332"/>
      <c r="I521" s="431"/>
      <c r="J521" s="332"/>
      <c r="K521" s="401"/>
      <c r="L521" s="399"/>
      <c r="M521" s="278">
        <f>IF('01-Mapa de riesgo-UO'!S522="No existen", "No existe control para el riesgo",'01-Mapa de riesgo-UO'!W522)</f>
        <v>0</v>
      </c>
      <c r="N521" s="278">
        <f>'01-Mapa de riesgo-UO'!AB522</f>
        <v>0</v>
      </c>
      <c r="O521" s="278">
        <f>'01-Mapa de riesgo-UO'!AG522</f>
        <v>0</v>
      </c>
      <c r="P521" s="280">
        <f>'01-Mapa de riesgo-UO'!AL522</f>
        <v>0</v>
      </c>
      <c r="Q521" s="280">
        <f>'01-Mapa de riesgo-UO'!AP522</f>
        <v>0</v>
      </c>
      <c r="R521" s="431"/>
      <c r="S521" s="399"/>
      <c r="T521" s="399"/>
      <c r="U521" s="283">
        <f>'01-Mapa de riesgo-UO'!AW522</f>
        <v>0</v>
      </c>
      <c r="V521" s="283">
        <f>'01-Mapa de riesgo-UO'!AX522</f>
        <v>0</v>
      </c>
      <c r="W521" s="180">
        <f>IF(U521="COMPARTIR",'01-Mapa de riesgo-UO'!BA522, IF(U521=0, 0,$I$6))</f>
        <v>0</v>
      </c>
      <c r="X521" s="281"/>
      <c r="Y521" s="281"/>
      <c r="Z521" s="281"/>
      <c r="AA521" s="281"/>
      <c r="AB521" s="430"/>
    </row>
    <row r="522" spans="1:28" ht="65.25" hidden="1" customHeight="1" x14ac:dyDescent="0.2">
      <c r="A522" s="324"/>
      <c r="B522" s="332"/>
      <c r="C522" s="402"/>
      <c r="D522" s="332"/>
      <c r="E522" s="332"/>
      <c r="F522" s="332"/>
      <c r="G522" s="52" t="str">
        <f>'01-Mapa de riesgo-UO'!I523</f>
        <v>Comunicaciones externas desviadas de la realidad, por actores externos y sus motivaciones personales</v>
      </c>
      <c r="H522" s="332"/>
      <c r="I522" s="431"/>
      <c r="J522" s="332"/>
      <c r="K522" s="401"/>
      <c r="L522" s="399"/>
      <c r="M522" s="278" t="str">
        <f>IF('01-Mapa de riesgo-UO'!S523="No existen", "No existe control para el riesgo",'01-Mapa de riesgo-UO'!W523)</f>
        <v>Derecho de petición
Apoyo juridico
Verificación en la veracidad de la información</v>
      </c>
      <c r="N522" s="278">
        <f>'01-Mapa de riesgo-UO'!AB523</f>
        <v>0</v>
      </c>
      <c r="O522" s="278" t="str">
        <f>'01-Mapa de riesgo-UO'!AG523</f>
        <v>Director(a) Comunicaciones</v>
      </c>
      <c r="P522" s="280" t="str">
        <f>'01-Mapa de riesgo-UO'!AL523</f>
        <v>No definida</v>
      </c>
      <c r="Q522" s="280" t="str">
        <f>'01-Mapa de riesgo-UO'!AP523</f>
        <v>Detectivo</v>
      </c>
      <c r="R522" s="431"/>
      <c r="S522" s="399" t="s">
        <v>2990</v>
      </c>
      <c r="T522" s="399"/>
      <c r="U522" s="283" t="str">
        <f>'01-Mapa de riesgo-UO'!AW523</f>
        <v>TRANSFERIR</v>
      </c>
      <c r="V522" s="283" t="str">
        <f>'01-Mapa de riesgo-UO'!AX523</f>
        <v>Generar una hoja de ruta para el apoyo legal y la verificación de la veracidad de la información</v>
      </c>
      <c r="W522" s="180">
        <f>IF(U522="COMPARTIR",'01-Mapa de riesgo-UO'!BA523, IF(U522=0, 0,$I$6))</f>
        <v>0</v>
      </c>
      <c r="X522" s="281" t="s">
        <v>558</v>
      </c>
      <c r="Y522" s="281" t="s">
        <v>2994</v>
      </c>
      <c r="Z522" s="281" t="s">
        <v>561</v>
      </c>
      <c r="AA522" s="281" t="s">
        <v>3001</v>
      </c>
      <c r="AB522" s="430"/>
    </row>
    <row r="523" spans="1:28" ht="65.25" hidden="1" customHeight="1" x14ac:dyDescent="0.2">
      <c r="A523" s="324">
        <v>172</v>
      </c>
      <c r="B523" s="332" t="str">
        <f>'01-Mapa de riesgo-UO'!D524</f>
        <v>ADMINISTRACIÓN_INSTITUCIONAL</v>
      </c>
      <c r="C523" s="402" t="str">
        <f>+'01-Mapa de riesgo-UO'!F524</f>
        <v>NO</v>
      </c>
      <c r="D523" s="332" t="str">
        <f>'01-Mapa de riesgo-UO'!J524</f>
        <v>Corrupción</v>
      </c>
      <c r="E523" s="332" t="str">
        <f>'01-Mapa de riesgo-UO'!K524</f>
        <v>Manipulacion de los medios de comunicación de la Universidad</v>
      </c>
      <c r="F523" s="332" t="str">
        <f>'01-Mapa de riesgo-UO'!L524</f>
        <v>Uso indebido de los medios de comunicaciòn con el fin de favorecer a terceros o intereses particulares</v>
      </c>
      <c r="G523" s="52" t="str">
        <f>'01-Mapa de riesgo-UO'!I524</f>
        <v>Presiones por actores externos a la Universidad</v>
      </c>
      <c r="H523" s="332" t="str">
        <f>'01-Mapa de riesgo-UO'!M524</f>
        <v>Crisis reputacional de la Universidad
Sanciones legales para la Universidad</v>
      </c>
      <c r="I523" s="431" t="str">
        <f>'01-Mapa de riesgo-UO'!AT524</f>
        <v>MODERADO</v>
      </c>
      <c r="J523" s="332" t="str">
        <f>'01-Mapa de riesgo-UO'!AU524</f>
        <v>Comunicaciones erradas/Total de publicaciones</v>
      </c>
      <c r="K523" s="404">
        <v>0</v>
      </c>
      <c r="L523" s="399" t="s">
        <v>2987</v>
      </c>
      <c r="M523" s="278">
        <f>IF('01-Mapa de riesgo-UO'!S524="No existen", "No existe control para el riesgo",'01-Mapa de riesgo-UO'!W524)</f>
        <v>0</v>
      </c>
      <c r="N523" s="278">
        <f>'01-Mapa de riesgo-UO'!AB524</f>
        <v>0</v>
      </c>
      <c r="O523" s="278">
        <f>'01-Mapa de riesgo-UO'!AG524</f>
        <v>0</v>
      </c>
      <c r="P523" s="280">
        <f>'01-Mapa de riesgo-UO'!AL524</f>
        <v>0</v>
      </c>
      <c r="Q523" s="280">
        <f>'01-Mapa de riesgo-UO'!AP524</f>
        <v>0</v>
      </c>
      <c r="R523" s="431" t="str">
        <f>'01-Mapa de riesgo-UO'!AR524</f>
        <v>INEXISTENTE</v>
      </c>
      <c r="S523" s="399"/>
      <c r="T523" s="399"/>
      <c r="U523" s="283">
        <f>'01-Mapa de riesgo-UO'!AW524</f>
        <v>0</v>
      </c>
      <c r="V523" s="283">
        <f>'01-Mapa de riesgo-UO'!AX524</f>
        <v>0</v>
      </c>
      <c r="W523" s="180">
        <f>IF(U523="COMPARTIR",'01-Mapa de riesgo-UO'!BA524, IF(U523=0, 0,$I$6))</f>
        <v>0</v>
      </c>
      <c r="X523" s="281"/>
      <c r="Y523" s="281"/>
      <c r="Z523" s="281"/>
      <c r="AA523" s="281"/>
      <c r="AB523" s="430" t="s">
        <v>2149</v>
      </c>
    </row>
    <row r="524" spans="1:28" ht="65.25" hidden="1" customHeight="1" x14ac:dyDescent="0.2">
      <c r="A524" s="324"/>
      <c r="B524" s="332"/>
      <c r="C524" s="402"/>
      <c r="D524" s="332"/>
      <c r="E524" s="332"/>
      <c r="F524" s="332"/>
      <c r="G524" s="52" t="str">
        <f>'01-Mapa de riesgo-UO'!I525</f>
        <v>Falta de ética al interior de la Universidad</v>
      </c>
      <c r="H524" s="332"/>
      <c r="I524" s="431"/>
      <c r="J524" s="332"/>
      <c r="K524" s="401"/>
      <c r="L524" s="399"/>
      <c r="M524" s="278">
        <f>IF('01-Mapa de riesgo-UO'!S525="No existen", "No existe control para el riesgo",'01-Mapa de riesgo-UO'!W525)</f>
        <v>0</v>
      </c>
      <c r="N524" s="278">
        <f>'01-Mapa de riesgo-UO'!AB525</f>
        <v>0</v>
      </c>
      <c r="O524" s="278">
        <f>'01-Mapa de riesgo-UO'!AG525</f>
        <v>0</v>
      </c>
      <c r="P524" s="280">
        <f>'01-Mapa de riesgo-UO'!AL525</f>
        <v>0</v>
      </c>
      <c r="Q524" s="280">
        <f>'01-Mapa de riesgo-UO'!AP525</f>
        <v>0</v>
      </c>
      <c r="R524" s="431"/>
      <c r="S524" s="399"/>
      <c r="T524" s="399"/>
      <c r="U524" s="283">
        <f>'01-Mapa de riesgo-UO'!AW525</f>
        <v>0</v>
      </c>
      <c r="V524" s="283">
        <f>'01-Mapa de riesgo-UO'!AX525</f>
        <v>0</v>
      </c>
      <c r="W524" s="180">
        <f>IF(U524="COMPARTIR",'01-Mapa de riesgo-UO'!BA525, IF(U524=0, 0,$I$6))</f>
        <v>0</v>
      </c>
      <c r="X524" s="281"/>
      <c r="Y524" s="281"/>
      <c r="Z524" s="281"/>
      <c r="AA524" s="281"/>
      <c r="AB524" s="430"/>
    </row>
    <row r="525" spans="1:28" ht="65.25" hidden="1" customHeight="1" x14ac:dyDescent="0.2">
      <c r="A525" s="324"/>
      <c r="B525" s="332"/>
      <c r="C525" s="402"/>
      <c r="D525" s="332"/>
      <c r="E525" s="332"/>
      <c r="F525" s="332"/>
      <c r="G525" s="52" t="str">
        <f>'01-Mapa de riesgo-UO'!I526</f>
        <v>Falta de directrices, en cuanto a la centralización de las comunicaciones a través de un único canal</v>
      </c>
      <c r="H525" s="332"/>
      <c r="I525" s="431"/>
      <c r="J525" s="332"/>
      <c r="K525" s="401"/>
      <c r="L525" s="399"/>
      <c r="M525" s="278">
        <f>IF('01-Mapa de riesgo-UO'!S526="No existen", "No existe control para el riesgo",'01-Mapa de riesgo-UO'!W526)</f>
        <v>0</v>
      </c>
      <c r="N525" s="278">
        <f>'01-Mapa de riesgo-UO'!AB526</f>
        <v>0</v>
      </c>
      <c r="O525" s="278">
        <f>'01-Mapa de riesgo-UO'!AG526</f>
        <v>0</v>
      </c>
      <c r="P525" s="280">
        <f>'01-Mapa de riesgo-UO'!AL526</f>
        <v>0</v>
      </c>
      <c r="Q525" s="280">
        <f>'01-Mapa de riesgo-UO'!AP526</f>
        <v>0</v>
      </c>
      <c r="R525" s="431"/>
      <c r="S525" s="399"/>
      <c r="T525" s="399"/>
      <c r="U525" s="283">
        <f>'01-Mapa de riesgo-UO'!AW526</f>
        <v>0</v>
      </c>
      <c r="V525" s="283">
        <f>'01-Mapa de riesgo-UO'!AX526</f>
        <v>0</v>
      </c>
      <c r="W525" s="180">
        <f>IF(U525="COMPARTIR",'01-Mapa de riesgo-UO'!BA526, IF(U525=0, 0,$I$6))</f>
        <v>0</v>
      </c>
      <c r="X525" s="281"/>
      <c r="Y525" s="281"/>
      <c r="Z525" s="281"/>
      <c r="AA525" s="281"/>
      <c r="AB525" s="430"/>
    </row>
    <row r="526" spans="1:28" ht="65.25" hidden="1" customHeight="1" x14ac:dyDescent="0.2">
      <c r="A526" s="324">
        <v>173</v>
      </c>
      <c r="B526" s="332" t="str">
        <f>'01-Mapa de riesgo-UO'!D527</f>
        <v>ADMINISTRACIÓN_INSTITUCIONAL</v>
      </c>
      <c r="C526" s="402" t="str">
        <f>+'01-Mapa de riesgo-UO'!F527</f>
        <v>NO</v>
      </c>
      <c r="D526" s="332" t="str">
        <f>'01-Mapa de riesgo-UO'!J527</f>
        <v>Imagen</v>
      </c>
      <c r="E526" s="332" t="str">
        <f>'01-Mapa de riesgo-UO'!K527</f>
        <v>Demandas por derechos de autor y por uso de imagen</v>
      </c>
      <c r="F526" s="332" t="str">
        <f>'01-Mapa de riesgo-UO'!L527</f>
        <v>Demandas de autoría por el uso de material audiovisual, y por el uso de imagen sin previo consentimiento</v>
      </c>
      <c r="G526" s="52" t="str">
        <f>'01-Mapa de riesgo-UO'!I527</f>
        <v>Inexistencia de un formato para la cesión de derechos de autor</v>
      </c>
      <c r="H526" s="332" t="str">
        <f>'01-Mapa de riesgo-UO'!M527</f>
        <v>Pérdida económica por demandas
Sanciones legales para la Universidad</v>
      </c>
      <c r="I526" s="431" t="str">
        <f>'01-Mapa de riesgo-UO'!AT527</f>
        <v>MODERADO</v>
      </c>
      <c r="J526" s="332" t="str">
        <f>'01-Mapa de riesgo-UO'!AU527</f>
        <v>(Demandas por uso de imagen + Demandas por derechos de autor)/Total de Publicaciones</v>
      </c>
      <c r="K526" s="404">
        <v>0</v>
      </c>
      <c r="L526" s="399" t="s">
        <v>2986</v>
      </c>
      <c r="M526" s="278">
        <f>IF('01-Mapa de riesgo-UO'!S527="No existen", "No existe control para el riesgo",'01-Mapa de riesgo-UO'!W527)</f>
        <v>0</v>
      </c>
      <c r="N526" s="278">
        <f>'01-Mapa de riesgo-UO'!AB527</f>
        <v>0</v>
      </c>
      <c r="O526" s="278">
        <f>'01-Mapa de riesgo-UO'!AG527</f>
        <v>0</v>
      </c>
      <c r="P526" s="280">
        <f>'01-Mapa de riesgo-UO'!AL527</f>
        <v>0</v>
      </c>
      <c r="Q526" s="280">
        <f>'01-Mapa de riesgo-UO'!AP527</f>
        <v>0</v>
      </c>
      <c r="R526" s="431" t="str">
        <f>'01-Mapa de riesgo-UO'!AR527</f>
        <v>DÉBIL</v>
      </c>
      <c r="S526" s="399"/>
      <c r="T526" s="399"/>
      <c r="U526" s="283">
        <f>'01-Mapa de riesgo-UO'!AW527</f>
        <v>0</v>
      </c>
      <c r="V526" s="283">
        <f>'01-Mapa de riesgo-UO'!AX527</f>
        <v>0</v>
      </c>
      <c r="W526" s="180">
        <f>IF(U526="COMPARTIR",'01-Mapa de riesgo-UO'!BA527, IF(U526=0, 0,$I$6))</f>
        <v>0</v>
      </c>
      <c r="X526" s="281"/>
      <c r="Y526" s="281"/>
      <c r="Z526" s="281"/>
      <c r="AA526" s="281"/>
      <c r="AB526" s="430" t="s">
        <v>2143</v>
      </c>
    </row>
    <row r="527" spans="1:28" ht="65.25" hidden="1" customHeight="1" x14ac:dyDescent="0.2">
      <c r="A527" s="324"/>
      <c r="B527" s="332"/>
      <c r="C527" s="402"/>
      <c r="D527" s="332"/>
      <c r="E527" s="332"/>
      <c r="F527" s="332"/>
      <c r="G527" s="52" t="str">
        <f>'01-Mapa de riesgo-UO'!I528</f>
        <v>Inexistencia de un formato para el consentimiento de uso de imagen</v>
      </c>
      <c r="H527" s="332"/>
      <c r="I527" s="431"/>
      <c r="J527" s="332"/>
      <c r="K527" s="401"/>
      <c r="L527" s="399"/>
      <c r="M527" s="278" t="str">
        <f>IF('01-Mapa de riesgo-UO'!S528="No existen", "No existe control para el riesgo",'01-Mapa de riesgo-UO'!W528)</f>
        <v>Existen formatos creados, más no están incorporados en el proceso aún</v>
      </c>
      <c r="N527" s="278">
        <f>'01-Mapa de riesgo-UO'!AB528</f>
        <v>0</v>
      </c>
      <c r="O527" s="278">
        <f>'01-Mapa de riesgo-UO'!AG528</f>
        <v>0</v>
      </c>
      <c r="P527" s="280" t="str">
        <f>'01-Mapa de riesgo-UO'!AL528</f>
        <v>Diaria</v>
      </c>
      <c r="Q527" s="280" t="str">
        <f>'01-Mapa de riesgo-UO'!AP528</f>
        <v>Preventivo</v>
      </c>
      <c r="R527" s="431"/>
      <c r="S527" s="399" t="s">
        <v>2991</v>
      </c>
      <c r="T527" s="399"/>
      <c r="U527" s="283" t="str">
        <f>'01-Mapa de riesgo-UO'!AW528</f>
        <v>REDUCIR</v>
      </c>
      <c r="V527" s="283" t="str">
        <f>'01-Mapa de riesgo-UO'!AX528</f>
        <v>Incorporar en el proceso periodístico el uso de formatos para la autorización de uso de imagen</v>
      </c>
      <c r="W527" s="180">
        <f>IF(U527="COMPARTIR",'01-Mapa de riesgo-UO'!BA528, IF(U527=0, 0,$I$6))</f>
        <v>0</v>
      </c>
      <c r="X527" s="281" t="s">
        <v>558</v>
      </c>
      <c r="Y527" s="281" t="s">
        <v>2995</v>
      </c>
      <c r="Z527" s="281" t="s">
        <v>561</v>
      </c>
      <c r="AA527" s="281" t="s">
        <v>3001</v>
      </c>
      <c r="AB527" s="430"/>
    </row>
    <row r="528" spans="1:28" ht="65.25" hidden="1" customHeight="1" x14ac:dyDescent="0.2">
      <c r="A528" s="324"/>
      <c r="B528" s="332"/>
      <c r="C528" s="402"/>
      <c r="D528" s="332"/>
      <c r="E528" s="332"/>
      <c r="F528" s="332"/>
      <c r="G528" s="52">
        <f>'01-Mapa de riesgo-UO'!I529</f>
        <v>0</v>
      </c>
      <c r="H528" s="332"/>
      <c r="I528" s="431"/>
      <c r="J528" s="332"/>
      <c r="K528" s="401"/>
      <c r="L528" s="399"/>
      <c r="M528" s="278">
        <f>IF('01-Mapa de riesgo-UO'!S529="No existen", "No existe control para el riesgo",'01-Mapa de riesgo-UO'!W529)</f>
        <v>0</v>
      </c>
      <c r="N528" s="278">
        <f>'01-Mapa de riesgo-UO'!AB529</f>
        <v>0</v>
      </c>
      <c r="O528" s="278">
        <f>'01-Mapa de riesgo-UO'!AG529</f>
        <v>0</v>
      </c>
      <c r="P528" s="280">
        <f>'01-Mapa de riesgo-UO'!AL529</f>
        <v>0</v>
      </c>
      <c r="Q528" s="280">
        <f>'01-Mapa de riesgo-UO'!AP529</f>
        <v>0</v>
      </c>
      <c r="R528" s="431"/>
      <c r="S528" s="399"/>
      <c r="T528" s="399"/>
      <c r="U528" s="283">
        <f>'01-Mapa de riesgo-UO'!AW529</f>
        <v>0</v>
      </c>
      <c r="V528" s="283">
        <f>'01-Mapa de riesgo-UO'!AX529</f>
        <v>0</v>
      </c>
      <c r="W528" s="180">
        <f>IF(U528="COMPARTIR",'01-Mapa de riesgo-UO'!BA529, IF(U528=0, 0,$I$6))</f>
        <v>0</v>
      </c>
      <c r="X528" s="281"/>
      <c r="Y528" s="281"/>
      <c r="Z528" s="281"/>
      <c r="AA528" s="281"/>
      <c r="AB528" s="430"/>
    </row>
    <row r="529" spans="7:28" s="189" customFormat="1" ht="65.25" customHeight="1" x14ac:dyDescent="0.2">
      <c r="I529" s="293"/>
      <c r="R529" s="296"/>
      <c r="W529" s="198"/>
      <c r="AB529" s="293"/>
    </row>
    <row r="530" spans="7:28" s="189" customFormat="1" ht="65.25" customHeight="1" x14ac:dyDescent="0.2">
      <c r="I530" s="293"/>
      <c r="R530" s="296"/>
      <c r="W530" s="198"/>
      <c r="AB530" s="293"/>
    </row>
    <row r="531" spans="7:28" s="189" customFormat="1" ht="65.25" customHeight="1" x14ac:dyDescent="0.2">
      <c r="I531" s="293"/>
      <c r="R531" s="296"/>
      <c r="W531" s="198"/>
      <c r="AB531" s="293"/>
    </row>
    <row r="532" spans="7:28" s="189" customFormat="1" ht="65.25" customHeight="1" x14ac:dyDescent="0.2">
      <c r="I532" s="293"/>
      <c r="R532" s="296"/>
      <c r="W532" s="198"/>
      <c r="AB532" s="293"/>
    </row>
    <row r="533" spans="7:28" s="318" customFormat="1" ht="65.25" customHeight="1" x14ac:dyDescent="0.2">
      <c r="I533" s="319"/>
      <c r="R533" s="320"/>
      <c r="W533" s="321"/>
      <c r="AB533" s="319"/>
    </row>
    <row r="534" spans="7:28" s="318" customFormat="1" ht="65.25" customHeight="1" x14ac:dyDescent="0.2">
      <c r="I534" s="319"/>
      <c r="R534" s="320"/>
      <c r="W534" s="321"/>
      <c r="AB534" s="319"/>
    </row>
    <row r="535" spans="7:28" s="318" customFormat="1" ht="65.25" customHeight="1" x14ac:dyDescent="0.2">
      <c r="I535" s="319"/>
      <c r="R535" s="319"/>
      <c r="W535" s="321" t="s">
        <v>89</v>
      </c>
      <c r="AB535" s="319"/>
    </row>
    <row r="536" spans="7:28" s="318" customFormat="1" ht="65.25" customHeight="1" x14ac:dyDescent="0.2">
      <c r="I536" s="319"/>
      <c r="R536" s="319"/>
      <c r="W536" s="321"/>
      <c r="AB536" s="319"/>
    </row>
    <row r="537" spans="7:28" s="189" customFormat="1" ht="65.25" customHeight="1" x14ac:dyDescent="0.2">
      <c r="I537" s="293"/>
      <c r="R537" s="293"/>
      <c r="W537" s="198"/>
      <c r="AB537" s="293"/>
    </row>
    <row r="538" spans="7:28" s="189" customFormat="1" ht="65.25" customHeight="1" x14ac:dyDescent="0.2">
      <c r="G538" s="189" t="s">
        <v>88</v>
      </c>
      <c r="H538" s="189" t="s">
        <v>87</v>
      </c>
      <c r="I538" s="293" t="s">
        <v>86</v>
      </c>
      <c r="R538" s="293"/>
      <c r="W538" s="198"/>
      <c r="AB538" s="293"/>
    </row>
    <row r="539" spans="7:28" s="189" customFormat="1" ht="65.25" customHeight="1" x14ac:dyDescent="0.2">
      <c r="G539" s="189" t="s">
        <v>264</v>
      </c>
      <c r="H539" s="189" t="s">
        <v>264</v>
      </c>
      <c r="I539" s="293" t="s">
        <v>266</v>
      </c>
      <c r="R539" s="293"/>
      <c r="W539" s="198"/>
      <c r="AB539" s="293"/>
    </row>
    <row r="540" spans="7:28" s="189" customFormat="1" ht="65.25" customHeight="1" x14ac:dyDescent="0.2">
      <c r="H540" s="189" t="s">
        <v>265</v>
      </c>
      <c r="I540" s="293" t="s">
        <v>267</v>
      </c>
      <c r="R540" s="293"/>
      <c r="W540" s="198"/>
      <c r="AB540" s="293"/>
    </row>
    <row r="541" spans="7:28" s="189" customFormat="1" ht="65.25" customHeight="1" x14ac:dyDescent="0.2">
      <c r="I541" s="293"/>
      <c r="R541" s="293"/>
      <c r="W541" s="198"/>
      <c r="AB541" s="293"/>
    </row>
    <row r="542" spans="7:28" s="189" customFormat="1" ht="65.25" customHeight="1" x14ac:dyDescent="0.2">
      <c r="I542" s="293"/>
      <c r="R542" s="293"/>
      <c r="W542" s="198"/>
      <c r="AB542" s="293"/>
    </row>
    <row r="543" spans="7:28" s="189" customFormat="1" ht="65.25" customHeight="1" x14ac:dyDescent="0.2">
      <c r="I543" s="293"/>
      <c r="R543" s="293"/>
      <c r="W543" s="198" t="s">
        <v>271</v>
      </c>
      <c r="AB543" s="293"/>
    </row>
    <row r="544" spans="7:28" s="189" customFormat="1" ht="65.25" customHeight="1" x14ac:dyDescent="0.2">
      <c r="I544" s="293"/>
      <c r="R544" s="293"/>
      <c r="W544" s="198" t="s">
        <v>559</v>
      </c>
      <c r="AB544" s="293"/>
    </row>
    <row r="545" spans="9:28" s="189" customFormat="1" ht="65.25" customHeight="1" x14ac:dyDescent="0.2">
      <c r="I545" s="293"/>
      <c r="R545" s="293"/>
      <c r="W545" s="198"/>
      <c r="AB545" s="293"/>
    </row>
    <row r="546" spans="9:28" s="189" customFormat="1" ht="65.25" customHeight="1" x14ac:dyDescent="0.2">
      <c r="I546" s="293"/>
      <c r="R546" s="293"/>
      <c r="W546" s="198"/>
      <c r="AB546" s="293"/>
    </row>
    <row r="547" spans="9:28" s="189" customFormat="1" ht="65.25" customHeight="1" x14ac:dyDescent="0.2">
      <c r="I547" s="293"/>
      <c r="R547" s="293"/>
      <c r="W547" s="198"/>
      <c r="AB547" s="293"/>
    </row>
    <row r="548" spans="9:28" s="189" customFormat="1" ht="65.25" customHeight="1" x14ac:dyDescent="0.2">
      <c r="I548" s="293"/>
      <c r="R548" s="293"/>
      <c r="W548" s="198"/>
      <c r="AB548" s="293"/>
    </row>
    <row r="549" spans="9:28" s="189" customFormat="1" ht="65.25" customHeight="1" x14ac:dyDescent="0.2">
      <c r="I549" s="293"/>
      <c r="R549" s="293"/>
      <c r="W549" s="198"/>
      <c r="AB549" s="293"/>
    </row>
    <row r="550" spans="9:28" s="189" customFormat="1" ht="65.25" customHeight="1" x14ac:dyDescent="0.2">
      <c r="I550" s="293"/>
      <c r="R550" s="293"/>
      <c r="W550" s="198"/>
      <c r="AB550" s="293"/>
    </row>
    <row r="551" spans="9:28" s="189" customFormat="1" ht="65.25" customHeight="1" x14ac:dyDescent="0.2">
      <c r="I551" s="293"/>
      <c r="R551" s="293"/>
      <c r="W551" s="198"/>
      <c r="AB551" s="293"/>
    </row>
  </sheetData>
  <sheetProtection algorithmName="SHA-512" hashValue="gztmt+hI2JpH2N+uljFsRjVYBKLTF7W1ZMU+40ohWOvjj8Dik1G9S4xLdPypA5iCwHINITUr/qjfBv9kWOMRig==" saltValue="R0GIbcR0+JwJ79XTauI4pw==" spinCount="100000" sheet="1" objects="1" scenarios="1"/>
  <autoFilter ref="A9:AC528">
    <filterColumn colId="1">
      <filters>
        <filter val="DOCENCIA"/>
      </filters>
    </filterColumn>
    <filterColumn colId="18" showButton="0"/>
    <filterColumn colId="23" showButton="0"/>
    <filterColumn colId="25" showButton="0"/>
  </autoFilter>
  <mergeCells count="2790">
    <mergeCell ref="H241:H243"/>
    <mergeCell ref="S243:T243"/>
    <mergeCell ref="S242:T242"/>
    <mergeCell ref="AB241:AB243"/>
    <mergeCell ref="S241:T241"/>
    <mergeCell ref="R241:R243"/>
    <mergeCell ref="L241:L243"/>
    <mergeCell ref="K241:K243"/>
    <mergeCell ref="J241:J243"/>
    <mergeCell ref="I241:I243"/>
    <mergeCell ref="D2:Z2"/>
    <mergeCell ref="D3:Z3"/>
    <mergeCell ref="D4:Z4"/>
    <mergeCell ref="A5:AB5"/>
    <mergeCell ref="A6:B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AB13:AB15"/>
    <mergeCell ref="S14:T14"/>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A244:A246"/>
    <mergeCell ref="B244:B246"/>
    <mergeCell ref="C244:C246"/>
    <mergeCell ref="D244:D246"/>
    <mergeCell ref="E244:E246"/>
    <mergeCell ref="F244:F246"/>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L376:L378"/>
    <mergeCell ref="R376:R378"/>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L379:L381"/>
    <mergeCell ref="R379:R381"/>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26:T526"/>
    <mergeCell ref="AB526:AB528"/>
    <mergeCell ref="S527:T527"/>
    <mergeCell ref="S528:T528"/>
    <mergeCell ref="H526:H528"/>
    <mergeCell ref="I526:I528"/>
    <mergeCell ref="J526:J528"/>
    <mergeCell ref="K526:K528"/>
    <mergeCell ref="L526:L528"/>
    <mergeCell ref="R526:R528"/>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s>
  <conditionalFormatting sqref="I10:I528">
    <cfRule type="cellIs" dxfId="900" priority="1566" stopIfTrue="1" operator="equal">
      <formula>1</formula>
    </cfRule>
    <cfRule type="cellIs" dxfId="899" priority="1567" stopIfTrue="1" operator="between">
      <formula>1.9</formula>
      <formula>3.1</formula>
    </cfRule>
    <cfRule type="cellIs" dxfId="898" priority="1568" stopIfTrue="1" operator="equal">
      <formula>4</formula>
    </cfRule>
  </conditionalFormatting>
  <conditionalFormatting sqref="I10:I528">
    <cfRule type="cellIs" dxfId="897" priority="1563" operator="equal">
      <formula>"LEVE"</formula>
    </cfRule>
    <cfRule type="cellIs" dxfId="896" priority="1564" operator="equal">
      <formula>"MODERADO"</formula>
    </cfRule>
    <cfRule type="cellIs" dxfId="895" priority="1565" operator="equal">
      <formula>"GRAVE"</formula>
    </cfRule>
  </conditionalFormatting>
  <conditionalFormatting sqref="AB37:AB39 AB157:AB180 AB325:AB327 AB334:AB342">
    <cfRule type="containsText" dxfId="894" priority="1560" operator="containsText" text="CONTINUA LA ACCIÓN ANTERIOR">
      <formula>NOT(ISERROR(SEARCH("CONTINUA LA ACCIÓN ANTERIOR",AB37)))</formula>
    </cfRule>
    <cfRule type="containsText" dxfId="893" priority="1561" operator="containsText" text="REQUIERE NUEVA ACCIÓN">
      <formula>NOT(ISERROR(SEARCH("REQUIERE NUEVA ACCIÓN",AB37)))</formula>
    </cfRule>
    <cfRule type="containsText" dxfId="892" priority="1562" operator="containsText" text="RIESGO CONTROLADO">
      <formula>NOT(ISERROR(SEARCH("RIESGO CONTROLADO",AB37)))</formula>
    </cfRule>
  </conditionalFormatting>
  <conditionalFormatting sqref="Z37:Z39 Z82:Z90 Z157:Z237 Z319:Z321 Z349:Z360 Z331:Z342 Z433:Z450 Z325:Z327">
    <cfRule type="beginsWith" dxfId="891" priority="1559" operator="beginsWith" text="No eficaz">
      <formula>LEFT(Z37,LEN("No eficaz"))="No eficaz"</formula>
    </cfRule>
  </conditionalFormatting>
  <conditionalFormatting sqref="Z37:Z39 Z82:Z90 Z157:Z237 Z319:Z321 Z349:Z360 Z331:Z342 Z433:Z450 Z325:Z327">
    <cfRule type="beginsWith" dxfId="890" priority="1558" operator="beginsWith" text="Eficaz">
      <formula>LEFT(Z37,LEN("Eficaz"))="Eficaz"</formula>
    </cfRule>
  </conditionalFormatting>
  <conditionalFormatting sqref="V10:V528">
    <cfRule type="expression" dxfId="889" priority="1557">
      <formula>U10="ASUMIR"</formula>
    </cfRule>
  </conditionalFormatting>
  <conditionalFormatting sqref="W10:W528">
    <cfRule type="expression" dxfId="888" priority="1556">
      <formula>U10="ASUMIR"</formula>
    </cfRule>
  </conditionalFormatting>
  <conditionalFormatting sqref="X37:X39 X82:X90 X157:X237 X349:X360 X331:X342 X433:X450 X325:X327 X319:X321">
    <cfRule type="expression" dxfId="887" priority="1555">
      <formula>U37="ASUMIR"</formula>
    </cfRule>
  </conditionalFormatting>
  <conditionalFormatting sqref="Z37:Z39 Z82:Z90 Z157:Z237 Z319:Z321 Z349:Z360 Z331:Z342 Z433:Z450 Z325:Z327">
    <cfRule type="expression" dxfId="886" priority="1554">
      <formula>U37="ASUMIR"</formula>
    </cfRule>
  </conditionalFormatting>
  <conditionalFormatting sqref="Y37:Y39 Y82:Y90 Y157:Y237 Y319:Y321 Y350:Y360 Y331:Y342 Y433:Y450 Y325:Y327">
    <cfRule type="expression" dxfId="885" priority="1553">
      <formula>U37="ASUMIR"</formula>
    </cfRule>
  </conditionalFormatting>
  <conditionalFormatting sqref="AA37:AA39 AA157:AA237 AA319:AA321 AA433:AA450 AA82:AA90 AA325:AA327 AA331:AA342 AA349:AA360">
    <cfRule type="expression" dxfId="884" priority="1552">
      <formula>U37="ASUMIR"</formula>
    </cfRule>
  </conditionalFormatting>
  <conditionalFormatting sqref="P10:P528">
    <cfRule type="expression" dxfId="883" priority="1551">
      <formula>$M$10="No existe control para el riesgo"</formula>
    </cfRule>
  </conditionalFormatting>
  <conditionalFormatting sqref="Q10:R10 R13 R16 R19 R22 R25 R28 R31 R34 R37 R40 R43 R46 R49 R52 R55 R58 R61 R64 R67 R70 R73 R76 R79 R85 R91 R97 R103 R109 R115 R121 R127 R133 R139 R145 R151 R157 R163 R169 R175 R181 R82 R88 R94 R100 R106 R112 R118 R124 R130 R136 R142 R148 R154 R160 R166 R172 R178 R184 R187 R190 R196 R193 R199 R202 R205 R208 R214 R220 R226 R232 R238 R244 R250 R256 R262 R268 R274 R211 R217 R223 R229 R235 R241 R247 R253 R259 R265 R271 R277 R280 R283 R286 R289 R292 R295 R298 R301 R304 R307 R310 R313 R316 R319 R322 R325 R529:R532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Q11:Q528 R496 R499 R502 R505 R508 R511 R514 R517 R520 R523 R526">
    <cfRule type="expression" dxfId="882" priority="1550">
      <formula>$M$10="No existe control para el riesgo"</formula>
    </cfRule>
  </conditionalFormatting>
  <conditionalFormatting sqref="X37:X39 X82:X90 X157:X237 X349:X360 X331:X342 X433:X450 X325:X327 X319:X321">
    <cfRule type="cellIs" dxfId="881" priority="1548" operator="equal">
      <formula>"NO_CUMPLIDA"</formula>
    </cfRule>
  </conditionalFormatting>
  <conditionalFormatting sqref="AA37">
    <cfRule type="expression" dxfId="880" priority="1521">
      <formula>$X$37&lt;&gt;"CUMPLIMIENTO_TOTAL"</formula>
    </cfRule>
  </conditionalFormatting>
  <conditionalFormatting sqref="AA38">
    <cfRule type="expression" dxfId="879" priority="1520">
      <formula>$X$38&lt;&gt;"CUMPLIMIENTO_TOTAL"</formula>
    </cfRule>
  </conditionalFormatting>
  <conditionalFormatting sqref="AA39">
    <cfRule type="expression" dxfId="878" priority="1519">
      <formula>$X$39&lt;&gt;"CUMPLIMIENTO_TOTAL"</formula>
    </cfRule>
  </conditionalFormatting>
  <conditionalFormatting sqref="AA82:AA90 AA157:AA237 AA319:AA321 AA433:AA450 AA325:AA327 AA331:AA342 AA349:AA360">
    <cfRule type="expression" dxfId="877" priority="1483">
      <formula>$X$75&lt;&gt;"CUMPLIMIENTO_TOTAL"</formula>
    </cfRule>
  </conditionalFormatting>
  <conditionalFormatting sqref="R10:R528">
    <cfRule type="cellIs" dxfId="876" priority="1479" operator="equal">
      <formula>"INEXISTENTE"</formula>
    </cfRule>
    <cfRule type="cellIs" dxfId="875" priority="1480" operator="equal">
      <formula>"ACEPTABLE"</formula>
    </cfRule>
    <cfRule type="cellIs" dxfId="874" priority="1481" operator="equal">
      <formula>"FUERTE"</formula>
    </cfRule>
    <cfRule type="cellIs" dxfId="873" priority="1482" operator="equal">
      <formula>"DÉBIL"</formula>
    </cfRule>
  </conditionalFormatting>
  <conditionalFormatting sqref="X10:X24">
    <cfRule type="cellIs" dxfId="872" priority="1022" operator="equal">
      <formula>"NO_CUMPLIDA"</formula>
    </cfRule>
    <cfRule type="expression" dxfId="871" priority="1026">
      <formula>U10="ASUMIR"</formula>
    </cfRule>
  </conditionalFormatting>
  <conditionalFormatting sqref="Y10:Y24">
    <cfRule type="expression" dxfId="870" priority="1024">
      <formula>U10="ASUMIR"</formula>
    </cfRule>
  </conditionalFormatting>
  <conditionalFormatting sqref="Z10:Z24">
    <cfRule type="expression" dxfId="869" priority="1025">
      <formula>U10="ASUMIR"</formula>
    </cfRule>
    <cfRule type="beginsWith" dxfId="868" priority="1027" operator="beginsWith" text="Eficaz">
      <formula>LEFT(Z10,LEN("Eficaz"))="Eficaz"</formula>
    </cfRule>
    <cfRule type="beginsWith" dxfId="867" priority="1028" operator="beginsWith" text="No eficaz">
      <formula>LEFT(Z10,LEN("No eficaz"))="No eficaz"</formula>
    </cfRule>
  </conditionalFormatting>
  <conditionalFormatting sqref="AA10">
    <cfRule type="expression" dxfId="866" priority="1021">
      <formula>$X$10&lt;&gt;"CUMPLIMIENTO_TOTAL"</formula>
    </cfRule>
  </conditionalFormatting>
  <conditionalFormatting sqref="AA10:AA24">
    <cfRule type="expression" dxfId="865" priority="1023">
      <formula>U10="ASUMIR"</formula>
    </cfRule>
  </conditionalFormatting>
  <conditionalFormatting sqref="AA11">
    <cfRule type="expression" dxfId="864" priority="1020">
      <formula>$X$11&lt;&gt;"CUMPLIMIENTO_TOTAL"</formula>
    </cfRule>
  </conditionalFormatting>
  <conditionalFormatting sqref="AA12">
    <cfRule type="expression" dxfId="863" priority="1019">
      <formula>$X$12&lt;&gt;"CUMPLIMIENTO_TOTAL"</formula>
    </cfRule>
  </conditionalFormatting>
  <conditionalFormatting sqref="AA13">
    <cfRule type="expression" dxfId="862" priority="1018">
      <formula>$X$13&lt;&gt;"CUMPLIMIENTO_TOTAL"</formula>
    </cfRule>
  </conditionalFormatting>
  <conditionalFormatting sqref="AA14">
    <cfRule type="expression" dxfId="861" priority="1017">
      <formula>$X$14&lt;&gt;"CUMPLIMIENTO_TOTAL"</formula>
    </cfRule>
  </conditionalFormatting>
  <conditionalFormatting sqref="AA15">
    <cfRule type="expression" dxfId="860" priority="1016">
      <formula>$X$15&lt;&gt;"CUMPLIMIENTO_TOTAL"</formula>
    </cfRule>
  </conditionalFormatting>
  <conditionalFormatting sqref="AA16">
    <cfRule type="expression" dxfId="859" priority="1015">
      <formula>$X$16&lt;&gt;"CUMPLIMIENTO_TOTAL"</formula>
    </cfRule>
  </conditionalFormatting>
  <conditionalFormatting sqref="AA17">
    <cfRule type="expression" dxfId="858" priority="1014">
      <formula>$X$17&lt;&gt;"CUMPLIMIENTO_TOTAL"</formula>
    </cfRule>
  </conditionalFormatting>
  <conditionalFormatting sqref="AA18">
    <cfRule type="expression" dxfId="857" priority="1013">
      <formula>$X$18&lt;&gt;"CUMPLIMIENTO_TOTAL"</formula>
    </cfRule>
  </conditionalFormatting>
  <conditionalFormatting sqref="AA19">
    <cfRule type="expression" dxfId="856" priority="1012">
      <formula>$X$19&lt;&gt;"CUMPLIMIENTO_TOTAL"</formula>
    </cfRule>
  </conditionalFormatting>
  <conditionalFormatting sqref="AA20">
    <cfRule type="expression" dxfId="855" priority="1011">
      <formula>$X$20&lt;&gt;"CUMPLIMIENTO_TOTAL"</formula>
    </cfRule>
  </conditionalFormatting>
  <conditionalFormatting sqref="AA21">
    <cfRule type="expression" dxfId="854" priority="1010">
      <formula>$X$21&lt;&gt;"CUMPLIMIENTO_TOTAL"</formula>
    </cfRule>
  </conditionalFormatting>
  <conditionalFormatting sqref="AA22">
    <cfRule type="expression" dxfId="853" priority="1009">
      <formula>$X$22&lt;&gt;"CUMPLIMIENTO_TOTAL"</formula>
    </cfRule>
  </conditionalFormatting>
  <conditionalFormatting sqref="AA23">
    <cfRule type="expression" dxfId="852" priority="1008">
      <formula>$X$23&lt;&gt;"CUMPLIMIENTO_TOTAL"</formula>
    </cfRule>
  </conditionalFormatting>
  <conditionalFormatting sqref="AA24">
    <cfRule type="expression" dxfId="851" priority="1007">
      <formula>$X$24&lt;&gt;"CUMPLIMIENTO_TOTAL"</formula>
    </cfRule>
  </conditionalFormatting>
  <conditionalFormatting sqref="AB10:AB24">
    <cfRule type="containsText" dxfId="850" priority="1029" operator="containsText" text="CONTINUA LA ACCIÓN ANTERIOR">
      <formula>NOT(ISERROR(SEARCH("CONTINUA LA ACCIÓN ANTERIOR",AB10)))</formula>
    </cfRule>
    <cfRule type="containsText" dxfId="849" priority="1030" operator="containsText" text="REQUIERE NUEVA ACCIÓN">
      <formula>NOT(ISERROR(SEARCH("REQUIERE NUEVA ACCIÓN",AB10)))</formula>
    </cfRule>
    <cfRule type="containsText" dxfId="848" priority="1031" operator="containsText" text="RIESGO CONTROLADO">
      <formula>NOT(ISERROR(SEARCH("RIESGO CONTROLADO",AB10)))</formula>
    </cfRule>
  </conditionalFormatting>
  <conditionalFormatting sqref="AB25:AB36">
    <cfRule type="containsText" dxfId="847" priority="1002" operator="containsText" text="CONTINUA LA ACCIÓN ANTERIOR">
      <formula>NOT(ISERROR(SEARCH("CONTINUA LA ACCIÓN ANTERIOR",AB25)))</formula>
    </cfRule>
    <cfRule type="containsText" dxfId="846" priority="1003" operator="containsText" text="REQUIERE NUEVA ACCIÓN">
      <formula>NOT(ISERROR(SEARCH("REQUIERE NUEVA ACCIÓN",AB25)))</formula>
    </cfRule>
    <cfRule type="containsText" dxfId="845" priority="1004" operator="containsText" text="RIESGO CONTROLADO">
      <formula>NOT(ISERROR(SEARCH("RIESGO CONTROLADO",AB25)))</formula>
    </cfRule>
  </conditionalFormatting>
  <conditionalFormatting sqref="Z25:Z36">
    <cfRule type="beginsWith" dxfId="844" priority="1001" operator="beginsWith" text="No eficaz">
      <formula>LEFT(Z25,LEN("No eficaz"))="No eficaz"</formula>
    </cfRule>
  </conditionalFormatting>
  <conditionalFormatting sqref="Z25:Z36">
    <cfRule type="beginsWith" dxfId="843" priority="1000" operator="beginsWith" text="Eficaz">
      <formula>LEFT(Z25,LEN("Eficaz"))="Eficaz"</formula>
    </cfRule>
  </conditionalFormatting>
  <conditionalFormatting sqref="X25:X36">
    <cfRule type="expression" dxfId="842" priority="999">
      <formula>U25="ASUMIR"</formula>
    </cfRule>
  </conditionalFormatting>
  <conditionalFormatting sqref="Z25:Z36">
    <cfRule type="expression" dxfId="841" priority="998">
      <formula>U25="ASUMIR"</formula>
    </cfRule>
  </conditionalFormatting>
  <conditionalFormatting sqref="Y25:Y36">
    <cfRule type="expression" dxfId="840" priority="997">
      <formula>U25="ASUMIR"</formula>
    </cfRule>
  </conditionalFormatting>
  <conditionalFormatting sqref="AA25:AA36">
    <cfRule type="expression" dxfId="839" priority="996">
      <formula>U25="ASUMIR"</formula>
    </cfRule>
  </conditionalFormatting>
  <conditionalFormatting sqref="X25:X26">
    <cfRule type="cellIs" dxfId="838" priority="995" operator="equal">
      <formula>"NO_CUMPLIDA"</formula>
    </cfRule>
  </conditionalFormatting>
  <conditionalFormatting sqref="X26:X36">
    <cfRule type="cellIs" dxfId="837" priority="994" operator="equal">
      <formula>"NO_CUMPLIDA"</formula>
    </cfRule>
  </conditionalFormatting>
  <conditionalFormatting sqref="AA25">
    <cfRule type="expression" dxfId="836" priority="993">
      <formula>$X$10&lt;&gt;"CUMPLIMIENTO_TOTAL"</formula>
    </cfRule>
  </conditionalFormatting>
  <conditionalFormatting sqref="AA26">
    <cfRule type="expression" dxfId="835" priority="992">
      <formula>$X$11&lt;&gt;"CUMPLIMIENTO_TOTAL"</formula>
    </cfRule>
  </conditionalFormatting>
  <conditionalFormatting sqref="AA27">
    <cfRule type="expression" dxfId="834" priority="991">
      <formula>$X$12&lt;&gt;"CUMPLIMIENTO_TOTAL"</formula>
    </cfRule>
  </conditionalFormatting>
  <conditionalFormatting sqref="AA28">
    <cfRule type="expression" dxfId="833" priority="990">
      <formula>$X$13&lt;&gt;"CUMPLIMIENTO_TOTAL"</formula>
    </cfRule>
  </conditionalFormatting>
  <conditionalFormatting sqref="AA29">
    <cfRule type="expression" dxfId="832" priority="989">
      <formula>$X$14&lt;&gt;"CUMPLIMIENTO_TOTAL"</formula>
    </cfRule>
  </conditionalFormatting>
  <conditionalFormatting sqref="AA30">
    <cfRule type="expression" dxfId="831" priority="988">
      <formula>$X$15&lt;&gt;"CUMPLIMIENTO_TOTAL"</formula>
    </cfRule>
  </conditionalFormatting>
  <conditionalFormatting sqref="AA31">
    <cfRule type="expression" dxfId="830" priority="987">
      <formula>$X$16&lt;&gt;"CUMPLIMIENTO_TOTAL"</formula>
    </cfRule>
  </conditionalFormatting>
  <conditionalFormatting sqref="AA32">
    <cfRule type="expression" dxfId="829" priority="986">
      <formula>$X$17&lt;&gt;"CUMPLIMIENTO_TOTAL"</formula>
    </cfRule>
  </conditionalFormatting>
  <conditionalFormatting sqref="AA33">
    <cfRule type="expression" dxfId="828" priority="985">
      <formula>$X$18&lt;&gt;"CUMPLIMIENTO_TOTAL"</formula>
    </cfRule>
  </conditionalFormatting>
  <conditionalFormatting sqref="AA34">
    <cfRule type="expression" dxfId="827" priority="984">
      <formula>$X$19&lt;&gt;"CUMPLIMIENTO_TOTAL"</formula>
    </cfRule>
  </conditionalFormatting>
  <conditionalFormatting sqref="AA35">
    <cfRule type="expression" dxfId="826" priority="983">
      <formula>$X$20&lt;&gt;"CUMPLIMIENTO_TOTAL"</formula>
    </cfRule>
  </conditionalFormatting>
  <conditionalFormatting sqref="AA36">
    <cfRule type="expression" dxfId="825" priority="982">
      <formula>$X$21&lt;&gt;"CUMPLIMIENTO_TOTAL"</formula>
    </cfRule>
  </conditionalFormatting>
  <conditionalFormatting sqref="AB40:AB57">
    <cfRule type="containsText" dxfId="824" priority="977" operator="containsText" text="CONTINUA LA ACCIÓN ANTERIOR">
      <formula>NOT(ISERROR(SEARCH("CONTINUA LA ACCIÓN ANTERIOR",AB40)))</formula>
    </cfRule>
    <cfRule type="containsText" dxfId="823" priority="978" operator="containsText" text="REQUIERE NUEVA ACCIÓN">
      <formula>NOT(ISERROR(SEARCH("REQUIERE NUEVA ACCIÓN",AB40)))</formula>
    </cfRule>
    <cfRule type="containsText" dxfId="822" priority="979" operator="containsText" text="RIESGO CONTROLADO">
      <formula>NOT(ISERROR(SEARCH("RIESGO CONTROLADO",AB40)))</formula>
    </cfRule>
  </conditionalFormatting>
  <conditionalFormatting sqref="Z56:Z57">
    <cfRule type="beginsWith" dxfId="821" priority="976" operator="beginsWith" text="No eficaz">
      <formula>LEFT(Z56,LEN("No eficaz"))="No eficaz"</formula>
    </cfRule>
  </conditionalFormatting>
  <conditionalFormatting sqref="Z56:Z57">
    <cfRule type="beginsWith" dxfId="820" priority="975" operator="beginsWith" text="Eficaz">
      <formula>LEFT(Z56,LEN("Eficaz"))="Eficaz"</formula>
    </cfRule>
  </conditionalFormatting>
  <conditionalFormatting sqref="X56:X57">
    <cfRule type="expression" dxfId="819" priority="974">
      <formula>U56="ASUMIR"</formula>
    </cfRule>
  </conditionalFormatting>
  <conditionalFormatting sqref="Z56:Z57">
    <cfRule type="expression" dxfId="818" priority="973">
      <formula>U56="ASUMIR"</formula>
    </cfRule>
  </conditionalFormatting>
  <conditionalFormatting sqref="Y56:Y57">
    <cfRule type="expression" dxfId="817" priority="972">
      <formula>U56="ASUMIR"</formula>
    </cfRule>
  </conditionalFormatting>
  <conditionalFormatting sqref="AA56:AA57">
    <cfRule type="expression" dxfId="816" priority="971">
      <formula>U56="ASUMIR"</formula>
    </cfRule>
  </conditionalFormatting>
  <conditionalFormatting sqref="X56:X57">
    <cfRule type="cellIs" dxfId="815" priority="970" operator="equal">
      <formula>"NO_CUMPLIDA"</formula>
    </cfRule>
  </conditionalFormatting>
  <conditionalFormatting sqref="AA56">
    <cfRule type="expression" dxfId="814" priority="969">
      <formula>$X$26&lt;&gt;"CUMPLIMIENTO_TOTAL"</formula>
    </cfRule>
  </conditionalFormatting>
  <conditionalFormatting sqref="AA57">
    <cfRule type="expression" dxfId="813" priority="968">
      <formula>$X$27&lt;&gt;"CUMPLIMIENTO_TOTAL"</formula>
    </cfRule>
  </conditionalFormatting>
  <conditionalFormatting sqref="Z40:Z55">
    <cfRule type="beginsWith" dxfId="812" priority="965" operator="beginsWith" text="No eficaz">
      <formula>LEFT(Z40,LEN("No eficaz"))="No eficaz"</formula>
    </cfRule>
  </conditionalFormatting>
  <conditionalFormatting sqref="Z40:Z55">
    <cfRule type="beginsWith" dxfId="811" priority="964" operator="beginsWith" text="Eficaz">
      <formula>LEFT(Z40,LEN("Eficaz"))="Eficaz"</formula>
    </cfRule>
  </conditionalFormatting>
  <conditionalFormatting sqref="X40:X55">
    <cfRule type="expression" dxfId="810" priority="963">
      <formula>U40="ASUMIR"</formula>
    </cfRule>
  </conditionalFormatting>
  <conditionalFormatting sqref="Z40:Z55">
    <cfRule type="expression" dxfId="809" priority="962">
      <formula>U40="ASUMIR"</formula>
    </cfRule>
  </conditionalFormatting>
  <conditionalFormatting sqref="Y40:Y55">
    <cfRule type="expression" dxfId="808" priority="961">
      <formula>U40="ASUMIR"</formula>
    </cfRule>
  </conditionalFormatting>
  <conditionalFormatting sqref="AA42:AA55">
    <cfRule type="expression" dxfId="807" priority="960">
      <formula>U42="ASUMIR"</formula>
    </cfRule>
  </conditionalFormatting>
  <conditionalFormatting sqref="X40:X55">
    <cfRule type="cellIs" dxfId="806" priority="959" operator="equal">
      <formula>"NO_CUMPLIDA"</formula>
    </cfRule>
  </conditionalFormatting>
  <conditionalFormatting sqref="AA42">
    <cfRule type="expression" dxfId="805" priority="956">
      <formula>$W$12&lt;&gt;"CUMPLIMIENTO_TOTAL"</formula>
    </cfRule>
  </conditionalFormatting>
  <conditionalFormatting sqref="AA43">
    <cfRule type="expression" dxfId="804" priority="955">
      <formula>$W$13&lt;&gt;"CUMPLIMIENTO_TOTAL"</formula>
    </cfRule>
  </conditionalFormatting>
  <conditionalFormatting sqref="AA44">
    <cfRule type="expression" dxfId="803" priority="954">
      <formula>$W$14&lt;&gt;"CUMPLIMIENTO_TOTAL"</formula>
    </cfRule>
  </conditionalFormatting>
  <conditionalFormatting sqref="AA45">
    <cfRule type="expression" dxfId="802" priority="953">
      <formula>$W$15&lt;&gt;"CUMPLIMIENTO_TOTAL"</formula>
    </cfRule>
  </conditionalFormatting>
  <conditionalFormatting sqref="AA46">
    <cfRule type="expression" dxfId="801" priority="952">
      <formula>$W$16&lt;&gt;"CUMPLIMIENTO_TOTAL"</formula>
    </cfRule>
  </conditionalFormatting>
  <conditionalFormatting sqref="AA47">
    <cfRule type="expression" dxfId="800" priority="951">
      <formula>$W$17&lt;&gt;"CUMPLIMIENTO_TOTAL"</formula>
    </cfRule>
  </conditionalFormatting>
  <conditionalFormatting sqref="AA48">
    <cfRule type="expression" dxfId="799" priority="950">
      <formula>$W$18&lt;&gt;"CUMPLIMIENTO_TOTAL"</formula>
    </cfRule>
  </conditionalFormatting>
  <conditionalFormatting sqref="AA49">
    <cfRule type="expression" dxfId="798" priority="949">
      <formula>$W$19&lt;&gt;"CUMPLIMIENTO_TOTAL"</formula>
    </cfRule>
  </conditionalFormatting>
  <conditionalFormatting sqref="AA50">
    <cfRule type="expression" dxfId="797" priority="948">
      <formula>$W$20&lt;&gt;"CUMPLIMIENTO_TOTAL"</formula>
    </cfRule>
  </conditionalFormatting>
  <conditionalFormatting sqref="AA51">
    <cfRule type="expression" dxfId="796" priority="947">
      <formula>$W$21&lt;&gt;"CUMPLIMIENTO_TOTAL"</formula>
    </cfRule>
  </conditionalFormatting>
  <conditionalFormatting sqref="AA52">
    <cfRule type="expression" dxfId="795" priority="946">
      <formula>$W$22&lt;&gt;"CUMPLIMIENTO_TOTAL"</formula>
    </cfRule>
  </conditionalFormatting>
  <conditionalFormatting sqref="AA53">
    <cfRule type="expression" dxfId="794" priority="945">
      <formula>$W$23&lt;&gt;"CUMPLIMIENTO_TOTAL"</formula>
    </cfRule>
  </conditionalFormatting>
  <conditionalFormatting sqref="AA54">
    <cfRule type="expression" dxfId="793" priority="944">
      <formula>$W$24&lt;&gt;"CUMPLIMIENTO_TOTAL"</formula>
    </cfRule>
  </conditionalFormatting>
  <conditionalFormatting sqref="AA55">
    <cfRule type="expression" dxfId="792" priority="943">
      <formula>$W$25&lt;&gt;"CUMPLIMIENTO_TOTAL"</formula>
    </cfRule>
  </conditionalFormatting>
  <conditionalFormatting sqref="AB58:AB81">
    <cfRule type="containsText" dxfId="791" priority="938" operator="containsText" text="CONTINUA LA ACCIÓN ANTERIOR">
      <formula>NOT(ISERROR(SEARCH("CONTINUA LA ACCIÓN ANTERIOR",AB58)))</formula>
    </cfRule>
    <cfRule type="containsText" dxfId="790" priority="939" operator="containsText" text="REQUIERE NUEVA ACCIÓN">
      <formula>NOT(ISERROR(SEARCH("REQUIERE NUEVA ACCIÓN",AB58)))</formula>
    </cfRule>
    <cfRule type="containsText" dxfId="789" priority="940" operator="containsText" text="RIESGO CONTROLADO">
      <formula>NOT(ISERROR(SEARCH("RIESGO CONTROLADO",AB58)))</formula>
    </cfRule>
  </conditionalFormatting>
  <conditionalFormatting sqref="Z59 Z79:Z81 Z74 Z72 Z61:Z62 Z64:Z67">
    <cfRule type="beginsWith" dxfId="788" priority="937" operator="beginsWith" text="No eficaz">
      <formula>LEFT(Z59,LEN("No eficaz"))="No eficaz"</formula>
    </cfRule>
  </conditionalFormatting>
  <conditionalFormatting sqref="Z59 Z79:Z81 Z74 Z72 Z61:Z62 Z64:Z67">
    <cfRule type="beginsWith" dxfId="787" priority="936" operator="beginsWith" text="Eficaz">
      <formula>LEFT(Z59,LEN("Eficaz"))="Eficaz"</formula>
    </cfRule>
  </conditionalFormatting>
  <conditionalFormatting sqref="X58:X81">
    <cfRule type="expression" dxfId="786" priority="935">
      <formula>U58="ASUMIR"</formula>
    </cfRule>
  </conditionalFormatting>
  <conditionalFormatting sqref="Z59 Z79:Z81 Z74 Z72 Z61:Z62 Z64:Z67">
    <cfRule type="expression" dxfId="785" priority="934">
      <formula>U59="ASUMIR"</formula>
    </cfRule>
  </conditionalFormatting>
  <conditionalFormatting sqref="Y60 Y64:Y66 Y72 Y80:Y81">
    <cfRule type="expression" dxfId="784" priority="933">
      <formula>U60="ASUMIR"</formula>
    </cfRule>
  </conditionalFormatting>
  <conditionalFormatting sqref="AA59 AA64:AA67 AA72 AA74:AA75 AA79:AA81 AA61:AA62">
    <cfRule type="expression" dxfId="783" priority="932">
      <formula>U59="ASUMIR"</formula>
    </cfRule>
  </conditionalFormatting>
  <conditionalFormatting sqref="X58">
    <cfRule type="cellIs" dxfId="782" priority="931" operator="equal">
      <formula>"NO_CUMPLIDA"</formula>
    </cfRule>
  </conditionalFormatting>
  <conditionalFormatting sqref="X59:X81">
    <cfRule type="cellIs" dxfId="781" priority="930" operator="equal">
      <formula>"NO_CUMPLIDA"</formula>
    </cfRule>
  </conditionalFormatting>
  <conditionalFormatting sqref="AA59">
    <cfRule type="expression" dxfId="780" priority="928">
      <formula>$X$11&lt;&gt;"CUMPLIMIENTO_TOTAL"</formula>
    </cfRule>
  </conditionalFormatting>
  <conditionalFormatting sqref="AA61">
    <cfRule type="expression" dxfId="779" priority="926">
      <formula>$X$13&lt;&gt;"CUMPLIMIENTO_TOTAL"</formula>
    </cfRule>
  </conditionalFormatting>
  <conditionalFormatting sqref="AA62">
    <cfRule type="expression" dxfId="778" priority="925">
      <formula>$X$14&lt;&gt;"CUMPLIMIENTO_TOTAL"</formula>
    </cfRule>
  </conditionalFormatting>
  <conditionalFormatting sqref="AA64">
    <cfRule type="expression" dxfId="777" priority="923">
      <formula>$X$16&lt;&gt;"CUMPLIMIENTO_TOTAL"</formula>
    </cfRule>
  </conditionalFormatting>
  <conditionalFormatting sqref="AA65">
    <cfRule type="expression" dxfId="776" priority="922">
      <formula>$X$17&lt;&gt;"CUMPLIMIENTO_TOTAL"</formula>
    </cfRule>
  </conditionalFormatting>
  <conditionalFormatting sqref="AA66">
    <cfRule type="expression" dxfId="775" priority="921">
      <formula>$X$18&lt;&gt;"CUMPLIMIENTO_TOTAL"</formula>
    </cfRule>
  </conditionalFormatting>
  <conditionalFormatting sqref="AA67">
    <cfRule type="expression" dxfId="774" priority="920">
      <formula>$X$19&lt;&gt;"CUMPLIMIENTO_TOTAL"</formula>
    </cfRule>
  </conditionalFormatting>
  <conditionalFormatting sqref="AA72">
    <cfRule type="expression" dxfId="773" priority="915">
      <formula>$X$24&lt;&gt;"CUMPLIMIENTO_TOTAL"</formula>
    </cfRule>
  </conditionalFormatting>
  <conditionalFormatting sqref="AA74">
    <cfRule type="expression" dxfId="772" priority="913">
      <formula>$X$26&lt;&gt;"CUMPLIMIENTO_TOTAL"</formula>
    </cfRule>
  </conditionalFormatting>
  <conditionalFormatting sqref="AA75">
    <cfRule type="expression" dxfId="771" priority="912">
      <formula>$X$27&lt;&gt;"CUMPLIMIENTO_TOTAL"</formula>
    </cfRule>
  </conditionalFormatting>
  <conditionalFormatting sqref="AA79">
    <cfRule type="expression" dxfId="770" priority="908">
      <formula>$X$31&lt;&gt;"CUMPLIMIENTO_TOTAL"</formula>
    </cfRule>
  </conditionalFormatting>
  <conditionalFormatting sqref="AA80">
    <cfRule type="expression" dxfId="769" priority="907">
      <formula>$X$32&lt;&gt;"CUMPLIMIENTO_TOTAL"</formula>
    </cfRule>
  </conditionalFormatting>
  <conditionalFormatting sqref="AA81">
    <cfRule type="expression" dxfId="768" priority="906">
      <formula>$X$33&lt;&gt;"CUMPLIMIENTO_TOTAL"</formula>
    </cfRule>
  </conditionalFormatting>
  <conditionalFormatting sqref="Y58:Y59">
    <cfRule type="expression" dxfId="767" priority="905">
      <formula>U58="ASUMIR"</formula>
    </cfRule>
  </conditionalFormatting>
  <conditionalFormatting sqref="Y61:Y63">
    <cfRule type="expression" dxfId="766" priority="904">
      <formula>U61="ASUMIR"</formula>
    </cfRule>
  </conditionalFormatting>
  <conditionalFormatting sqref="Y67:Y68">
    <cfRule type="expression" dxfId="765" priority="903">
      <formula>U67="ASUMIR"</formula>
    </cfRule>
  </conditionalFormatting>
  <conditionalFormatting sqref="Y73">
    <cfRule type="expression" dxfId="764" priority="902">
      <formula>U73="ASUMIR"</formula>
    </cfRule>
  </conditionalFormatting>
  <conditionalFormatting sqref="Z58">
    <cfRule type="beginsWith" dxfId="763" priority="900" operator="beginsWith" text="No eficaz">
      <formula>LEFT(Z58,LEN("No eficaz"))="No eficaz"</formula>
    </cfRule>
  </conditionalFormatting>
  <conditionalFormatting sqref="Z58">
    <cfRule type="beginsWith" dxfId="762" priority="899" operator="beginsWith" text="Eficaz">
      <formula>LEFT(Z58,LEN("Eficaz"))="Eficaz"</formula>
    </cfRule>
  </conditionalFormatting>
  <conditionalFormatting sqref="Z58">
    <cfRule type="expression" dxfId="761" priority="898">
      <formula>U58="ASUMIR"</formula>
    </cfRule>
  </conditionalFormatting>
  <conditionalFormatting sqref="Y69">
    <cfRule type="expression" dxfId="760" priority="897">
      <formula>U69="ASUMIR"</formula>
    </cfRule>
  </conditionalFormatting>
  <conditionalFormatting sqref="Y70">
    <cfRule type="expression" dxfId="759" priority="896">
      <formula>U70="ASUMIR"</formula>
    </cfRule>
  </conditionalFormatting>
  <conditionalFormatting sqref="Y71">
    <cfRule type="expression" dxfId="758" priority="895">
      <formula>U71="ASUMIR"</formula>
    </cfRule>
  </conditionalFormatting>
  <conditionalFormatting sqref="Y74">
    <cfRule type="expression" dxfId="757" priority="894">
      <formula>U74="ASUMIR"</formula>
    </cfRule>
  </conditionalFormatting>
  <conditionalFormatting sqref="Y75">
    <cfRule type="expression" dxfId="756" priority="893">
      <formula>U75="ASUMIR"</formula>
    </cfRule>
  </conditionalFormatting>
  <conditionalFormatting sqref="Y76">
    <cfRule type="expression" dxfId="755" priority="892">
      <formula>U76="ASUMIR"</formula>
    </cfRule>
  </conditionalFormatting>
  <conditionalFormatting sqref="Y77">
    <cfRule type="expression" dxfId="754" priority="891">
      <formula>U77="ASUMIR"</formula>
    </cfRule>
  </conditionalFormatting>
  <conditionalFormatting sqref="Y78">
    <cfRule type="expression" dxfId="753" priority="890">
      <formula>U78="ASUMIR"</formula>
    </cfRule>
  </conditionalFormatting>
  <conditionalFormatting sqref="Y79">
    <cfRule type="expression" dxfId="752" priority="889">
      <formula>U79="ASUMIR"</formula>
    </cfRule>
  </conditionalFormatting>
  <conditionalFormatting sqref="Z78">
    <cfRule type="beginsWith" dxfId="751" priority="887" operator="beginsWith" text="No eficaz">
      <formula>LEFT(Z78,LEN("No eficaz"))="No eficaz"</formula>
    </cfRule>
  </conditionalFormatting>
  <conditionalFormatting sqref="Z78">
    <cfRule type="beginsWith" dxfId="750" priority="886" operator="beginsWith" text="Eficaz">
      <formula>LEFT(Z78,LEN("Eficaz"))="Eficaz"</formula>
    </cfRule>
  </conditionalFormatting>
  <conditionalFormatting sqref="Z78">
    <cfRule type="expression" dxfId="749" priority="885">
      <formula>U78="ASUMIR"</formula>
    </cfRule>
  </conditionalFormatting>
  <conditionalFormatting sqref="Z77">
    <cfRule type="beginsWith" dxfId="748" priority="883" operator="beginsWith" text="No eficaz">
      <formula>LEFT(Z77,LEN("No eficaz"))="No eficaz"</formula>
    </cfRule>
  </conditionalFormatting>
  <conditionalFormatting sqref="Z77">
    <cfRule type="beginsWith" dxfId="747" priority="882" operator="beginsWith" text="Eficaz">
      <formula>LEFT(Z77,LEN("Eficaz"))="Eficaz"</formula>
    </cfRule>
  </conditionalFormatting>
  <conditionalFormatting sqref="Z77">
    <cfRule type="expression" dxfId="746" priority="881">
      <formula>U77="ASUMIR"</formula>
    </cfRule>
  </conditionalFormatting>
  <conditionalFormatting sqref="Z76">
    <cfRule type="beginsWith" dxfId="745" priority="879" operator="beginsWith" text="No eficaz">
      <formula>LEFT(Z76,LEN("No eficaz"))="No eficaz"</formula>
    </cfRule>
  </conditionalFormatting>
  <conditionalFormatting sqref="Z76">
    <cfRule type="beginsWith" dxfId="744" priority="878" operator="beginsWith" text="Eficaz">
      <formula>LEFT(Z76,LEN("Eficaz"))="Eficaz"</formula>
    </cfRule>
  </conditionalFormatting>
  <conditionalFormatting sqref="Z76">
    <cfRule type="expression" dxfId="743" priority="877">
      <formula>U76="ASUMIR"</formula>
    </cfRule>
  </conditionalFormatting>
  <conditionalFormatting sqref="Z75">
    <cfRule type="beginsWith" dxfId="742" priority="875" operator="beginsWith" text="No eficaz">
      <formula>LEFT(Z75,LEN("No eficaz"))="No eficaz"</formula>
    </cfRule>
  </conditionalFormatting>
  <conditionalFormatting sqref="Z75">
    <cfRule type="beginsWith" dxfId="741" priority="874" operator="beginsWith" text="Eficaz">
      <formula>LEFT(Z75,LEN("Eficaz"))="Eficaz"</formula>
    </cfRule>
  </conditionalFormatting>
  <conditionalFormatting sqref="Z75">
    <cfRule type="expression" dxfId="740" priority="873">
      <formula>U75="ASUMIR"</formula>
    </cfRule>
  </conditionalFormatting>
  <conditionalFormatting sqref="Z73">
    <cfRule type="beginsWith" dxfId="739" priority="871" operator="beginsWith" text="No eficaz">
      <formula>LEFT(Z73,LEN("No eficaz"))="No eficaz"</formula>
    </cfRule>
  </conditionalFormatting>
  <conditionalFormatting sqref="Z73">
    <cfRule type="beginsWith" dxfId="738" priority="870" operator="beginsWith" text="Eficaz">
      <formula>LEFT(Z73,LEN("Eficaz"))="Eficaz"</formula>
    </cfRule>
  </conditionalFormatting>
  <conditionalFormatting sqref="Z73">
    <cfRule type="expression" dxfId="737" priority="869">
      <formula>U73="ASUMIR"</formula>
    </cfRule>
  </conditionalFormatting>
  <conditionalFormatting sqref="Z71">
    <cfRule type="beginsWith" dxfId="736" priority="867" operator="beginsWith" text="No eficaz">
      <formula>LEFT(Z71,LEN("No eficaz"))="No eficaz"</formula>
    </cfRule>
  </conditionalFormatting>
  <conditionalFormatting sqref="Z71">
    <cfRule type="beginsWith" dxfId="735" priority="866" operator="beginsWith" text="Eficaz">
      <formula>LEFT(Z71,LEN("Eficaz"))="Eficaz"</formula>
    </cfRule>
  </conditionalFormatting>
  <conditionalFormatting sqref="Z71">
    <cfRule type="expression" dxfId="734" priority="865">
      <formula>U71="ASUMIR"</formula>
    </cfRule>
  </conditionalFormatting>
  <conditionalFormatting sqref="Z70">
    <cfRule type="beginsWith" dxfId="733" priority="863" operator="beginsWith" text="No eficaz">
      <formula>LEFT(Z70,LEN("No eficaz"))="No eficaz"</formula>
    </cfRule>
  </conditionalFormatting>
  <conditionalFormatting sqref="Z70">
    <cfRule type="beginsWith" dxfId="732" priority="862" operator="beginsWith" text="Eficaz">
      <formula>LEFT(Z70,LEN("Eficaz"))="Eficaz"</formula>
    </cfRule>
  </conditionalFormatting>
  <conditionalFormatting sqref="Z70">
    <cfRule type="expression" dxfId="731" priority="861">
      <formula>U70="ASUMIR"</formula>
    </cfRule>
  </conditionalFormatting>
  <conditionalFormatting sqref="Z69">
    <cfRule type="beginsWith" dxfId="730" priority="859" operator="beginsWith" text="No eficaz">
      <formula>LEFT(Z69,LEN("No eficaz"))="No eficaz"</formula>
    </cfRule>
  </conditionalFormatting>
  <conditionalFormatting sqref="Z69">
    <cfRule type="beginsWith" dxfId="729" priority="858" operator="beginsWith" text="Eficaz">
      <formula>LEFT(Z69,LEN("Eficaz"))="Eficaz"</formula>
    </cfRule>
  </conditionalFormatting>
  <conditionalFormatting sqref="Z69">
    <cfRule type="expression" dxfId="728" priority="857">
      <formula>U69="ASUMIR"</formula>
    </cfRule>
  </conditionalFormatting>
  <conditionalFormatting sqref="Z68">
    <cfRule type="beginsWith" dxfId="727" priority="855" operator="beginsWith" text="No eficaz">
      <formula>LEFT(Z68,LEN("No eficaz"))="No eficaz"</formula>
    </cfRule>
  </conditionalFormatting>
  <conditionalFormatting sqref="Z68">
    <cfRule type="beginsWith" dxfId="726" priority="854" operator="beginsWith" text="Eficaz">
      <formula>LEFT(Z68,LEN("Eficaz"))="Eficaz"</formula>
    </cfRule>
  </conditionalFormatting>
  <conditionalFormatting sqref="Z68">
    <cfRule type="expression" dxfId="725" priority="853">
      <formula>U68="ASUMIR"</formula>
    </cfRule>
  </conditionalFormatting>
  <conditionalFormatting sqref="Z60">
    <cfRule type="beginsWith" dxfId="724" priority="851" operator="beginsWith" text="No eficaz">
      <formula>LEFT(Z60,LEN("No eficaz"))="No eficaz"</formula>
    </cfRule>
  </conditionalFormatting>
  <conditionalFormatting sqref="Z60">
    <cfRule type="beginsWith" dxfId="723" priority="850" operator="beginsWith" text="Eficaz">
      <formula>LEFT(Z60,LEN("Eficaz"))="Eficaz"</formula>
    </cfRule>
  </conditionalFormatting>
  <conditionalFormatting sqref="Z60">
    <cfRule type="expression" dxfId="722" priority="849">
      <formula>U60="ASUMIR"</formula>
    </cfRule>
  </conditionalFormatting>
  <conditionalFormatting sqref="Z63">
    <cfRule type="beginsWith" dxfId="721" priority="847" operator="beginsWith" text="No eficaz">
      <formula>LEFT(Z63,LEN("No eficaz"))="No eficaz"</formula>
    </cfRule>
  </conditionalFormatting>
  <conditionalFormatting sqref="Z63">
    <cfRule type="beginsWith" dxfId="720" priority="846" operator="beginsWith" text="Eficaz">
      <formula>LEFT(Z63,LEN("Eficaz"))="Eficaz"</formula>
    </cfRule>
  </conditionalFormatting>
  <conditionalFormatting sqref="Z63">
    <cfRule type="expression" dxfId="719" priority="845">
      <formula>U63="ASUMIR"</formula>
    </cfRule>
  </conditionalFormatting>
  <conditionalFormatting sqref="AB82:AB90">
    <cfRule type="containsText" dxfId="718" priority="842" operator="containsText" text="CONTINUA LA ACCIÓN ANTERIOR">
      <formula>NOT(ISERROR(SEARCH("CONTINUA LA ACCIÓN ANTERIOR",AB82)))</formula>
    </cfRule>
    <cfRule type="containsText" dxfId="717" priority="843" operator="containsText" text="REQUIERE NUEVA ACCIÓN">
      <formula>NOT(ISERROR(SEARCH("REQUIERE NUEVA ACCIÓN",AB82)))</formula>
    </cfRule>
    <cfRule type="containsText" dxfId="716" priority="844" operator="containsText" text="RIESGO CONTROLADO">
      <formula>NOT(ISERROR(SEARCH("RIESGO CONTROLADO",AB82)))</formula>
    </cfRule>
  </conditionalFormatting>
  <conditionalFormatting sqref="X91:X105">
    <cfRule type="cellIs" dxfId="715" priority="831" operator="equal">
      <formula>"NO_CUMPLIDA"</formula>
    </cfRule>
    <cfRule type="expression" dxfId="714" priority="834">
      <formula>U91="ASUMIR"</formula>
    </cfRule>
  </conditionalFormatting>
  <conditionalFormatting sqref="Y91:Y105">
    <cfRule type="expression" dxfId="713" priority="815">
      <formula>U91="ASUMIR"</formula>
    </cfRule>
  </conditionalFormatting>
  <conditionalFormatting sqref="Z91:Z105">
    <cfRule type="expression" dxfId="712" priority="833">
      <formula>U91="ASUMIR"</formula>
    </cfRule>
    <cfRule type="beginsWith" dxfId="711" priority="835" operator="beginsWith" text="Eficaz">
      <formula>LEFT(Z91,LEN("Eficaz"))="Eficaz"</formula>
    </cfRule>
    <cfRule type="beginsWith" dxfId="710" priority="836" operator="beginsWith" text="No eficaz">
      <formula>LEFT(Z91,LEN("No eficaz"))="No eficaz"</formula>
    </cfRule>
  </conditionalFormatting>
  <conditionalFormatting sqref="AA93:AA97 AA99 AA101">
    <cfRule type="expression" dxfId="709" priority="832">
      <formula>U93="ASUMIR"</formula>
    </cfRule>
  </conditionalFormatting>
  <conditionalFormatting sqref="AA93">
    <cfRule type="expression" dxfId="708" priority="828">
      <formula>$X$12&lt;&gt;"CUMPLIMIENTO_TOTAL"</formula>
    </cfRule>
  </conditionalFormatting>
  <conditionalFormatting sqref="AA94">
    <cfRule type="expression" dxfId="707" priority="827">
      <formula>$X$13&lt;&gt;"CUMPLIMIENTO_TOTAL"</formula>
    </cfRule>
  </conditionalFormatting>
  <conditionalFormatting sqref="AA95">
    <cfRule type="expression" dxfId="706" priority="826">
      <formula>$X$14&lt;&gt;"CUMPLIMIENTO_TOTAL"</formula>
    </cfRule>
  </conditionalFormatting>
  <conditionalFormatting sqref="AA96">
    <cfRule type="expression" dxfId="705" priority="825">
      <formula>$X$15&lt;&gt;"CUMPLIMIENTO_TOTAL"</formula>
    </cfRule>
  </conditionalFormatting>
  <conditionalFormatting sqref="AA97">
    <cfRule type="expression" dxfId="704" priority="824">
      <formula>$X$16&lt;&gt;"CUMPLIMIENTO_TOTAL"</formula>
    </cfRule>
  </conditionalFormatting>
  <conditionalFormatting sqref="AA99">
    <cfRule type="expression" dxfId="703" priority="822">
      <formula>$X$18&lt;&gt;"CUMPLIMIENTO_TOTAL"</formula>
    </cfRule>
  </conditionalFormatting>
  <conditionalFormatting sqref="AA101">
    <cfRule type="expression" dxfId="702" priority="820">
      <formula>$X$20&lt;&gt;"CUMPLIMIENTO_TOTAL"</formula>
    </cfRule>
  </conditionalFormatting>
  <conditionalFormatting sqref="AB91:AB105">
    <cfRule type="containsText" dxfId="701" priority="837" operator="containsText" text="CONTINUA LA ACCIÓN ANTERIOR">
      <formula>NOT(ISERROR(SEARCH("CONTINUA LA ACCIÓN ANTERIOR",AB91)))</formula>
    </cfRule>
    <cfRule type="containsText" dxfId="700" priority="838" operator="containsText" text="REQUIERE NUEVA ACCIÓN">
      <formula>NOT(ISERROR(SEARCH("REQUIERE NUEVA ACCIÓN",AB91)))</formula>
    </cfRule>
    <cfRule type="containsText" dxfId="699" priority="839" operator="containsText" text="RIESGO CONTROLADO">
      <formula>NOT(ISERROR(SEARCH("RIESGO CONTROLADO",AB91)))</formula>
    </cfRule>
  </conditionalFormatting>
  <conditionalFormatting sqref="AB106:AB120">
    <cfRule type="containsText" dxfId="698" priority="810" operator="containsText" text="CONTINUA LA ACCIÓN ANTERIOR">
      <formula>NOT(ISERROR(SEARCH("CONTINUA LA ACCIÓN ANTERIOR",AB106)))</formula>
    </cfRule>
    <cfRule type="containsText" dxfId="697" priority="811" operator="containsText" text="REQUIERE NUEVA ACCIÓN">
      <formula>NOT(ISERROR(SEARCH("REQUIERE NUEVA ACCIÓN",AB106)))</formula>
    </cfRule>
    <cfRule type="containsText" dxfId="696" priority="812" operator="containsText" text="RIESGO CONTROLADO">
      <formula>NOT(ISERROR(SEARCH("RIESGO CONTROLADO",AB106)))</formula>
    </cfRule>
  </conditionalFormatting>
  <conditionalFormatting sqref="Z106:Z120">
    <cfRule type="beginsWith" dxfId="695" priority="809" operator="beginsWith" text="No eficaz">
      <formula>LEFT(Z106,LEN("No eficaz"))="No eficaz"</formula>
    </cfRule>
  </conditionalFormatting>
  <conditionalFormatting sqref="Z106:Z120">
    <cfRule type="beginsWith" dxfId="694" priority="808" operator="beginsWith" text="Eficaz">
      <formula>LEFT(Z106,LEN("Eficaz"))="Eficaz"</formula>
    </cfRule>
  </conditionalFormatting>
  <conditionalFormatting sqref="X106:X120">
    <cfRule type="expression" dxfId="693" priority="807">
      <formula>U106="ASUMIR"</formula>
    </cfRule>
  </conditionalFormatting>
  <conditionalFormatting sqref="Z106:Z120">
    <cfRule type="expression" dxfId="692" priority="806">
      <formula>U106="ASUMIR"</formula>
    </cfRule>
  </conditionalFormatting>
  <conditionalFormatting sqref="Y106:Y120">
    <cfRule type="expression" dxfId="691" priority="805">
      <formula>U106="ASUMIR"</formula>
    </cfRule>
  </conditionalFormatting>
  <conditionalFormatting sqref="AA106:AA114 AA117:AA120">
    <cfRule type="expression" dxfId="690" priority="804">
      <formula>U106="ASUMIR"</formula>
    </cfRule>
  </conditionalFormatting>
  <conditionalFormatting sqref="X106:X120">
    <cfRule type="cellIs" dxfId="689" priority="803" operator="equal">
      <formula>"NO_CUMPLIDA"</formula>
    </cfRule>
  </conditionalFormatting>
  <conditionalFormatting sqref="X107:X120">
    <cfRule type="cellIs" dxfId="688" priority="802" operator="equal">
      <formula>"NO_CUMPLIDA"</formula>
    </cfRule>
  </conditionalFormatting>
  <conditionalFormatting sqref="AA106">
    <cfRule type="expression" dxfId="687" priority="801">
      <formula>$X106&lt;&gt;"CUMPLIMIENTO_TOTAL"</formula>
    </cfRule>
  </conditionalFormatting>
  <conditionalFormatting sqref="AA107">
    <cfRule type="expression" dxfId="686" priority="800">
      <formula>$X$11&lt;&gt;"CUMPLIMIENTO_TOTAL"</formula>
    </cfRule>
  </conditionalFormatting>
  <conditionalFormatting sqref="AA108">
    <cfRule type="expression" dxfId="685" priority="799">
      <formula>$X$12&lt;&gt;"CUMPLIMIENTO_TOTAL"</formula>
    </cfRule>
  </conditionalFormatting>
  <conditionalFormatting sqref="AA109">
    <cfRule type="expression" dxfId="684" priority="798">
      <formula>$X$13&lt;&gt;"CUMPLIMIENTO_TOTAL"</formula>
    </cfRule>
  </conditionalFormatting>
  <conditionalFormatting sqref="AA110">
    <cfRule type="expression" dxfId="683" priority="797">
      <formula>$X$14&lt;&gt;"CUMPLIMIENTO_TOTAL"</formula>
    </cfRule>
  </conditionalFormatting>
  <conditionalFormatting sqref="AA111">
    <cfRule type="expression" dxfId="682" priority="796">
      <formula>$X$15&lt;&gt;"CUMPLIMIENTO_TOTAL"</formula>
    </cfRule>
  </conditionalFormatting>
  <conditionalFormatting sqref="AA112">
    <cfRule type="expression" dxfId="681" priority="795">
      <formula>$X$16&lt;&gt;"CUMPLIMIENTO_TOTAL"</formula>
    </cfRule>
  </conditionalFormatting>
  <conditionalFormatting sqref="AA113">
    <cfRule type="expression" dxfId="680" priority="794">
      <formula>$X$17&lt;&gt;"CUMPLIMIENTO_TOTAL"</formula>
    </cfRule>
  </conditionalFormatting>
  <conditionalFormatting sqref="AA114">
    <cfRule type="expression" dxfId="679" priority="793">
      <formula>$X$18&lt;&gt;"CUMPLIMIENTO_TOTAL"</formula>
    </cfRule>
  </conditionalFormatting>
  <conditionalFormatting sqref="AA117">
    <cfRule type="expression" dxfId="678" priority="790">
      <formula>$X$21&lt;&gt;"CUMPLIMIENTO_TOTAL"</formula>
    </cfRule>
  </conditionalFormatting>
  <conditionalFormatting sqref="AA118">
    <cfRule type="expression" dxfId="677" priority="789">
      <formula>$X$22&lt;&gt;"CUMPLIMIENTO_TOTAL"</formula>
    </cfRule>
  </conditionalFormatting>
  <conditionalFormatting sqref="AA119">
    <cfRule type="expression" dxfId="676" priority="788">
      <formula>$X$23&lt;&gt;"CUMPLIMIENTO_TOTAL"</formula>
    </cfRule>
  </conditionalFormatting>
  <conditionalFormatting sqref="AA120">
    <cfRule type="expression" dxfId="675" priority="787">
      <formula>$X$24&lt;&gt;"CUMPLIMIENTO_TOTAL"</formula>
    </cfRule>
  </conditionalFormatting>
  <conditionalFormatting sqref="AA107:AA114 AA117:AA120">
    <cfRule type="expression" dxfId="674" priority="786">
      <formula>$X107&lt;&gt;"CUMPLIMIENTO_TOTAL"</formula>
    </cfRule>
  </conditionalFormatting>
  <conditionalFormatting sqref="X107">
    <cfRule type="cellIs" dxfId="673" priority="785" operator="equal">
      <formula>"NO_CUMPLIDA"</formula>
    </cfRule>
  </conditionalFormatting>
  <conditionalFormatting sqref="X121:X138">
    <cfRule type="cellIs" dxfId="672" priority="773" operator="equal">
      <formula>"NO_CUMPLIDA"</formula>
    </cfRule>
    <cfRule type="expression" dxfId="671" priority="777">
      <formula>U121="ASUMIR"</formula>
    </cfRule>
  </conditionalFormatting>
  <conditionalFormatting sqref="Y121:Y138">
    <cfRule type="expression" dxfId="670" priority="775">
      <formula>U121="ASUMIR"</formula>
    </cfRule>
  </conditionalFormatting>
  <conditionalFormatting sqref="Z121:Z138">
    <cfRule type="expression" dxfId="669" priority="776">
      <formula>U121="ASUMIR"</formula>
    </cfRule>
    <cfRule type="beginsWith" dxfId="668" priority="778" operator="beginsWith" text="Eficaz">
      <formula>LEFT(Z121,LEN("Eficaz"))="Eficaz"</formula>
    </cfRule>
    <cfRule type="beginsWith" dxfId="667" priority="779" operator="beginsWith" text="No eficaz">
      <formula>LEFT(Z121,LEN("No eficaz"))="No eficaz"</formula>
    </cfRule>
  </conditionalFormatting>
  <conditionalFormatting sqref="AA121">
    <cfRule type="expression" dxfId="666" priority="772">
      <formula>$X$10&lt;&gt;"CUMPLIMIENTO_TOTAL"</formula>
    </cfRule>
  </conditionalFormatting>
  <conditionalFormatting sqref="AA121:AA136 AA138">
    <cfRule type="expression" dxfId="665" priority="774">
      <formula>U121="ASUMIR"</formula>
    </cfRule>
  </conditionalFormatting>
  <conditionalFormatting sqref="AA122">
    <cfRule type="expression" dxfId="664" priority="771">
      <formula>$X$11&lt;&gt;"CUMPLIMIENTO_TOTAL"</formula>
    </cfRule>
  </conditionalFormatting>
  <conditionalFormatting sqref="AA123">
    <cfRule type="expression" dxfId="663" priority="770">
      <formula>$X$12&lt;&gt;"CUMPLIMIENTO_TOTAL"</formula>
    </cfRule>
  </conditionalFormatting>
  <conditionalFormatting sqref="AA124">
    <cfRule type="expression" dxfId="662" priority="769">
      <formula>$X$13&lt;&gt;"CUMPLIMIENTO_TOTAL"</formula>
    </cfRule>
  </conditionalFormatting>
  <conditionalFormatting sqref="AA125">
    <cfRule type="expression" dxfId="661" priority="768">
      <formula>$X$14&lt;&gt;"CUMPLIMIENTO_TOTAL"</formula>
    </cfRule>
  </conditionalFormatting>
  <conditionalFormatting sqref="AA126">
    <cfRule type="expression" dxfId="660" priority="767">
      <formula>$X$15&lt;&gt;"CUMPLIMIENTO_TOTAL"</formula>
    </cfRule>
  </conditionalFormatting>
  <conditionalFormatting sqref="AA127">
    <cfRule type="expression" dxfId="659" priority="766">
      <formula>$X$16&lt;&gt;"CUMPLIMIENTO_TOTAL"</formula>
    </cfRule>
  </conditionalFormatting>
  <conditionalFormatting sqref="AA128">
    <cfRule type="expression" dxfId="658" priority="765">
      <formula>$X$17&lt;&gt;"CUMPLIMIENTO_TOTAL"</formula>
    </cfRule>
  </conditionalFormatting>
  <conditionalFormatting sqref="AA129">
    <cfRule type="expression" dxfId="657" priority="764">
      <formula>$X$18&lt;&gt;"CUMPLIMIENTO_TOTAL"</formula>
    </cfRule>
  </conditionalFormatting>
  <conditionalFormatting sqref="AA130">
    <cfRule type="expression" dxfId="656" priority="763">
      <formula>$X$19&lt;&gt;"CUMPLIMIENTO_TOTAL"</formula>
    </cfRule>
  </conditionalFormatting>
  <conditionalFormatting sqref="AA131">
    <cfRule type="expression" dxfId="655" priority="762">
      <formula>$X$20&lt;&gt;"CUMPLIMIENTO_TOTAL"</formula>
    </cfRule>
  </conditionalFormatting>
  <conditionalFormatting sqref="AA132">
    <cfRule type="expression" dxfId="654" priority="761">
      <formula>$X$21&lt;&gt;"CUMPLIMIENTO_TOTAL"</formula>
    </cfRule>
  </conditionalFormatting>
  <conditionalFormatting sqref="AA133">
    <cfRule type="expression" dxfId="653" priority="760">
      <formula>$X$22&lt;&gt;"CUMPLIMIENTO_TOTAL"</formula>
    </cfRule>
  </conditionalFormatting>
  <conditionalFormatting sqref="AA134">
    <cfRule type="expression" dxfId="652" priority="759">
      <formula>$X$23&lt;&gt;"CUMPLIMIENTO_TOTAL"</formula>
    </cfRule>
  </conditionalFormatting>
  <conditionalFormatting sqref="AA135">
    <cfRule type="expression" dxfId="651" priority="758">
      <formula>$X$24&lt;&gt;"CUMPLIMIENTO_TOTAL"</formula>
    </cfRule>
  </conditionalFormatting>
  <conditionalFormatting sqref="AA136">
    <cfRule type="expression" dxfId="650" priority="757">
      <formula>$X$25&lt;&gt;"CUMPLIMIENTO_TOTAL"</formula>
    </cfRule>
  </conditionalFormatting>
  <conditionalFormatting sqref="AA138">
    <cfRule type="expression" dxfId="649" priority="755">
      <formula>$X$27&lt;&gt;"CUMPLIMIENTO_TOTAL"</formula>
    </cfRule>
  </conditionalFormatting>
  <conditionalFormatting sqref="AB121:AB138">
    <cfRule type="containsText" dxfId="648" priority="780" operator="containsText" text="CONTINUA LA ACCIÓN ANTERIOR">
      <formula>NOT(ISERROR(SEARCH("CONTINUA LA ACCIÓN ANTERIOR",AB121)))</formula>
    </cfRule>
    <cfRule type="containsText" dxfId="647" priority="781" operator="containsText" text="REQUIERE NUEVA ACCIÓN">
      <formula>NOT(ISERROR(SEARCH("REQUIERE NUEVA ACCIÓN",AB121)))</formula>
    </cfRule>
    <cfRule type="containsText" dxfId="646" priority="782" operator="containsText" text="RIESGO CONTROLADO">
      <formula>NOT(ISERROR(SEARCH("RIESGO CONTROLADO",AB121)))</formula>
    </cfRule>
  </conditionalFormatting>
  <conditionalFormatting sqref="X139:X147">
    <cfRule type="cellIs" dxfId="645" priority="743" operator="equal">
      <formula>"NO_CUMPLIDA"</formula>
    </cfRule>
    <cfRule type="expression" dxfId="644" priority="747">
      <formula>U139="ASUMIR"</formula>
    </cfRule>
  </conditionalFormatting>
  <conditionalFormatting sqref="Y139:Y147">
    <cfRule type="expression" dxfId="643" priority="745">
      <formula>U139="ASUMIR"</formula>
    </cfRule>
  </conditionalFormatting>
  <conditionalFormatting sqref="Z139:Z147">
    <cfRule type="expression" dxfId="642" priority="746">
      <formula>U139="ASUMIR"</formula>
    </cfRule>
    <cfRule type="beginsWith" dxfId="641" priority="748" operator="beginsWith" text="Eficaz">
      <formula>LEFT(Z139,LEN("Eficaz"))="Eficaz"</formula>
    </cfRule>
    <cfRule type="beginsWith" dxfId="640" priority="749" operator="beginsWith" text="No eficaz">
      <formula>LEFT(Z139,LEN("No eficaz"))="No eficaz"</formula>
    </cfRule>
  </conditionalFormatting>
  <conditionalFormatting sqref="AA139">
    <cfRule type="expression" dxfId="639" priority="742">
      <formula>$X$10&lt;&gt;"CUMPLIMIENTO_TOTAL"</formula>
    </cfRule>
  </conditionalFormatting>
  <conditionalFormatting sqref="AA139:AA147">
    <cfRule type="expression" dxfId="638" priority="744">
      <formula>U139="ASUMIR"</formula>
    </cfRule>
  </conditionalFormatting>
  <conditionalFormatting sqref="AA140">
    <cfRule type="expression" dxfId="637" priority="741">
      <formula>$X$11&lt;&gt;"CUMPLIMIENTO_TOTAL"</formula>
    </cfRule>
  </conditionalFormatting>
  <conditionalFormatting sqref="AA141">
    <cfRule type="expression" dxfId="636" priority="740">
      <formula>$X$12&lt;&gt;"CUMPLIMIENTO_TOTAL"</formula>
    </cfRule>
  </conditionalFormatting>
  <conditionalFormatting sqref="AA142">
    <cfRule type="expression" dxfId="635" priority="739">
      <formula>$X$13&lt;&gt;"CUMPLIMIENTO_TOTAL"</formula>
    </cfRule>
  </conditionalFormatting>
  <conditionalFormatting sqref="AA143">
    <cfRule type="expression" dxfId="634" priority="738">
      <formula>$X$14&lt;&gt;"CUMPLIMIENTO_TOTAL"</formula>
    </cfRule>
  </conditionalFormatting>
  <conditionalFormatting sqref="AA144">
    <cfRule type="expression" dxfId="633" priority="737">
      <formula>$X$15&lt;&gt;"CUMPLIMIENTO_TOTAL"</formula>
    </cfRule>
  </conditionalFormatting>
  <conditionalFormatting sqref="AA145">
    <cfRule type="expression" dxfId="632" priority="736">
      <formula>$X$16&lt;&gt;"CUMPLIMIENTO_TOTAL"</formula>
    </cfRule>
  </conditionalFormatting>
  <conditionalFormatting sqref="AA146">
    <cfRule type="expression" dxfId="631" priority="735">
      <formula>$X$17&lt;&gt;"CUMPLIMIENTO_TOTAL"</formula>
    </cfRule>
  </conditionalFormatting>
  <conditionalFormatting sqref="AA147">
    <cfRule type="expression" dxfId="630" priority="734">
      <formula>$X$18&lt;&gt;"CUMPLIMIENTO_TOTAL"</formula>
    </cfRule>
  </conditionalFormatting>
  <conditionalFormatting sqref="AB139:AB147">
    <cfRule type="containsText" dxfId="629" priority="750" operator="containsText" text="CONTINUA LA ACCIÓN ANTERIOR">
      <formula>NOT(ISERROR(SEARCH("CONTINUA LA ACCIÓN ANTERIOR",AB139)))</formula>
    </cfRule>
    <cfRule type="containsText" dxfId="628" priority="751" operator="containsText" text="REQUIERE NUEVA ACCIÓN">
      <formula>NOT(ISERROR(SEARCH("REQUIERE NUEVA ACCIÓN",AB139)))</formula>
    </cfRule>
    <cfRule type="containsText" dxfId="627" priority="752" operator="containsText" text="RIESGO CONTROLADO">
      <formula>NOT(ISERROR(SEARCH("RIESGO CONTROLADO",AB139)))</formula>
    </cfRule>
  </conditionalFormatting>
  <conditionalFormatting sqref="AB148:AB156">
    <cfRule type="containsText" dxfId="626" priority="729" operator="containsText" text="CONTINUA LA ACCIÓN ANTERIOR">
      <formula>NOT(ISERROR(SEARCH("CONTINUA LA ACCIÓN ANTERIOR",AB148)))</formula>
    </cfRule>
    <cfRule type="containsText" dxfId="625" priority="730" operator="containsText" text="REQUIERE NUEVA ACCIÓN">
      <formula>NOT(ISERROR(SEARCH("REQUIERE NUEVA ACCIÓN",AB148)))</formula>
    </cfRule>
    <cfRule type="containsText" dxfId="624" priority="731" operator="containsText" text="RIESGO CONTROLADO">
      <formula>NOT(ISERROR(SEARCH("RIESGO CONTROLADO",AB148)))</formula>
    </cfRule>
  </conditionalFormatting>
  <conditionalFormatting sqref="Z148:Z156">
    <cfRule type="beginsWith" dxfId="623" priority="728" operator="beginsWith" text="No eficaz">
      <formula>LEFT(Z148,LEN("No eficaz"))="No eficaz"</formula>
    </cfRule>
  </conditionalFormatting>
  <conditionalFormatting sqref="Z148:Z156">
    <cfRule type="beginsWith" dxfId="622" priority="727" operator="beginsWith" text="Eficaz">
      <formula>LEFT(Z148,LEN("Eficaz"))="Eficaz"</formula>
    </cfRule>
  </conditionalFormatting>
  <conditionalFormatting sqref="X148:X156">
    <cfRule type="expression" dxfId="621" priority="726">
      <formula>U148="ASUMIR"</formula>
    </cfRule>
  </conditionalFormatting>
  <conditionalFormatting sqref="Z148:Z156">
    <cfRule type="expression" dxfId="620" priority="725">
      <formula>U148="ASUMIR"</formula>
    </cfRule>
  </conditionalFormatting>
  <conditionalFormatting sqref="Y148:Y156">
    <cfRule type="expression" dxfId="619" priority="724">
      <formula>U148="ASUMIR"</formula>
    </cfRule>
  </conditionalFormatting>
  <conditionalFormatting sqref="AA151:AA156">
    <cfRule type="expression" dxfId="618" priority="723">
      <formula>U151="ASUMIR"</formula>
    </cfRule>
  </conditionalFormatting>
  <conditionalFormatting sqref="X148:X156">
    <cfRule type="cellIs" dxfId="617" priority="722" operator="equal">
      <formula>"NO_CUMPLIDA"</formula>
    </cfRule>
  </conditionalFormatting>
  <conditionalFormatting sqref="X149:X156">
    <cfRule type="cellIs" dxfId="616" priority="721" operator="equal">
      <formula>"NO_CUMPLIDA"</formula>
    </cfRule>
  </conditionalFormatting>
  <conditionalFormatting sqref="AA151">
    <cfRule type="expression" dxfId="615" priority="717">
      <formula>$X$13&lt;&gt;"CUMPLIMIENTO_TOTAL"</formula>
    </cfRule>
  </conditionalFormatting>
  <conditionalFormatting sqref="AA152">
    <cfRule type="expression" dxfId="614" priority="716">
      <formula>$X$14&lt;&gt;"CUMPLIMIENTO_TOTAL"</formula>
    </cfRule>
  </conditionalFormatting>
  <conditionalFormatting sqref="AA153">
    <cfRule type="expression" dxfId="613" priority="715">
      <formula>$X$15&lt;&gt;"CUMPLIMIENTO_TOTAL"</formula>
    </cfRule>
  </conditionalFormatting>
  <conditionalFormatting sqref="AA154">
    <cfRule type="expression" dxfId="612" priority="714">
      <formula>$X$16&lt;&gt;"CUMPLIMIENTO_TOTAL"</formula>
    </cfRule>
  </conditionalFormatting>
  <conditionalFormatting sqref="AA155">
    <cfRule type="expression" dxfId="611" priority="713">
      <formula>$X$17&lt;&gt;"CUMPLIMIENTO_TOTAL"</formula>
    </cfRule>
  </conditionalFormatting>
  <conditionalFormatting sqref="AA156">
    <cfRule type="expression" dxfId="610" priority="712">
      <formula>$X$18&lt;&gt;"CUMPLIMIENTO_TOTAL"</formula>
    </cfRule>
  </conditionalFormatting>
  <conditionalFormatting sqref="AB181:AB213">
    <cfRule type="containsText" dxfId="609" priority="703" operator="containsText" text="CONTINUA LA ACCIÓN ANTERIOR">
      <formula>NOT(ISERROR(SEARCH("CONTINUA LA ACCIÓN ANTERIOR",AB181)))</formula>
    </cfRule>
    <cfRule type="containsText" dxfId="608" priority="704" operator="containsText" text="REQUIERE NUEVA ACCIÓN">
      <formula>NOT(ISERROR(SEARCH("REQUIERE NUEVA ACCIÓN",AB181)))</formula>
    </cfRule>
    <cfRule type="containsText" dxfId="607" priority="705" operator="containsText" text="RIESGO CONTROLADO">
      <formula>NOT(ISERROR(SEARCH("RIESGO CONTROLADO",AB181)))</formula>
    </cfRule>
  </conditionalFormatting>
  <conditionalFormatting sqref="AB214:AB237">
    <cfRule type="containsText" dxfId="606" priority="700" operator="containsText" text="CONTINUA LA ACCIÓN ANTERIOR">
      <formula>NOT(ISERROR(SEARCH("CONTINUA LA ACCIÓN ANTERIOR",AB214)))</formula>
    </cfRule>
    <cfRule type="containsText" dxfId="605" priority="701" operator="containsText" text="REQUIERE NUEVA ACCIÓN">
      <formula>NOT(ISERROR(SEARCH("REQUIERE NUEVA ACCIÓN",AB214)))</formula>
    </cfRule>
    <cfRule type="containsText" dxfId="604" priority="702" operator="containsText" text="RIESGO CONTROLADO">
      <formula>NOT(ISERROR(SEARCH("RIESGO CONTROLADO",AB214)))</formula>
    </cfRule>
  </conditionalFormatting>
  <conditionalFormatting sqref="AB238:AB264">
    <cfRule type="containsText" dxfId="603" priority="695" operator="containsText" text="CONTINUA LA ACCIÓN ANTERIOR">
      <formula>NOT(ISERROR(SEARCH("CONTINUA LA ACCIÓN ANTERIOR",AB238)))</formula>
    </cfRule>
    <cfRule type="containsText" dxfId="602" priority="696" operator="containsText" text="REQUIERE NUEVA ACCIÓN">
      <formula>NOT(ISERROR(SEARCH("REQUIERE NUEVA ACCIÓN",AB238)))</formula>
    </cfRule>
    <cfRule type="containsText" dxfId="601" priority="697" operator="containsText" text="RIESGO CONTROLADO">
      <formula>NOT(ISERROR(SEARCH("RIESGO CONTROLADO",AB238)))</formula>
    </cfRule>
  </conditionalFormatting>
  <conditionalFormatting sqref="Z238:Z264">
    <cfRule type="beginsWith" dxfId="600" priority="694" operator="beginsWith" text="No eficaz">
      <formula>LEFT(Z238,LEN("No eficaz"))="No eficaz"</formula>
    </cfRule>
  </conditionalFormatting>
  <conditionalFormatting sqref="Z238:Z264">
    <cfRule type="beginsWith" dxfId="599" priority="693" operator="beginsWith" text="Eficaz">
      <formula>LEFT(Z238,LEN("Eficaz"))="Eficaz"</formula>
    </cfRule>
  </conditionalFormatting>
  <conditionalFormatting sqref="X238:X264">
    <cfRule type="expression" dxfId="598" priority="692">
      <formula>U238="ASUMIR"</formula>
    </cfRule>
  </conditionalFormatting>
  <conditionalFormatting sqref="Z238:Z264">
    <cfRule type="expression" dxfId="597" priority="691">
      <formula>U238="ASUMIR"</formula>
    </cfRule>
  </conditionalFormatting>
  <conditionalFormatting sqref="Y238:Y261">
    <cfRule type="expression" dxfId="596" priority="690">
      <formula>U238="ASUMIR"</formula>
    </cfRule>
  </conditionalFormatting>
  <conditionalFormatting sqref="AA238:AA261">
    <cfRule type="expression" dxfId="595" priority="689">
      <formula>U238="ASUMIR"</formula>
    </cfRule>
  </conditionalFormatting>
  <conditionalFormatting sqref="X238:X264">
    <cfRule type="cellIs" dxfId="594" priority="688" operator="equal">
      <formula>"NO_CUMPLIDA"</formula>
    </cfRule>
  </conditionalFormatting>
  <conditionalFormatting sqref="X239:X264">
    <cfRule type="cellIs" dxfId="593" priority="687" operator="equal">
      <formula>"NO_CUMPLIDA"</formula>
    </cfRule>
  </conditionalFormatting>
  <conditionalFormatting sqref="AA238">
    <cfRule type="expression" dxfId="592" priority="686">
      <formula>$X$10&lt;&gt;"CUMPLIMIENTO_TOTAL"</formula>
    </cfRule>
  </conditionalFormatting>
  <conditionalFormatting sqref="AA239">
    <cfRule type="expression" dxfId="591" priority="685">
      <formula>$X$11&lt;&gt;"CUMPLIMIENTO_TOTAL"</formula>
    </cfRule>
  </conditionalFormatting>
  <conditionalFormatting sqref="AA240">
    <cfRule type="expression" dxfId="590" priority="684">
      <formula>$X$12&lt;&gt;"CUMPLIMIENTO_TOTAL"</formula>
    </cfRule>
  </conditionalFormatting>
  <conditionalFormatting sqref="AA241">
    <cfRule type="expression" dxfId="589" priority="683">
      <formula>$X$13&lt;&gt;"CUMPLIMIENTO_TOTAL"</formula>
    </cfRule>
  </conditionalFormatting>
  <conditionalFormatting sqref="AA242">
    <cfRule type="expression" dxfId="588" priority="682">
      <formula>$X$14&lt;&gt;"CUMPLIMIENTO_TOTAL"</formula>
    </cfRule>
  </conditionalFormatting>
  <conditionalFormatting sqref="AA243">
    <cfRule type="expression" dxfId="587" priority="681">
      <formula>$X$15&lt;&gt;"CUMPLIMIENTO_TOTAL"</formula>
    </cfRule>
  </conditionalFormatting>
  <conditionalFormatting sqref="AA244">
    <cfRule type="expression" dxfId="586" priority="680">
      <formula>$X$16&lt;&gt;"CUMPLIMIENTO_TOTAL"</formula>
    </cfRule>
  </conditionalFormatting>
  <conditionalFormatting sqref="AA245">
    <cfRule type="expression" dxfId="585" priority="679">
      <formula>$X$17&lt;&gt;"CUMPLIMIENTO_TOTAL"</formula>
    </cfRule>
  </conditionalFormatting>
  <conditionalFormatting sqref="AA246">
    <cfRule type="expression" dxfId="584" priority="678">
      <formula>$X$18&lt;&gt;"CUMPLIMIENTO_TOTAL"</formula>
    </cfRule>
  </conditionalFormatting>
  <conditionalFormatting sqref="AA247">
    <cfRule type="expression" dxfId="583" priority="677">
      <formula>$X$19&lt;&gt;"CUMPLIMIENTO_TOTAL"</formula>
    </cfRule>
  </conditionalFormatting>
  <conditionalFormatting sqref="AA248">
    <cfRule type="expression" dxfId="582" priority="676">
      <formula>$X$20&lt;&gt;"CUMPLIMIENTO_TOTAL"</formula>
    </cfRule>
  </conditionalFormatting>
  <conditionalFormatting sqref="AA249">
    <cfRule type="expression" dxfId="581" priority="675">
      <formula>$X$21&lt;&gt;"CUMPLIMIENTO_TOTAL"</formula>
    </cfRule>
  </conditionalFormatting>
  <conditionalFormatting sqref="AA250">
    <cfRule type="expression" dxfId="580" priority="674">
      <formula>$X$22&lt;&gt;"CUMPLIMIENTO_TOTAL"</formula>
    </cfRule>
  </conditionalFormatting>
  <conditionalFormatting sqref="AA251">
    <cfRule type="expression" dxfId="579" priority="673">
      <formula>$X$23&lt;&gt;"CUMPLIMIENTO_TOTAL"</formula>
    </cfRule>
  </conditionalFormatting>
  <conditionalFormatting sqref="AA252">
    <cfRule type="expression" dxfId="578" priority="672">
      <formula>$X$24&lt;&gt;"CUMPLIMIENTO_TOTAL"</formula>
    </cfRule>
  </conditionalFormatting>
  <conditionalFormatting sqref="AA253">
    <cfRule type="expression" dxfId="577" priority="671">
      <formula>$X$25&lt;&gt;"CUMPLIMIENTO_TOTAL"</formula>
    </cfRule>
  </conditionalFormatting>
  <conditionalFormatting sqref="AA254">
    <cfRule type="expression" dxfId="576" priority="670">
      <formula>$X$26&lt;&gt;"CUMPLIMIENTO_TOTAL"</formula>
    </cfRule>
  </conditionalFormatting>
  <conditionalFormatting sqref="AA255">
    <cfRule type="expression" dxfId="575" priority="669">
      <formula>$X$27&lt;&gt;"CUMPLIMIENTO_TOTAL"</formula>
    </cfRule>
  </conditionalFormatting>
  <conditionalFormatting sqref="AA256">
    <cfRule type="expression" dxfId="574" priority="668">
      <formula>$X$28&lt;&gt;"CUMPLIMIENTO_TOTAL"</formula>
    </cfRule>
  </conditionalFormatting>
  <conditionalFormatting sqref="AA257">
    <cfRule type="expression" dxfId="573" priority="667">
      <formula>$X$29&lt;&gt;"CUMPLIMIENTO_TOTAL"</formula>
    </cfRule>
  </conditionalFormatting>
  <conditionalFormatting sqref="AA258">
    <cfRule type="expression" dxfId="572" priority="666">
      <formula>$X$30&lt;&gt;"CUMPLIMIENTO_TOTAL"</formula>
    </cfRule>
  </conditionalFormatting>
  <conditionalFormatting sqref="AA259">
    <cfRule type="expression" dxfId="571" priority="665">
      <formula>$X$31&lt;&gt;"CUMPLIMIENTO_TOTAL"</formula>
    </cfRule>
  </conditionalFormatting>
  <conditionalFormatting sqref="AA260">
    <cfRule type="expression" dxfId="570" priority="664">
      <formula>$X$32&lt;&gt;"CUMPLIMIENTO_TOTAL"</formula>
    </cfRule>
  </conditionalFormatting>
  <conditionalFormatting sqref="AA261">
    <cfRule type="expression" dxfId="569" priority="663">
      <formula>$X$33&lt;&gt;"CUMPLIMIENTO_TOTAL"</formula>
    </cfRule>
  </conditionalFormatting>
  <conditionalFormatting sqref="Y262:Y264">
    <cfRule type="expression" dxfId="568" priority="659">
      <formula>U262="ASUMIR"</formula>
    </cfRule>
  </conditionalFormatting>
  <conditionalFormatting sqref="X265:X300">
    <cfRule type="cellIs" dxfId="567" priority="647" operator="equal">
      <formula>"NO_CUMPLIDA"</formula>
    </cfRule>
    <cfRule type="expression" dxfId="566" priority="651">
      <formula>U265="ASUMIR"</formula>
    </cfRule>
  </conditionalFormatting>
  <conditionalFormatting sqref="Y265:Y300">
    <cfRule type="expression" dxfId="565" priority="649">
      <formula>U265="ASUMIR"</formula>
    </cfRule>
  </conditionalFormatting>
  <conditionalFormatting sqref="Z265:Z300">
    <cfRule type="expression" dxfId="564" priority="650">
      <formula>U265="ASUMIR"</formula>
    </cfRule>
    <cfRule type="beginsWith" dxfId="563" priority="652" operator="beginsWith" text="Eficaz">
      <formula>LEFT(Z265,LEN("Eficaz"))="Eficaz"</formula>
    </cfRule>
    <cfRule type="beginsWith" dxfId="562" priority="653" operator="beginsWith" text="No eficaz">
      <formula>LEFT(Z265,LEN("No eficaz"))="No eficaz"</formula>
    </cfRule>
  </conditionalFormatting>
  <conditionalFormatting sqref="AA265">
    <cfRule type="expression" dxfId="561" priority="646">
      <formula>$X$10&lt;&gt;"CUMPLIMIENTO_TOTAL"</formula>
    </cfRule>
  </conditionalFormatting>
  <conditionalFormatting sqref="AA265:AA276 AA281:AA282 AA284:AA288 AA278:AA279 AA290:AA291 AA293:AA300">
    <cfRule type="expression" dxfId="560" priority="648">
      <formula>U265="ASUMIR"</formula>
    </cfRule>
  </conditionalFormatting>
  <conditionalFormatting sqref="AA266">
    <cfRule type="expression" dxfId="559" priority="645">
      <formula>$X$11&lt;&gt;"CUMPLIMIENTO_TOTAL"</formula>
    </cfRule>
  </conditionalFormatting>
  <conditionalFormatting sqref="AA267">
    <cfRule type="expression" dxfId="558" priority="644">
      <formula>$X$12&lt;&gt;"CUMPLIMIENTO_TOTAL"</formula>
    </cfRule>
  </conditionalFormatting>
  <conditionalFormatting sqref="AA268">
    <cfRule type="expression" dxfId="557" priority="643">
      <formula>$X$13&lt;&gt;"CUMPLIMIENTO_TOTAL"</formula>
    </cfRule>
  </conditionalFormatting>
  <conditionalFormatting sqref="AA269">
    <cfRule type="expression" dxfId="556" priority="642">
      <formula>$X$14&lt;&gt;"CUMPLIMIENTO_TOTAL"</formula>
    </cfRule>
  </conditionalFormatting>
  <conditionalFormatting sqref="AA270">
    <cfRule type="expression" dxfId="555" priority="641">
      <formula>$X$15&lt;&gt;"CUMPLIMIENTO_TOTAL"</formula>
    </cfRule>
  </conditionalFormatting>
  <conditionalFormatting sqref="AA271">
    <cfRule type="expression" dxfId="554" priority="640">
      <formula>$X$16&lt;&gt;"CUMPLIMIENTO_TOTAL"</formula>
    </cfRule>
  </conditionalFormatting>
  <conditionalFormatting sqref="AA272">
    <cfRule type="expression" dxfId="553" priority="639">
      <formula>$X$17&lt;&gt;"CUMPLIMIENTO_TOTAL"</formula>
    </cfRule>
  </conditionalFormatting>
  <conditionalFormatting sqref="AA273">
    <cfRule type="expression" dxfId="552" priority="638">
      <formula>$X$18&lt;&gt;"CUMPLIMIENTO_TOTAL"</formula>
    </cfRule>
  </conditionalFormatting>
  <conditionalFormatting sqref="AA274">
    <cfRule type="expression" dxfId="551" priority="637">
      <formula>$X$19&lt;&gt;"CUMPLIMIENTO_TOTAL"</formula>
    </cfRule>
  </conditionalFormatting>
  <conditionalFormatting sqref="AA275">
    <cfRule type="expression" dxfId="550" priority="636">
      <formula>$X$20&lt;&gt;"CUMPLIMIENTO_TOTAL"</formula>
    </cfRule>
  </conditionalFormatting>
  <conditionalFormatting sqref="AA276">
    <cfRule type="expression" dxfId="549" priority="635">
      <formula>$X$21&lt;&gt;"CUMPLIMIENTO_TOTAL"</formula>
    </cfRule>
  </conditionalFormatting>
  <conditionalFormatting sqref="AA278">
    <cfRule type="expression" dxfId="548" priority="633">
      <formula>$X$23&lt;&gt;"CUMPLIMIENTO_TOTAL"</formula>
    </cfRule>
  </conditionalFormatting>
  <conditionalFormatting sqref="AA279">
    <cfRule type="expression" dxfId="547" priority="632">
      <formula>$X$24&lt;&gt;"CUMPLIMIENTO_TOTAL"</formula>
    </cfRule>
  </conditionalFormatting>
  <conditionalFormatting sqref="AA281">
    <cfRule type="expression" dxfId="546" priority="630">
      <formula>$X$26&lt;&gt;"CUMPLIMIENTO_TOTAL"</formula>
    </cfRule>
  </conditionalFormatting>
  <conditionalFormatting sqref="AA282">
    <cfRule type="expression" dxfId="545" priority="629">
      <formula>$X$27&lt;&gt;"CUMPLIMIENTO_TOTAL"</formula>
    </cfRule>
  </conditionalFormatting>
  <conditionalFormatting sqref="AA284">
    <cfRule type="expression" dxfId="544" priority="627">
      <formula>$X$29&lt;&gt;"CUMPLIMIENTO_TOTAL"</formula>
    </cfRule>
  </conditionalFormatting>
  <conditionalFormatting sqref="AA285">
    <cfRule type="expression" dxfId="543" priority="626">
      <formula>$X$30&lt;&gt;"CUMPLIMIENTO_TOTAL"</formula>
    </cfRule>
  </conditionalFormatting>
  <conditionalFormatting sqref="AA286">
    <cfRule type="expression" dxfId="542" priority="625">
      <formula>$X$31&lt;&gt;"CUMPLIMIENTO_TOTAL"</formula>
    </cfRule>
  </conditionalFormatting>
  <conditionalFormatting sqref="AA287">
    <cfRule type="expression" dxfId="541" priority="624">
      <formula>$X$32&lt;&gt;"CUMPLIMIENTO_TOTAL"</formula>
    </cfRule>
  </conditionalFormatting>
  <conditionalFormatting sqref="AA288">
    <cfRule type="expression" dxfId="540" priority="623">
      <formula>$X$33&lt;&gt;"CUMPLIMIENTO_TOTAL"</formula>
    </cfRule>
  </conditionalFormatting>
  <conditionalFormatting sqref="AA290">
    <cfRule type="expression" dxfId="539" priority="621">
      <formula>$X$35&lt;&gt;"CUMPLIMIENTO_TOTAL"</formula>
    </cfRule>
  </conditionalFormatting>
  <conditionalFormatting sqref="AA291">
    <cfRule type="expression" dxfId="538" priority="620">
      <formula>$X$36&lt;&gt;"CUMPLIMIENTO_TOTAL"</formula>
    </cfRule>
  </conditionalFormatting>
  <conditionalFormatting sqref="AA293">
    <cfRule type="expression" dxfId="537" priority="618">
      <formula>$X$38&lt;&gt;"CUMPLIMIENTO_TOTAL"</formula>
    </cfRule>
  </conditionalFormatting>
  <conditionalFormatting sqref="AA294">
    <cfRule type="expression" dxfId="536" priority="617">
      <formula>$X$39&lt;&gt;"CUMPLIMIENTO_TOTAL"</formula>
    </cfRule>
  </conditionalFormatting>
  <conditionalFormatting sqref="AA295">
    <cfRule type="expression" dxfId="535" priority="616">
      <formula>$X$40&lt;&gt;"CUMPLIMIENTO_TOTAL"</formula>
    </cfRule>
  </conditionalFormatting>
  <conditionalFormatting sqref="AA296">
    <cfRule type="expression" dxfId="534" priority="615">
      <formula>$X$41&lt;&gt;"CUMPLIMIENTO_TOTAL"</formula>
    </cfRule>
  </conditionalFormatting>
  <conditionalFormatting sqref="AA297">
    <cfRule type="expression" dxfId="533" priority="614">
      <formula>$X$42&lt;&gt;"CUMPLIMIENTO_TOTAL"</formula>
    </cfRule>
  </conditionalFormatting>
  <conditionalFormatting sqref="AA298">
    <cfRule type="expression" dxfId="532" priority="613">
      <formula>$X$43&lt;&gt;"CUMPLIMIENTO_TOTAL"</formula>
    </cfRule>
  </conditionalFormatting>
  <conditionalFormatting sqref="AA299">
    <cfRule type="expression" dxfId="531" priority="612">
      <formula>$X$44&lt;&gt;"CUMPLIMIENTO_TOTAL"</formula>
    </cfRule>
  </conditionalFormatting>
  <conditionalFormatting sqref="AA300">
    <cfRule type="expression" dxfId="530" priority="611">
      <formula>$X$45&lt;&gt;"CUMPLIMIENTO_TOTAL"</formula>
    </cfRule>
  </conditionalFormatting>
  <conditionalFormatting sqref="AB265:AB300">
    <cfRule type="containsText" dxfId="529" priority="654" operator="containsText" text="CONTINUA LA ACCIÓN ANTERIOR">
      <formula>NOT(ISERROR(SEARCH("CONTINUA LA ACCIÓN ANTERIOR",AB265)))</formula>
    </cfRule>
    <cfRule type="containsText" dxfId="528" priority="655" operator="containsText" text="REQUIERE NUEVA ACCIÓN">
      <formula>NOT(ISERROR(SEARCH("REQUIERE NUEVA ACCIÓN",AB265)))</formula>
    </cfRule>
    <cfRule type="containsText" dxfId="527" priority="656" operator="containsText" text="RIESGO CONTROLADO">
      <formula>NOT(ISERROR(SEARCH("RIESGO CONTROLADO",AB265)))</formula>
    </cfRule>
  </conditionalFormatting>
  <conditionalFormatting sqref="X301:X318">
    <cfRule type="cellIs" dxfId="526" priority="599" operator="equal">
      <formula>"NO_CUMPLIDA"</formula>
    </cfRule>
    <cfRule type="expression" dxfId="525" priority="603">
      <formula>U301="ASUMIR"</formula>
    </cfRule>
  </conditionalFormatting>
  <conditionalFormatting sqref="Y301:Y318">
    <cfRule type="expression" dxfId="524" priority="601">
      <formula>U301="ASUMIR"</formula>
    </cfRule>
  </conditionalFormatting>
  <conditionalFormatting sqref="Z301:Z318">
    <cfRule type="expression" dxfId="523" priority="602">
      <formula>U301="ASUMIR"</formula>
    </cfRule>
    <cfRule type="beginsWith" dxfId="522" priority="604" operator="beginsWith" text="Eficaz">
      <formula>LEFT(Z301,LEN("Eficaz"))="Eficaz"</formula>
    </cfRule>
    <cfRule type="beginsWith" dxfId="521" priority="605" operator="beginsWith" text="No eficaz">
      <formula>LEFT(Z301,LEN("No eficaz"))="No eficaz"</formula>
    </cfRule>
  </conditionalFormatting>
  <conditionalFormatting sqref="AA301">
    <cfRule type="expression" dxfId="520" priority="598">
      <formula>$X$10&lt;&gt;"CUMPLIMIENTO_TOTAL"</formula>
    </cfRule>
  </conditionalFormatting>
  <conditionalFormatting sqref="AA301:AA318">
    <cfRule type="expression" dxfId="519" priority="600">
      <formula>U301="ASUMIR"</formula>
    </cfRule>
  </conditionalFormatting>
  <conditionalFormatting sqref="AA302">
    <cfRule type="expression" dxfId="518" priority="597">
      <formula>$X$11&lt;&gt;"CUMPLIMIENTO_TOTAL"</formula>
    </cfRule>
  </conditionalFormatting>
  <conditionalFormatting sqref="AA303">
    <cfRule type="expression" dxfId="517" priority="596">
      <formula>$X$12&lt;&gt;"CUMPLIMIENTO_TOTAL"</formula>
    </cfRule>
  </conditionalFormatting>
  <conditionalFormatting sqref="AA304">
    <cfRule type="expression" dxfId="516" priority="595">
      <formula>$X$13&lt;&gt;"CUMPLIMIENTO_TOTAL"</formula>
    </cfRule>
  </conditionalFormatting>
  <conditionalFormatting sqref="AA305">
    <cfRule type="expression" dxfId="515" priority="594">
      <formula>$X$14&lt;&gt;"CUMPLIMIENTO_TOTAL"</formula>
    </cfRule>
  </conditionalFormatting>
  <conditionalFormatting sqref="AA306">
    <cfRule type="expression" dxfId="514" priority="593">
      <formula>$X$15&lt;&gt;"CUMPLIMIENTO_TOTAL"</formula>
    </cfRule>
  </conditionalFormatting>
  <conditionalFormatting sqref="AA307">
    <cfRule type="expression" dxfId="513" priority="592">
      <formula>$X$16&lt;&gt;"CUMPLIMIENTO_TOTAL"</formula>
    </cfRule>
  </conditionalFormatting>
  <conditionalFormatting sqref="AA308">
    <cfRule type="expression" dxfId="512" priority="591">
      <formula>$X$17&lt;&gt;"CUMPLIMIENTO_TOTAL"</formula>
    </cfRule>
  </conditionalFormatting>
  <conditionalFormatting sqref="AA309">
    <cfRule type="expression" dxfId="511" priority="590">
      <formula>$X$18&lt;&gt;"CUMPLIMIENTO_TOTAL"</formula>
    </cfRule>
  </conditionalFormatting>
  <conditionalFormatting sqref="AA310">
    <cfRule type="expression" dxfId="510" priority="589">
      <formula>$X$19&lt;&gt;"CUMPLIMIENTO_TOTAL"</formula>
    </cfRule>
  </conditionalFormatting>
  <conditionalFormatting sqref="AA311">
    <cfRule type="expression" dxfId="509" priority="588">
      <formula>$X$20&lt;&gt;"CUMPLIMIENTO_TOTAL"</formula>
    </cfRule>
  </conditionalFormatting>
  <conditionalFormatting sqref="AA312">
    <cfRule type="expression" dxfId="508" priority="587">
      <formula>$X$21&lt;&gt;"CUMPLIMIENTO_TOTAL"</formula>
    </cfRule>
  </conditionalFormatting>
  <conditionalFormatting sqref="AA313">
    <cfRule type="expression" dxfId="507" priority="586">
      <formula>$X$22&lt;&gt;"CUMPLIMIENTO_TOTAL"</formula>
    </cfRule>
  </conditionalFormatting>
  <conditionalFormatting sqref="AA314">
    <cfRule type="expression" dxfId="506" priority="585">
      <formula>$X$23&lt;&gt;"CUMPLIMIENTO_TOTAL"</formula>
    </cfRule>
  </conditionalFormatting>
  <conditionalFormatting sqref="AA315">
    <cfRule type="expression" dxfId="505" priority="584">
      <formula>$X$24&lt;&gt;"CUMPLIMIENTO_TOTAL"</formula>
    </cfRule>
  </conditionalFormatting>
  <conditionalFormatting sqref="AA316">
    <cfRule type="expression" dxfId="504" priority="583">
      <formula>$X$25&lt;&gt;"CUMPLIMIENTO_TOTAL"</formula>
    </cfRule>
  </conditionalFormatting>
  <conditionalFormatting sqref="AA317">
    <cfRule type="expression" dxfId="503" priority="582">
      <formula>$X$26&lt;&gt;"CUMPLIMIENTO_TOTAL"</formula>
    </cfRule>
  </conditionalFormatting>
  <conditionalFormatting sqref="AA318">
    <cfRule type="expression" dxfId="502" priority="581">
      <formula>$X$27&lt;&gt;"CUMPLIMIENTO_TOTAL"</formula>
    </cfRule>
  </conditionalFormatting>
  <conditionalFormatting sqref="AB301:AB318">
    <cfRule type="containsText" dxfId="501" priority="606" operator="containsText" text="CONTINUA LA ACCIÓN ANTERIOR">
      <formula>NOT(ISERROR(SEARCH("CONTINUA LA ACCIÓN ANTERIOR",AB301)))</formula>
    </cfRule>
    <cfRule type="containsText" dxfId="500" priority="607" operator="containsText" text="REQUIERE NUEVA ACCIÓN">
      <formula>NOT(ISERROR(SEARCH("REQUIERE NUEVA ACCIÓN",AB301)))</formula>
    </cfRule>
    <cfRule type="containsText" dxfId="499" priority="608" operator="containsText" text="RIESGO CONTROLADO">
      <formula>NOT(ISERROR(SEARCH("RIESGO CONTROLADO",AB301)))</formula>
    </cfRule>
  </conditionalFormatting>
  <conditionalFormatting sqref="AB319:AB321">
    <cfRule type="containsText" dxfId="498" priority="578" operator="containsText" text="CONTINUA LA ACCIÓN ANTERIOR">
      <formula>NOT(ISERROR(SEARCH("CONTINUA LA ACCIÓN ANTERIOR",AB319)))</formula>
    </cfRule>
    <cfRule type="containsText" dxfId="497" priority="579" operator="containsText" text="REQUIERE NUEVA ACCIÓN">
      <formula>NOT(ISERROR(SEARCH("REQUIERE NUEVA ACCIÓN",AB319)))</formula>
    </cfRule>
    <cfRule type="containsText" dxfId="496" priority="580" operator="containsText" text="RIESGO CONTROLADO">
      <formula>NOT(ISERROR(SEARCH("RIESGO CONTROLADO",AB319)))</formula>
    </cfRule>
  </conditionalFormatting>
  <conditionalFormatting sqref="X322:X324">
    <cfRule type="cellIs" dxfId="495" priority="566" operator="equal">
      <formula>"NO_CUMPLIDA"</formula>
    </cfRule>
    <cfRule type="expression" dxfId="494" priority="570">
      <formula>U322="ASUMIR"</formula>
    </cfRule>
  </conditionalFormatting>
  <conditionalFormatting sqref="Y323:Y324">
    <cfRule type="expression" dxfId="493" priority="568">
      <formula>U323="ASUMIR"</formula>
    </cfRule>
  </conditionalFormatting>
  <conditionalFormatting sqref="Z322:Z324">
    <cfRule type="expression" dxfId="492" priority="569">
      <formula>U322="ASUMIR"</formula>
    </cfRule>
    <cfRule type="beginsWith" dxfId="491" priority="571" operator="beginsWith" text="Eficaz">
      <formula>LEFT(Z322,LEN("Eficaz"))="Eficaz"</formula>
    </cfRule>
    <cfRule type="beginsWith" dxfId="490" priority="572" operator="beginsWith" text="No eficaz">
      <formula>LEFT(Z322,LEN("No eficaz"))="No eficaz"</formula>
    </cfRule>
  </conditionalFormatting>
  <conditionalFormatting sqref="AA322">
    <cfRule type="expression" dxfId="489" priority="565">
      <formula>$X$10&lt;&gt;"CUMPLIMIENTO_TOTAL"</formula>
    </cfRule>
  </conditionalFormatting>
  <conditionalFormatting sqref="AA322:AA324">
    <cfRule type="expression" dxfId="488" priority="567">
      <formula>U322="ASUMIR"</formula>
    </cfRule>
  </conditionalFormatting>
  <conditionalFormatting sqref="AA323">
    <cfRule type="expression" dxfId="487" priority="564">
      <formula>$X$11&lt;&gt;"CUMPLIMIENTO_TOTAL"</formula>
    </cfRule>
  </conditionalFormatting>
  <conditionalFormatting sqref="AA324">
    <cfRule type="expression" dxfId="486" priority="563">
      <formula>$X$12&lt;&gt;"CUMPLIMIENTO_TOTAL"</formula>
    </cfRule>
  </conditionalFormatting>
  <conditionalFormatting sqref="AB322:AB324">
    <cfRule type="containsText" dxfId="485" priority="573" operator="containsText" text="CONTINUA LA ACCIÓN ANTERIOR">
      <formula>NOT(ISERROR(SEARCH("CONTINUA LA ACCIÓN ANTERIOR",AB322)))</formula>
    </cfRule>
    <cfRule type="containsText" dxfId="484" priority="574" operator="containsText" text="REQUIERE NUEVA ACCIÓN">
      <formula>NOT(ISERROR(SEARCH("REQUIERE NUEVA ACCIÓN",AB322)))</formula>
    </cfRule>
    <cfRule type="containsText" dxfId="483" priority="575" operator="containsText" text="RIESGO CONTROLADO">
      <formula>NOT(ISERROR(SEARCH("RIESGO CONTROLADO",AB322)))</formula>
    </cfRule>
  </conditionalFormatting>
  <conditionalFormatting sqref="Y322">
    <cfRule type="expression" dxfId="482" priority="562">
      <formula>U322="ASUMIR"</formula>
    </cfRule>
  </conditionalFormatting>
  <conditionalFormatting sqref="AB328:AB330">
    <cfRule type="containsText" dxfId="481" priority="557" operator="containsText" text="CONTINUA LA ACCIÓN ANTERIOR">
      <formula>NOT(ISERROR(SEARCH("CONTINUA LA ACCIÓN ANTERIOR",AB328)))</formula>
    </cfRule>
    <cfRule type="containsText" dxfId="480" priority="558" operator="containsText" text="REQUIERE NUEVA ACCIÓN">
      <formula>NOT(ISERROR(SEARCH("REQUIERE NUEVA ACCIÓN",AB328)))</formula>
    </cfRule>
    <cfRule type="containsText" dxfId="479" priority="559" operator="containsText" text="RIESGO CONTROLADO">
      <formula>NOT(ISERROR(SEARCH("RIESGO CONTROLADO",AB328)))</formula>
    </cfRule>
  </conditionalFormatting>
  <conditionalFormatting sqref="Z328:Z330">
    <cfRule type="beginsWith" dxfId="478" priority="556" operator="beginsWith" text="No eficaz">
      <formula>LEFT(Z328,LEN("No eficaz"))="No eficaz"</formula>
    </cfRule>
  </conditionalFormatting>
  <conditionalFormatting sqref="Z328:Z330">
    <cfRule type="beginsWith" dxfId="477" priority="555" operator="beginsWith" text="Eficaz">
      <formula>LEFT(Z328,LEN("Eficaz"))="Eficaz"</formula>
    </cfRule>
  </conditionalFormatting>
  <conditionalFormatting sqref="X328:X330">
    <cfRule type="expression" dxfId="476" priority="554">
      <formula>U328="ASUMIR"</formula>
    </cfRule>
  </conditionalFormatting>
  <conditionalFormatting sqref="Z328:Z330">
    <cfRule type="expression" dxfId="475" priority="553">
      <formula>U328="ASUMIR"</formula>
    </cfRule>
  </conditionalFormatting>
  <conditionalFormatting sqref="Y328:Y330">
    <cfRule type="expression" dxfId="474" priority="552">
      <formula>U328="ASUMIR"</formula>
    </cfRule>
  </conditionalFormatting>
  <conditionalFormatting sqref="AA329:AA330">
    <cfRule type="expression" dxfId="473" priority="551">
      <formula>U329="ASUMIR"</formula>
    </cfRule>
  </conditionalFormatting>
  <conditionalFormatting sqref="X328:X330">
    <cfRule type="cellIs" dxfId="472" priority="550" operator="equal">
      <formula>"NO_CUMPLIDA"</formula>
    </cfRule>
  </conditionalFormatting>
  <conditionalFormatting sqref="X328:X330">
    <cfRule type="cellIs" dxfId="471" priority="549" operator="equal">
      <formula>"NO_CUMPLIDA"</formula>
    </cfRule>
  </conditionalFormatting>
  <conditionalFormatting sqref="AA329">
    <cfRule type="expression" dxfId="470" priority="547">
      <formula>$X$32&lt;&gt;"CUMPLIMIENTO_TOTAL"</formula>
    </cfRule>
  </conditionalFormatting>
  <conditionalFormatting sqref="AA330">
    <cfRule type="expression" dxfId="469" priority="546">
      <formula>$X$33&lt;&gt;"CUMPLIMIENTO_TOTAL"</formula>
    </cfRule>
  </conditionalFormatting>
  <conditionalFormatting sqref="AB331:AB333">
    <cfRule type="containsText" dxfId="468" priority="543" operator="containsText" text="CONTINUA LA ACCIÓN ANTERIOR">
      <formula>NOT(ISERROR(SEARCH("CONTINUA LA ACCIÓN ANTERIOR",AB331)))</formula>
    </cfRule>
    <cfRule type="containsText" dxfId="467" priority="544" operator="containsText" text="REQUIERE NUEVA ACCIÓN">
      <formula>NOT(ISERROR(SEARCH("REQUIERE NUEVA ACCIÓN",AB331)))</formula>
    </cfRule>
    <cfRule type="containsText" dxfId="466" priority="545" operator="containsText" text="RIESGO CONTROLADO">
      <formula>NOT(ISERROR(SEARCH("RIESGO CONTROLADO",AB331)))</formula>
    </cfRule>
  </conditionalFormatting>
  <conditionalFormatting sqref="X345 Z345 Z348">
    <cfRule type="cellIs" dxfId="465" priority="525" operator="equal">
      <formula>0</formula>
    </cfRule>
  </conditionalFormatting>
  <conditionalFormatting sqref="X343:X348">
    <cfRule type="cellIs" dxfId="464" priority="532" operator="equal">
      <formula>"NO_CUMPLIDA"</formula>
    </cfRule>
    <cfRule type="expression" dxfId="463" priority="535">
      <formula>U343="ASUMIR"</formula>
    </cfRule>
  </conditionalFormatting>
  <conditionalFormatting sqref="Y343:Y344">
    <cfRule type="expression" dxfId="462" priority="524">
      <formula>U343="ASUMIR"</formula>
    </cfRule>
  </conditionalFormatting>
  <conditionalFormatting sqref="Z343:Z348">
    <cfRule type="expression" dxfId="461" priority="534">
      <formula>U343="ASUMIR"</formula>
    </cfRule>
    <cfRule type="beginsWith" dxfId="460" priority="536" operator="beginsWith" text="Eficaz">
      <formula>LEFT(Z343,LEN("Eficaz"))="Eficaz"</formula>
    </cfRule>
    <cfRule type="beginsWith" dxfId="459" priority="537" operator="beginsWith" text="No eficaz">
      <formula>LEFT(Z343,LEN("No eficaz"))="No eficaz"</formula>
    </cfRule>
  </conditionalFormatting>
  <conditionalFormatting sqref="AA344:AA348">
    <cfRule type="expression" dxfId="458" priority="533">
      <formula>U344="ASUMIR"</formula>
    </cfRule>
  </conditionalFormatting>
  <conditionalFormatting sqref="AA344">
    <cfRule type="expression" dxfId="457" priority="530">
      <formula>$X$11&lt;&gt;"CUMPLIMIENTO_TOTAL"</formula>
    </cfRule>
  </conditionalFormatting>
  <conditionalFormatting sqref="AA345">
    <cfRule type="expression" dxfId="456" priority="529">
      <formula>$X$12&lt;&gt;"CUMPLIMIENTO_TOTAL"</formula>
    </cfRule>
  </conditionalFormatting>
  <conditionalFormatting sqref="AA346">
    <cfRule type="expression" dxfId="455" priority="528">
      <formula>$X$13&lt;&gt;"CUMPLIMIENTO_TOTAL"</formula>
    </cfRule>
  </conditionalFormatting>
  <conditionalFormatting sqref="AA347">
    <cfRule type="expression" dxfId="454" priority="527">
      <formula>$X$14&lt;&gt;"CUMPLIMIENTO_TOTAL"</formula>
    </cfRule>
  </conditionalFormatting>
  <conditionalFormatting sqref="AA348">
    <cfRule type="expression" dxfId="453" priority="526">
      <formula>$X$15&lt;&gt;"CUMPLIMIENTO_TOTAL"</formula>
    </cfRule>
  </conditionalFormatting>
  <conditionalFormatting sqref="AB343:AB348">
    <cfRule type="containsText" dxfId="452" priority="538" operator="containsText" text="CONTINUA LA ACCIÓN ANTERIOR">
      <formula>NOT(ISERROR(SEARCH("CONTINUA LA ACCIÓN ANTERIOR",AB343)))</formula>
    </cfRule>
    <cfRule type="containsText" dxfId="451" priority="539" operator="containsText" text="REQUIERE NUEVA ACCIÓN">
      <formula>NOT(ISERROR(SEARCH("REQUIERE NUEVA ACCIÓN",AB343)))</formula>
    </cfRule>
    <cfRule type="containsText" dxfId="450" priority="540" operator="containsText" text="RIESGO CONTROLADO">
      <formula>NOT(ISERROR(SEARCH("RIESGO CONTROLADO",AB343)))</formula>
    </cfRule>
  </conditionalFormatting>
  <conditionalFormatting sqref="Y345">
    <cfRule type="expression" dxfId="449" priority="522">
      <formula>U345="ASUMIR"</formula>
    </cfRule>
  </conditionalFormatting>
  <conditionalFormatting sqref="Y346:Y349">
    <cfRule type="expression" dxfId="448" priority="521">
      <formula>U346="ASUMIR"</formula>
    </cfRule>
  </conditionalFormatting>
  <conditionalFormatting sqref="AA346:AA348">
    <cfRule type="expression" dxfId="447" priority="520">
      <formula>$X$12&lt;&gt;"CUMPLIMIENTO_TOTAL"</formula>
    </cfRule>
  </conditionalFormatting>
  <conditionalFormatting sqref="AB349:AB360">
    <cfRule type="containsText" dxfId="446" priority="517" operator="containsText" text="CONTINUA LA ACCIÓN ANTERIOR">
      <formula>NOT(ISERROR(SEARCH("CONTINUA LA ACCIÓN ANTERIOR",AB349)))</formula>
    </cfRule>
    <cfRule type="containsText" dxfId="445" priority="518" operator="containsText" text="REQUIERE NUEVA ACCIÓN">
      <formula>NOT(ISERROR(SEARCH("REQUIERE NUEVA ACCIÓN",AB349)))</formula>
    </cfRule>
    <cfRule type="containsText" dxfId="444" priority="519" operator="containsText" text="RIESGO CONTROLADO">
      <formula>NOT(ISERROR(SEARCH("RIESGO CONTROLADO",AB349)))</formula>
    </cfRule>
  </conditionalFormatting>
  <conditionalFormatting sqref="AB361:AB369">
    <cfRule type="containsText" dxfId="443" priority="512" operator="containsText" text="CONTINUA LA ACCIÓN ANTERIOR">
      <formula>NOT(ISERROR(SEARCH("CONTINUA LA ACCIÓN ANTERIOR",AB361)))</formula>
    </cfRule>
    <cfRule type="containsText" dxfId="442" priority="513" operator="containsText" text="REQUIERE NUEVA ACCIÓN">
      <formula>NOT(ISERROR(SEARCH("REQUIERE NUEVA ACCIÓN",AB361)))</formula>
    </cfRule>
    <cfRule type="containsText" dxfId="441" priority="514" operator="containsText" text="RIESGO CONTROLADO">
      <formula>NOT(ISERROR(SEARCH("RIESGO CONTROLADO",AB361)))</formula>
    </cfRule>
  </conditionalFormatting>
  <conditionalFormatting sqref="Z361:Z363 Z366:Z369">
    <cfRule type="beginsWith" dxfId="440" priority="511" operator="beginsWith" text="No eficaz">
      <formula>LEFT(Z361,LEN("No eficaz"))="No eficaz"</formula>
    </cfRule>
  </conditionalFormatting>
  <conditionalFormatting sqref="Z361:Z363 Z366:Z369">
    <cfRule type="beginsWith" dxfId="439" priority="510" operator="beginsWith" text="Eficaz">
      <formula>LEFT(Z361,LEN("Eficaz"))="Eficaz"</formula>
    </cfRule>
  </conditionalFormatting>
  <conditionalFormatting sqref="X361:X369">
    <cfRule type="expression" dxfId="438" priority="509">
      <formula>U361="ASUMIR"</formula>
    </cfRule>
  </conditionalFormatting>
  <conditionalFormatting sqref="Z361:Z363 Z366:Z369">
    <cfRule type="expression" dxfId="437" priority="508">
      <formula>U361="ASUMIR"</formula>
    </cfRule>
  </conditionalFormatting>
  <conditionalFormatting sqref="Y361:Y363 Y366:Y369">
    <cfRule type="expression" dxfId="436" priority="507">
      <formula>U361="ASUMIR"</formula>
    </cfRule>
  </conditionalFormatting>
  <conditionalFormatting sqref="AA361:AA369">
    <cfRule type="expression" dxfId="435" priority="506">
      <formula>U361="ASUMIR"</formula>
    </cfRule>
  </conditionalFormatting>
  <conditionalFormatting sqref="X361:X369">
    <cfRule type="cellIs" dxfId="434" priority="505" operator="equal">
      <formula>"NO_CUMPLIDA"</formula>
    </cfRule>
  </conditionalFormatting>
  <conditionalFormatting sqref="X362:X369">
    <cfRule type="cellIs" dxfId="433" priority="504" operator="equal">
      <formula>"NO_CUMPLIDA"</formula>
    </cfRule>
  </conditionalFormatting>
  <conditionalFormatting sqref="AA361">
    <cfRule type="expression" dxfId="432" priority="503">
      <formula>$X$10&lt;&gt;"CUMPLIMIENTO_TOTAL"</formula>
    </cfRule>
  </conditionalFormatting>
  <conditionalFormatting sqref="AA362">
    <cfRule type="expression" dxfId="431" priority="502">
      <formula>$X$11&lt;&gt;"CUMPLIMIENTO_TOTAL"</formula>
    </cfRule>
  </conditionalFormatting>
  <conditionalFormatting sqref="AA363">
    <cfRule type="expression" dxfId="430" priority="501">
      <formula>$X$12&lt;&gt;"CUMPLIMIENTO_TOTAL"</formula>
    </cfRule>
  </conditionalFormatting>
  <conditionalFormatting sqref="AA364">
    <cfRule type="expression" dxfId="429" priority="500">
      <formula>$X$13&lt;&gt;"CUMPLIMIENTO_TOTAL"</formula>
    </cfRule>
  </conditionalFormatting>
  <conditionalFormatting sqref="AA365">
    <cfRule type="expression" dxfId="428" priority="499">
      <formula>$X$14&lt;&gt;"CUMPLIMIENTO_TOTAL"</formula>
    </cfRule>
  </conditionalFormatting>
  <conditionalFormatting sqref="AA366">
    <cfRule type="expression" dxfId="427" priority="498">
      <formula>$X$15&lt;&gt;"CUMPLIMIENTO_TOTAL"</formula>
    </cfRule>
  </conditionalFormatting>
  <conditionalFormatting sqref="AA367">
    <cfRule type="expression" dxfId="426" priority="497">
      <formula>$X$16&lt;&gt;"CUMPLIMIENTO_TOTAL"</formula>
    </cfRule>
  </conditionalFormatting>
  <conditionalFormatting sqref="AA368">
    <cfRule type="expression" dxfId="425" priority="496">
      <formula>$X$17&lt;&gt;"CUMPLIMIENTO_TOTAL"</formula>
    </cfRule>
  </conditionalFormatting>
  <conditionalFormatting sqref="AA369">
    <cfRule type="expression" dxfId="424" priority="495">
      <formula>$X$18&lt;&gt;"CUMPLIMIENTO_TOTAL"</formula>
    </cfRule>
  </conditionalFormatting>
  <conditionalFormatting sqref="Z364:Z365">
    <cfRule type="beginsWith" dxfId="423" priority="491" operator="beginsWith" text="No eficaz">
      <formula>LEFT((Z364),LEN("No eficaz"))=("No eficaz")</formula>
    </cfRule>
  </conditionalFormatting>
  <conditionalFormatting sqref="Z364:Z365">
    <cfRule type="beginsWith" dxfId="422" priority="492" operator="beginsWith" text="Eficaz">
      <formula>LEFT((Z364),LEN("Eficaz"))=("Eficaz")</formula>
    </cfRule>
  </conditionalFormatting>
  <conditionalFormatting sqref="Z364:Z365">
    <cfRule type="expression" dxfId="421" priority="493">
      <formula>U364="ASUMIR"</formula>
    </cfRule>
  </conditionalFormatting>
  <conditionalFormatting sqref="Y364:Y365">
    <cfRule type="expression" dxfId="420" priority="494">
      <formula>U364="ASUMIR"</formula>
    </cfRule>
  </conditionalFormatting>
  <conditionalFormatting sqref="X370:X387">
    <cfRule type="cellIs" dxfId="419" priority="395" operator="equal">
      <formula>"NO_CUMPLIDA"</formula>
    </cfRule>
    <cfRule type="expression" dxfId="418" priority="399">
      <formula>U370="ASUMIR"</formula>
    </cfRule>
  </conditionalFormatting>
  <conditionalFormatting sqref="Y370:Y387">
    <cfRule type="expression" dxfId="417" priority="397">
      <formula>U370="ASUMIR"</formula>
    </cfRule>
  </conditionalFormatting>
  <conditionalFormatting sqref="Z370:Z387">
    <cfRule type="expression" dxfId="416" priority="398">
      <formula>U370="ASUMIR"</formula>
    </cfRule>
    <cfRule type="beginsWith" dxfId="415" priority="400" operator="beginsWith" text="Eficaz">
      <formula>LEFT(Z370,LEN("Eficaz"))="Eficaz"</formula>
    </cfRule>
    <cfRule type="beginsWith" dxfId="414" priority="401" operator="beginsWith" text="No eficaz">
      <formula>LEFT(Z370,LEN("No eficaz"))="No eficaz"</formula>
    </cfRule>
  </conditionalFormatting>
  <conditionalFormatting sqref="AA371:AA381 AA383:AA387">
    <cfRule type="expression" dxfId="413" priority="396">
      <formula>U371="ASUMIR"</formula>
    </cfRule>
  </conditionalFormatting>
  <conditionalFormatting sqref="AA371">
    <cfRule type="expression" dxfId="412" priority="393">
      <formula>$X$11&lt;&gt;"CUMPLIMIENTO_TOTAL"</formula>
    </cfRule>
  </conditionalFormatting>
  <conditionalFormatting sqref="AA372">
    <cfRule type="expression" dxfId="411" priority="392">
      <formula>$X$12&lt;&gt;"CUMPLIMIENTO_TOTAL"</formula>
    </cfRule>
  </conditionalFormatting>
  <conditionalFormatting sqref="AA373">
    <cfRule type="expression" dxfId="410" priority="391">
      <formula>$X$13&lt;&gt;"CUMPLIMIENTO_TOTAL"</formula>
    </cfRule>
  </conditionalFormatting>
  <conditionalFormatting sqref="AA374">
    <cfRule type="expression" dxfId="409" priority="390">
      <formula>$X$14&lt;&gt;"CUMPLIMIENTO_TOTAL"</formula>
    </cfRule>
  </conditionalFormatting>
  <conditionalFormatting sqref="AA375">
    <cfRule type="expression" dxfId="408" priority="389">
      <formula>$X$15&lt;&gt;"CUMPLIMIENTO_TOTAL"</formula>
    </cfRule>
  </conditionalFormatting>
  <conditionalFormatting sqref="AA376">
    <cfRule type="expression" dxfId="407" priority="388">
      <formula>$X$16&lt;&gt;"CUMPLIMIENTO_TOTAL"</formula>
    </cfRule>
  </conditionalFormatting>
  <conditionalFormatting sqref="AA377">
    <cfRule type="expression" dxfId="406" priority="387">
      <formula>$X$17&lt;&gt;"CUMPLIMIENTO_TOTAL"</formula>
    </cfRule>
  </conditionalFormatting>
  <conditionalFormatting sqref="AA378">
    <cfRule type="expression" dxfId="405" priority="386">
      <formula>$X$18&lt;&gt;"CUMPLIMIENTO_TOTAL"</formula>
    </cfRule>
  </conditionalFormatting>
  <conditionalFormatting sqref="AA379">
    <cfRule type="expression" dxfId="404" priority="385">
      <formula>$X$19&lt;&gt;"CUMPLIMIENTO_TOTAL"</formula>
    </cfRule>
  </conditionalFormatting>
  <conditionalFormatting sqref="AA380">
    <cfRule type="expression" dxfId="403" priority="384">
      <formula>$X$20&lt;&gt;"CUMPLIMIENTO_TOTAL"</formula>
    </cfRule>
  </conditionalFormatting>
  <conditionalFormatting sqref="AA381">
    <cfRule type="expression" dxfId="402" priority="383">
      <formula>$X$21&lt;&gt;"CUMPLIMIENTO_TOTAL"</formula>
    </cfRule>
  </conditionalFormatting>
  <conditionalFormatting sqref="AA383">
    <cfRule type="expression" dxfId="401" priority="381">
      <formula>$X$23&lt;&gt;"CUMPLIMIENTO_TOTAL"</formula>
    </cfRule>
  </conditionalFormatting>
  <conditionalFormatting sqref="AA384">
    <cfRule type="expression" dxfId="400" priority="380">
      <formula>$X$24&lt;&gt;"CUMPLIMIENTO_TOTAL"</formula>
    </cfRule>
  </conditionalFormatting>
  <conditionalFormatting sqref="AA385">
    <cfRule type="expression" dxfId="399" priority="379">
      <formula>$X$25&lt;&gt;"CUMPLIMIENTO_TOTAL"</formula>
    </cfRule>
  </conditionalFormatting>
  <conditionalFormatting sqref="AA386">
    <cfRule type="expression" dxfId="398" priority="378">
      <formula>$X$26&lt;&gt;"CUMPLIMIENTO_TOTAL"</formula>
    </cfRule>
  </conditionalFormatting>
  <conditionalFormatting sqref="AA387">
    <cfRule type="expression" dxfId="397" priority="377">
      <formula>$X$27&lt;&gt;"CUMPLIMIENTO_TOTAL"</formula>
    </cfRule>
  </conditionalFormatting>
  <conditionalFormatting sqref="AB370:AB387">
    <cfRule type="containsText" dxfId="396" priority="402" operator="containsText" text="CONTINUA LA ACCIÓN ANTERIOR">
      <formula>NOT(ISERROR(SEARCH("CONTINUA LA ACCIÓN ANTERIOR",AB370)))</formula>
    </cfRule>
    <cfRule type="containsText" dxfId="395" priority="403" operator="containsText" text="REQUIERE NUEVA ACCIÓN">
      <formula>NOT(ISERROR(SEARCH("REQUIERE NUEVA ACCIÓN",AB370)))</formula>
    </cfRule>
    <cfRule type="containsText" dxfId="394" priority="404" operator="containsText" text="RIESGO CONTROLADO">
      <formula>NOT(ISERROR(SEARCH("RIESGO CONTROLADO",AB370)))</formula>
    </cfRule>
  </conditionalFormatting>
  <conditionalFormatting sqref="AA370">
    <cfRule type="expression" dxfId="393" priority="376">
      <formula>U370="ASUMIR"</formula>
    </cfRule>
  </conditionalFormatting>
  <conditionalFormatting sqref="AA370">
    <cfRule type="expression" dxfId="392" priority="375">
      <formula>$X$14&lt;&gt;"CUMPLIMIENTO_TOTAL"</formula>
    </cfRule>
  </conditionalFormatting>
  <conditionalFormatting sqref="AA382">
    <cfRule type="expression" dxfId="391" priority="374">
      <formula>U382="ASUMIR"</formula>
    </cfRule>
  </conditionalFormatting>
  <conditionalFormatting sqref="AA382">
    <cfRule type="expression" dxfId="390" priority="373">
      <formula>$X$14&lt;&gt;"CUMPLIMIENTO_TOTAL"</formula>
    </cfRule>
  </conditionalFormatting>
  <conditionalFormatting sqref="X388:X396">
    <cfRule type="cellIs" dxfId="389" priority="362" operator="equal">
      <formula>"NO_CUMPLIDA"</formula>
    </cfRule>
    <cfRule type="expression" dxfId="388" priority="365">
      <formula>U388="ASUMIR"</formula>
    </cfRule>
  </conditionalFormatting>
  <conditionalFormatting sqref="Y388:Y396">
    <cfRule type="expression" dxfId="387" priority="352">
      <formula>U388="ASUMIR"</formula>
    </cfRule>
  </conditionalFormatting>
  <conditionalFormatting sqref="Z388:Z396">
    <cfRule type="expression" dxfId="386" priority="364">
      <formula>U388="ASUMIR"</formula>
    </cfRule>
    <cfRule type="beginsWith" dxfId="385" priority="366" operator="beginsWith" text="Eficaz">
      <formula>LEFT(Z388,LEN("Eficaz"))="Eficaz"</formula>
    </cfRule>
    <cfRule type="beginsWith" dxfId="384" priority="367" operator="beginsWith" text="No eficaz">
      <formula>LEFT(Z388,LEN("No eficaz"))="No eficaz"</formula>
    </cfRule>
  </conditionalFormatting>
  <conditionalFormatting sqref="AA388">
    <cfRule type="expression" dxfId="383" priority="361">
      <formula>$X$10&lt;&gt;"CUMPLIMIENTO_TOTAL"</formula>
    </cfRule>
  </conditionalFormatting>
  <conditionalFormatting sqref="AA388:AA396">
    <cfRule type="expression" dxfId="382" priority="363">
      <formula>U388="ASUMIR"</formula>
    </cfRule>
  </conditionalFormatting>
  <conditionalFormatting sqref="AA389">
    <cfRule type="expression" dxfId="381" priority="360">
      <formula>$X$11&lt;&gt;"CUMPLIMIENTO_TOTAL"</formula>
    </cfRule>
  </conditionalFormatting>
  <conditionalFormatting sqref="AA390">
    <cfRule type="expression" dxfId="380" priority="359">
      <formula>$X$12&lt;&gt;"CUMPLIMIENTO_TOTAL"</formula>
    </cfRule>
  </conditionalFormatting>
  <conditionalFormatting sqref="AA391">
    <cfRule type="expression" dxfId="379" priority="358">
      <formula>$X$13&lt;&gt;"CUMPLIMIENTO_TOTAL"</formula>
    </cfRule>
  </conditionalFormatting>
  <conditionalFormatting sqref="AA392">
    <cfRule type="expression" dxfId="378" priority="357">
      <formula>$X$14&lt;&gt;"CUMPLIMIENTO_TOTAL"</formula>
    </cfRule>
  </conditionalFormatting>
  <conditionalFormatting sqref="AA393">
    <cfRule type="expression" dxfId="377" priority="356">
      <formula>$X$15&lt;&gt;"CUMPLIMIENTO_TOTAL"</formula>
    </cfRule>
  </conditionalFormatting>
  <conditionalFormatting sqref="AA394">
    <cfRule type="expression" dxfId="376" priority="355">
      <formula>$X$16&lt;&gt;"CUMPLIMIENTO_TOTAL"</formula>
    </cfRule>
  </conditionalFormatting>
  <conditionalFormatting sqref="AA395">
    <cfRule type="expression" dxfId="375" priority="354">
      <formula>$X$17&lt;&gt;"CUMPLIMIENTO_TOTAL"</formula>
    </cfRule>
  </conditionalFormatting>
  <conditionalFormatting sqref="AA396">
    <cfRule type="expression" dxfId="374" priority="353">
      <formula>$X$18&lt;&gt;"CUMPLIMIENTO_TOTAL"</formula>
    </cfRule>
  </conditionalFormatting>
  <conditionalFormatting sqref="AB388:AB396">
    <cfRule type="containsText" dxfId="373" priority="368" operator="containsText" text="CONTINUA LA ACCIÓN ANTERIOR">
      <formula>NOT(ISERROR(SEARCH("CONTINUA LA ACCIÓN ANTERIOR",AB388)))</formula>
    </cfRule>
    <cfRule type="containsText" dxfId="372" priority="369" operator="containsText" text="REQUIERE NUEVA ACCIÓN">
      <formula>NOT(ISERROR(SEARCH("REQUIERE NUEVA ACCIÓN",AB388)))</formula>
    </cfRule>
    <cfRule type="containsText" dxfId="371" priority="370" operator="containsText" text="RIESGO CONTROLADO">
      <formula>NOT(ISERROR(SEARCH("RIESGO CONTROLADO",AB388)))</formula>
    </cfRule>
  </conditionalFormatting>
  <conditionalFormatting sqref="AB397:AB411">
    <cfRule type="containsText" dxfId="370" priority="347" operator="containsText" text="CONTINUA LA ACCIÓN ANTERIOR">
      <formula>NOT(ISERROR(SEARCH("CONTINUA LA ACCIÓN ANTERIOR",AB397)))</formula>
    </cfRule>
    <cfRule type="containsText" dxfId="369" priority="348" operator="containsText" text="REQUIERE NUEVA ACCIÓN">
      <formula>NOT(ISERROR(SEARCH("REQUIERE NUEVA ACCIÓN",AB397)))</formula>
    </cfRule>
    <cfRule type="containsText" dxfId="368" priority="349" operator="containsText" text="RIESGO CONTROLADO">
      <formula>NOT(ISERROR(SEARCH("RIESGO CONTROLADO",AB397)))</formula>
    </cfRule>
  </conditionalFormatting>
  <conditionalFormatting sqref="Z397:Z411">
    <cfRule type="beginsWith" dxfId="367" priority="346" operator="beginsWith" text="No eficaz">
      <formula>LEFT(Z397,LEN("No eficaz"))="No eficaz"</formula>
    </cfRule>
  </conditionalFormatting>
  <conditionalFormatting sqref="Z397:Z411">
    <cfRule type="beginsWith" dxfId="366" priority="345" operator="beginsWith" text="Eficaz">
      <formula>LEFT(Z397,LEN("Eficaz"))="Eficaz"</formula>
    </cfRule>
  </conditionalFormatting>
  <conditionalFormatting sqref="X397:X411">
    <cfRule type="expression" dxfId="365" priority="344">
      <formula>U397="ASUMIR"</formula>
    </cfRule>
  </conditionalFormatting>
  <conditionalFormatting sqref="Z397:Z411">
    <cfRule type="expression" dxfId="364" priority="343">
      <formula>U397="ASUMIR"</formula>
    </cfRule>
  </conditionalFormatting>
  <conditionalFormatting sqref="Y397:Y411">
    <cfRule type="expression" dxfId="363" priority="342">
      <formula>U397="ASUMIR"</formula>
    </cfRule>
  </conditionalFormatting>
  <conditionalFormatting sqref="AA397:AA402 AA404:AA411">
    <cfRule type="expression" dxfId="362" priority="341">
      <formula>U397="ASUMIR"</formula>
    </cfRule>
  </conditionalFormatting>
  <conditionalFormatting sqref="X397">
    <cfRule type="cellIs" dxfId="361" priority="340" operator="equal">
      <formula>"NO_CUMPLIDA"</formula>
    </cfRule>
  </conditionalFormatting>
  <conditionalFormatting sqref="X398:X411">
    <cfRule type="cellIs" dxfId="360" priority="339" operator="equal">
      <formula>"NO_CUMPLIDA"</formula>
    </cfRule>
  </conditionalFormatting>
  <conditionalFormatting sqref="AA397">
    <cfRule type="expression" dxfId="359" priority="338">
      <formula>$X$10&lt;&gt;"CUMPLIMIENTO_TOTAL"</formula>
    </cfRule>
  </conditionalFormatting>
  <conditionalFormatting sqref="AA398">
    <cfRule type="expression" dxfId="358" priority="337">
      <formula>$X$11&lt;&gt;"CUMPLIMIENTO_TOTAL"</formula>
    </cfRule>
  </conditionalFormatting>
  <conditionalFormatting sqref="AA399">
    <cfRule type="expression" dxfId="357" priority="336">
      <formula>$X$12&lt;&gt;"CUMPLIMIENTO_TOTAL"</formula>
    </cfRule>
  </conditionalFormatting>
  <conditionalFormatting sqref="AA400">
    <cfRule type="expression" dxfId="356" priority="335">
      <formula>$X$13&lt;&gt;"CUMPLIMIENTO_TOTAL"</formula>
    </cfRule>
  </conditionalFormatting>
  <conditionalFormatting sqref="AA401">
    <cfRule type="expression" dxfId="355" priority="334">
      <formula>$X$14&lt;&gt;"CUMPLIMIENTO_TOTAL"</formula>
    </cfRule>
  </conditionalFormatting>
  <conditionalFormatting sqref="AA402">
    <cfRule type="expression" dxfId="354" priority="333">
      <formula>$X$15&lt;&gt;"CUMPLIMIENTO_TOTAL"</formula>
    </cfRule>
  </conditionalFormatting>
  <conditionalFormatting sqref="AA404">
    <cfRule type="expression" dxfId="353" priority="331">
      <formula>$X$17&lt;&gt;"CUMPLIMIENTO_TOTAL"</formula>
    </cfRule>
  </conditionalFormatting>
  <conditionalFormatting sqref="AA405">
    <cfRule type="expression" dxfId="352" priority="330">
      <formula>$X$18&lt;&gt;"CUMPLIMIENTO_TOTAL"</formula>
    </cfRule>
  </conditionalFormatting>
  <conditionalFormatting sqref="AA406">
    <cfRule type="expression" dxfId="351" priority="329">
      <formula>$X$19&lt;&gt;"CUMPLIMIENTO_TOTAL"</formula>
    </cfRule>
  </conditionalFormatting>
  <conditionalFormatting sqref="AA407">
    <cfRule type="expression" dxfId="350" priority="328">
      <formula>$X$20&lt;&gt;"CUMPLIMIENTO_TOTAL"</formula>
    </cfRule>
  </conditionalFormatting>
  <conditionalFormatting sqref="AA408">
    <cfRule type="expression" dxfId="349" priority="327">
      <formula>$X$21&lt;&gt;"CUMPLIMIENTO_TOTAL"</formula>
    </cfRule>
  </conditionalFormatting>
  <conditionalFormatting sqref="AA409">
    <cfRule type="expression" dxfId="348" priority="326">
      <formula>$X$22&lt;&gt;"CUMPLIMIENTO_TOTAL"</formula>
    </cfRule>
  </conditionalFormatting>
  <conditionalFormatting sqref="AA410">
    <cfRule type="expression" dxfId="347" priority="325">
      <formula>$X$23&lt;&gt;"CUMPLIMIENTO_TOTAL"</formula>
    </cfRule>
  </conditionalFormatting>
  <conditionalFormatting sqref="AA411">
    <cfRule type="expression" dxfId="346" priority="324">
      <formula>$X$24&lt;&gt;"CUMPLIMIENTO_TOTAL"</formula>
    </cfRule>
  </conditionalFormatting>
  <conditionalFormatting sqref="AB412:AB432">
    <cfRule type="containsText" dxfId="345" priority="319" operator="containsText" text="CONTINUA LA ACCIÓN ANTERIOR">
      <formula>NOT(ISERROR(SEARCH("CONTINUA LA ACCIÓN ANTERIOR",AB412)))</formula>
    </cfRule>
    <cfRule type="containsText" dxfId="344" priority="320" operator="containsText" text="REQUIERE NUEVA ACCIÓN">
      <formula>NOT(ISERROR(SEARCH("REQUIERE NUEVA ACCIÓN",AB412)))</formula>
    </cfRule>
    <cfRule type="containsText" dxfId="343" priority="321" operator="containsText" text="RIESGO CONTROLADO">
      <formula>NOT(ISERROR(SEARCH("RIESGO CONTROLADO",AB412)))</formula>
    </cfRule>
  </conditionalFormatting>
  <conditionalFormatting sqref="Z412:Z432">
    <cfRule type="beginsWith" dxfId="342" priority="318" operator="beginsWith" text="No eficaz">
      <formula>LEFT(Z412,LEN("No eficaz"))="No eficaz"</formula>
    </cfRule>
  </conditionalFormatting>
  <conditionalFormatting sqref="Z412:Z432">
    <cfRule type="beginsWith" dxfId="341" priority="317" operator="beginsWith" text="Eficaz">
      <formula>LEFT(Z412,LEN("Eficaz"))="Eficaz"</formula>
    </cfRule>
  </conditionalFormatting>
  <conditionalFormatting sqref="X412:X432">
    <cfRule type="expression" dxfId="340" priority="316">
      <formula>U412="ASUMIR"</formula>
    </cfRule>
  </conditionalFormatting>
  <conditionalFormatting sqref="Z412:Z432">
    <cfRule type="expression" dxfId="339" priority="315">
      <formula>U412="ASUMIR"</formula>
    </cfRule>
  </conditionalFormatting>
  <conditionalFormatting sqref="Y412:Y414 Y422:Y426 Y430:Y432">
    <cfRule type="expression" dxfId="338" priority="314">
      <formula>U412="ASUMIR"</formula>
    </cfRule>
  </conditionalFormatting>
  <conditionalFormatting sqref="AA412:AA417 AA422:AA423 AA426:AA428 AA430:AA432">
    <cfRule type="expression" dxfId="337" priority="313">
      <formula>U412="ASUMIR"</formula>
    </cfRule>
  </conditionalFormatting>
  <conditionalFormatting sqref="X412:X432">
    <cfRule type="cellIs" dxfId="336" priority="312" operator="equal">
      <formula>"NO_CUMPLIDA"</formula>
    </cfRule>
  </conditionalFormatting>
  <conditionalFormatting sqref="X413:X432">
    <cfRule type="cellIs" dxfId="335" priority="311" operator="equal">
      <formula>"NO_CUMPLIDA"</formula>
    </cfRule>
  </conditionalFormatting>
  <conditionalFormatting sqref="AA412">
    <cfRule type="expression" dxfId="334" priority="310">
      <formula>$X$10&lt;&gt;"CUMPLIMIENTO_TOTAL"</formula>
    </cfRule>
  </conditionalFormatting>
  <conditionalFormatting sqref="AA413">
    <cfRule type="expression" dxfId="333" priority="309">
      <formula>$X$11&lt;&gt;"CUMPLIMIENTO_TOTAL"</formula>
    </cfRule>
  </conditionalFormatting>
  <conditionalFormatting sqref="AA414">
    <cfRule type="expression" dxfId="332" priority="308">
      <formula>$X$12&lt;&gt;"CUMPLIMIENTO_TOTAL"</formula>
    </cfRule>
  </conditionalFormatting>
  <conditionalFormatting sqref="AA415">
    <cfRule type="expression" dxfId="331" priority="307">
      <formula>$X$13&lt;&gt;"CUMPLIMIENTO_TOTAL"</formula>
    </cfRule>
  </conditionalFormatting>
  <conditionalFormatting sqref="AA416">
    <cfRule type="expression" dxfId="330" priority="306">
      <formula>$X$14&lt;&gt;"CUMPLIMIENTO_TOTAL"</formula>
    </cfRule>
  </conditionalFormatting>
  <conditionalFormatting sqref="AA417">
    <cfRule type="expression" dxfId="329" priority="305">
      <formula>$X$15&lt;&gt;"CUMPLIMIENTO_TOTAL"</formula>
    </cfRule>
  </conditionalFormatting>
  <conditionalFormatting sqref="AA422">
    <cfRule type="expression" dxfId="328" priority="304">
      <formula>$X$20&lt;&gt;"CUMPLIMIENTO_TOTAL"</formula>
    </cfRule>
  </conditionalFormatting>
  <conditionalFormatting sqref="AA423">
    <cfRule type="expression" dxfId="327" priority="303">
      <formula>$X$21&lt;&gt;"CUMPLIMIENTO_TOTAL"</formula>
    </cfRule>
  </conditionalFormatting>
  <conditionalFormatting sqref="AA426">
    <cfRule type="expression" dxfId="326" priority="302">
      <formula>$X$24&lt;&gt;"CUMPLIMIENTO_TOTAL"</formula>
    </cfRule>
  </conditionalFormatting>
  <conditionalFormatting sqref="AA427">
    <cfRule type="expression" dxfId="325" priority="301">
      <formula>$X$25&lt;&gt;"CUMPLIMIENTO_TOTAL"</formula>
    </cfRule>
  </conditionalFormatting>
  <conditionalFormatting sqref="AA428">
    <cfRule type="expression" dxfId="324" priority="300">
      <formula>$X$26&lt;&gt;"CUMPLIMIENTO_TOTAL"</formula>
    </cfRule>
  </conditionalFormatting>
  <conditionalFormatting sqref="AA430">
    <cfRule type="expression" dxfId="323" priority="299">
      <formula>$X$28&lt;&gt;"CUMPLIMIENTO_TOTAL"</formula>
    </cfRule>
  </conditionalFormatting>
  <conditionalFormatting sqref="AA431">
    <cfRule type="expression" dxfId="322" priority="298">
      <formula>$X$29&lt;&gt;"CUMPLIMIENTO_TOTAL"</formula>
    </cfRule>
  </conditionalFormatting>
  <conditionalFormatting sqref="AA432">
    <cfRule type="expression" dxfId="321" priority="297">
      <formula>$X$30&lt;&gt;"CUMPLIMIENTO_TOTAL"</formula>
    </cfRule>
  </conditionalFormatting>
  <conditionalFormatting sqref="AA424:AA425">
    <cfRule type="expression" dxfId="320" priority="296">
      <formula>U424="ASUMIR"</formula>
    </cfRule>
  </conditionalFormatting>
  <conditionalFormatting sqref="AA424">
    <cfRule type="expression" dxfId="319" priority="295">
      <formula>$X$22&lt;&gt;"CUMPLIMIENTO_TOTAL"</formula>
    </cfRule>
  </conditionalFormatting>
  <conditionalFormatting sqref="AA425">
    <cfRule type="expression" dxfId="318" priority="294">
      <formula>$X$23&lt;&gt;"CUMPLIMIENTO_TOTAL"</formula>
    </cfRule>
  </conditionalFormatting>
  <conditionalFormatting sqref="AA420">
    <cfRule type="expression" dxfId="317" priority="289">
      <formula>U420="ASUMIR"</formula>
    </cfRule>
  </conditionalFormatting>
  <conditionalFormatting sqref="AA420">
    <cfRule type="expression" dxfId="316" priority="288">
      <formula>$W$16&lt;&gt;"CUMPLIMIENTO_TOTAL"</formula>
    </cfRule>
  </conditionalFormatting>
  <conditionalFormatting sqref="AA421">
    <cfRule type="expression" dxfId="315" priority="287">
      <formula>U421="ASUMIR"</formula>
    </cfRule>
  </conditionalFormatting>
  <conditionalFormatting sqref="AA421">
    <cfRule type="expression" dxfId="314" priority="286">
      <formula>$W$16&lt;&gt;"CUMPLIMIENTO_TOTAL"</formula>
    </cfRule>
  </conditionalFormatting>
  <conditionalFormatting sqref="Y415:Y417">
    <cfRule type="expression" dxfId="313" priority="285">
      <formula>U415="ASUMIR"</formula>
    </cfRule>
  </conditionalFormatting>
  <conditionalFormatting sqref="Y418:Y421">
    <cfRule type="expression" dxfId="312" priority="284">
      <formula>U418="ASUMIR"</formula>
    </cfRule>
  </conditionalFormatting>
  <conditionalFormatting sqref="Y427:Y429">
    <cfRule type="expression" dxfId="311" priority="283">
      <formula>U427="ASUMIR"</formula>
    </cfRule>
  </conditionalFormatting>
  <conditionalFormatting sqref="AB433:AB435">
    <cfRule type="containsText" dxfId="310" priority="278" operator="containsText" text="CONTINUA LA ACCIÓN ANTERIOR">
      <formula>NOT(ISERROR(SEARCH("CONTINUA LA ACCIÓN ANTERIOR",AB433)))</formula>
    </cfRule>
    <cfRule type="containsText" dxfId="309" priority="279" operator="containsText" text="REQUIERE NUEVA ACCIÓN">
      <formula>NOT(ISERROR(SEARCH("REQUIERE NUEVA ACCIÓN",AB433)))</formula>
    </cfRule>
    <cfRule type="containsText" dxfId="308" priority="280" operator="containsText" text="RIESGO CONTROLADO">
      <formula>NOT(ISERROR(SEARCH("RIESGO CONTROLADO",AB433)))</formula>
    </cfRule>
  </conditionalFormatting>
  <conditionalFormatting sqref="AB436:AB450">
    <cfRule type="containsText" dxfId="307" priority="275" operator="containsText" text="CONTINUA LA ACCIÓN ANTERIOR">
      <formula>NOT(ISERROR(SEARCH("CONTINUA LA ACCIÓN ANTERIOR",AB436)))</formula>
    </cfRule>
    <cfRule type="containsText" dxfId="306" priority="276" operator="containsText" text="REQUIERE NUEVA ACCIÓN">
      <formula>NOT(ISERROR(SEARCH("REQUIERE NUEVA ACCIÓN",AB436)))</formula>
    </cfRule>
    <cfRule type="containsText" dxfId="305" priority="277" operator="containsText" text="RIESGO CONTROLADO">
      <formula>NOT(ISERROR(SEARCH("RIESGO CONTROLADO",AB436)))</formula>
    </cfRule>
  </conditionalFormatting>
  <conditionalFormatting sqref="AB451:AB471">
    <cfRule type="containsText" dxfId="304" priority="270" operator="containsText" text="CONTINUA LA ACCIÓN ANTERIOR">
      <formula>NOT(ISERROR(SEARCH("CONTINUA LA ACCIÓN ANTERIOR",AB451)))</formula>
    </cfRule>
    <cfRule type="containsText" dxfId="303" priority="271" operator="containsText" text="REQUIERE NUEVA ACCIÓN">
      <formula>NOT(ISERROR(SEARCH("REQUIERE NUEVA ACCIÓN",AB451)))</formula>
    </cfRule>
    <cfRule type="containsText" dxfId="302" priority="272" operator="containsText" text="RIESGO CONTROLADO">
      <formula>NOT(ISERROR(SEARCH("RIESGO CONTROLADO",AB451)))</formula>
    </cfRule>
  </conditionalFormatting>
  <conditionalFormatting sqref="Z451:Z471">
    <cfRule type="beginsWith" dxfId="301" priority="269" operator="beginsWith" text="No eficaz">
      <formula>LEFT(Z451,LEN("No eficaz"))="No eficaz"</formula>
    </cfRule>
  </conditionalFormatting>
  <conditionalFormatting sqref="Z451:Z471">
    <cfRule type="beginsWith" dxfId="300" priority="268" operator="beginsWith" text="Eficaz">
      <formula>LEFT(Z451,LEN("Eficaz"))="Eficaz"</formula>
    </cfRule>
  </conditionalFormatting>
  <conditionalFormatting sqref="X451:X468 X471">
    <cfRule type="expression" dxfId="299" priority="267">
      <formula>U451="ASUMIR"</formula>
    </cfRule>
  </conditionalFormatting>
  <conditionalFormatting sqref="Z451:Z471">
    <cfRule type="expression" dxfId="298" priority="266">
      <formula>U451="ASUMIR"</formula>
    </cfRule>
  </conditionalFormatting>
  <conditionalFormatting sqref="Y451:Y453 Y456:Y462 Y465:Y468 Y471">
    <cfRule type="expression" dxfId="297" priority="265">
      <formula>U451="ASUMIR"</formula>
    </cfRule>
  </conditionalFormatting>
  <conditionalFormatting sqref="AA456:AA468 AA471 AA451 AA453:AA454">
    <cfRule type="expression" dxfId="296" priority="264">
      <formula>U451="ASUMIR"</formula>
    </cfRule>
  </conditionalFormatting>
  <conditionalFormatting sqref="X451:X468 X471">
    <cfRule type="cellIs" dxfId="295" priority="263" operator="equal">
      <formula>"NO_CUMPLIDA"</formula>
    </cfRule>
  </conditionalFormatting>
  <conditionalFormatting sqref="X452:X468 X471">
    <cfRule type="cellIs" dxfId="294" priority="262" operator="equal">
      <formula>"NO_CUMPLIDA"</formula>
    </cfRule>
  </conditionalFormatting>
  <conditionalFormatting sqref="AA451">
    <cfRule type="expression" dxfId="293" priority="261">
      <formula>$X$10&lt;&gt;"CUMPLIMIENTO_TOTAL"</formula>
    </cfRule>
  </conditionalFormatting>
  <conditionalFormatting sqref="AA453">
    <cfRule type="expression" dxfId="292" priority="259">
      <formula>$X$12&lt;&gt;"CUMPLIMIENTO_TOTAL"</formula>
    </cfRule>
  </conditionalFormatting>
  <conditionalFormatting sqref="AA454">
    <cfRule type="expression" dxfId="291" priority="258">
      <formula>$X$13&lt;&gt;"CUMPLIMIENTO_TOTAL"</formula>
    </cfRule>
  </conditionalFormatting>
  <conditionalFormatting sqref="AA456">
    <cfRule type="expression" dxfId="290" priority="257">
      <formula>$X$15&lt;&gt;"CUMPLIMIENTO_TOTAL"</formula>
    </cfRule>
  </conditionalFormatting>
  <conditionalFormatting sqref="AA457">
    <cfRule type="expression" dxfId="289" priority="256">
      <formula>$X$16&lt;&gt;"CUMPLIMIENTO_TOTAL"</formula>
    </cfRule>
  </conditionalFormatting>
  <conditionalFormatting sqref="AA458">
    <cfRule type="expression" dxfId="288" priority="255">
      <formula>$X$17&lt;&gt;"CUMPLIMIENTO_TOTAL"</formula>
    </cfRule>
  </conditionalFormatting>
  <conditionalFormatting sqref="AA459">
    <cfRule type="expression" dxfId="287" priority="254">
      <formula>$X$18&lt;&gt;"CUMPLIMIENTO_TOTAL"</formula>
    </cfRule>
  </conditionalFormatting>
  <conditionalFormatting sqref="AA460">
    <cfRule type="expression" dxfId="286" priority="253">
      <formula>$X$19&lt;&gt;"CUMPLIMIENTO_TOTAL"</formula>
    </cfRule>
  </conditionalFormatting>
  <conditionalFormatting sqref="AA461">
    <cfRule type="expression" dxfId="285" priority="252">
      <formula>$X$20&lt;&gt;"CUMPLIMIENTO_TOTAL"</formula>
    </cfRule>
  </conditionalFormatting>
  <conditionalFormatting sqref="AA462">
    <cfRule type="expression" dxfId="284" priority="251">
      <formula>$X$21&lt;&gt;"CUMPLIMIENTO_TOTAL"</formula>
    </cfRule>
  </conditionalFormatting>
  <conditionalFormatting sqref="AA463">
    <cfRule type="expression" dxfId="283" priority="250">
      <formula>$X$22&lt;&gt;"CUMPLIMIENTO_TOTAL"</formula>
    </cfRule>
  </conditionalFormatting>
  <conditionalFormatting sqref="AA464">
    <cfRule type="expression" dxfId="282" priority="249">
      <formula>$X$23&lt;&gt;"CUMPLIMIENTO_TOTAL"</formula>
    </cfRule>
  </conditionalFormatting>
  <conditionalFormatting sqref="AA465">
    <cfRule type="expression" dxfId="281" priority="248">
      <formula>$X$24&lt;&gt;"CUMPLIMIENTO_TOTAL"</formula>
    </cfRule>
  </conditionalFormatting>
  <conditionalFormatting sqref="AA466">
    <cfRule type="expression" dxfId="280" priority="247">
      <formula>$X$25&lt;&gt;"CUMPLIMIENTO_TOTAL"</formula>
    </cfRule>
  </conditionalFormatting>
  <conditionalFormatting sqref="AA467">
    <cfRule type="expression" dxfId="279" priority="246">
      <formula>$X$26&lt;&gt;"CUMPLIMIENTO_TOTAL"</formula>
    </cfRule>
  </conditionalFormatting>
  <conditionalFormatting sqref="AA468">
    <cfRule type="expression" dxfId="278" priority="245">
      <formula>$X$27&lt;&gt;"CUMPLIMIENTO_TOTAL"</formula>
    </cfRule>
  </conditionalFormatting>
  <conditionalFormatting sqref="AA471">
    <cfRule type="expression" dxfId="277" priority="244">
      <formula>$X$30&lt;&gt;"CUMPLIMIENTO_TOTAL"</formula>
    </cfRule>
  </conditionalFormatting>
  <conditionalFormatting sqref="Y454:Y455">
    <cfRule type="expression" dxfId="276" priority="243">
      <formula>U454="ASUMIR"</formula>
    </cfRule>
  </conditionalFormatting>
  <conditionalFormatting sqref="Y463:Y464">
    <cfRule type="expression" dxfId="275" priority="240">
      <formula>U463="ASUMIR"</formula>
    </cfRule>
  </conditionalFormatting>
  <conditionalFormatting sqref="AA451">
    <cfRule type="expression" dxfId="274" priority="236">
      <formula>$X$11&lt;&gt;"CUMPLIMIENTO_TOTAL"</formula>
    </cfRule>
  </conditionalFormatting>
  <conditionalFormatting sqref="AA451">
    <cfRule type="expression" dxfId="273" priority="235">
      <formula>$X$11&lt;&gt;"CUMPLIMIENTO_TOTAL"</formula>
    </cfRule>
  </conditionalFormatting>
  <conditionalFormatting sqref="X469:X470">
    <cfRule type="expression" dxfId="272" priority="233">
      <formula>U469="ASUMIR"</formula>
    </cfRule>
  </conditionalFormatting>
  <conditionalFormatting sqref="X469:X470">
    <cfRule type="cellIs" dxfId="271" priority="232" operator="equal">
      <formula>"NO_CUMPLIDA"</formula>
    </cfRule>
  </conditionalFormatting>
  <conditionalFormatting sqref="X469:X470">
    <cfRule type="cellIs" dxfId="270" priority="231" operator="equal">
      <formula>"NO_CUMPLIDA"</formula>
    </cfRule>
  </conditionalFormatting>
  <conditionalFormatting sqref="Y469:Y470">
    <cfRule type="expression" dxfId="269" priority="230">
      <formula>U469="ASUMIR"</formula>
    </cfRule>
  </conditionalFormatting>
  <conditionalFormatting sqref="AA454">
    <cfRule type="expression" dxfId="268" priority="227">
      <formula>$X$12&lt;&gt;"CUMPLIMIENTO_TOTAL"</formula>
    </cfRule>
  </conditionalFormatting>
  <conditionalFormatting sqref="AA403">
    <cfRule type="expression" dxfId="267" priority="225">
      <formula>U403="ASUMIR"</formula>
    </cfRule>
  </conditionalFormatting>
  <conditionalFormatting sqref="AA403">
    <cfRule type="expression" dxfId="266" priority="224">
      <formula>$X$14&lt;&gt;"CUMPLIMIENTO_TOTAL"</formula>
    </cfRule>
  </conditionalFormatting>
  <conditionalFormatting sqref="AA429">
    <cfRule type="expression" dxfId="265" priority="223">
      <formula>U429="ASUMIR"</formula>
    </cfRule>
  </conditionalFormatting>
  <conditionalFormatting sqref="AA429">
    <cfRule type="expression" dxfId="264" priority="222">
      <formula>$X$14&lt;&gt;"CUMPLIMIENTO_TOTAL"</formula>
    </cfRule>
  </conditionalFormatting>
  <conditionalFormatting sqref="AA452">
    <cfRule type="expression" dxfId="263" priority="221">
      <formula>U452="ASUMIR"</formula>
    </cfRule>
  </conditionalFormatting>
  <conditionalFormatting sqref="AA452">
    <cfRule type="expression" dxfId="262" priority="220">
      <formula>$X$14&lt;&gt;"CUMPLIMIENTO_TOTAL"</formula>
    </cfRule>
  </conditionalFormatting>
  <conditionalFormatting sqref="AA455">
    <cfRule type="expression" dxfId="261" priority="219">
      <formula>U455="ASUMIR"</formula>
    </cfRule>
  </conditionalFormatting>
  <conditionalFormatting sqref="AA455">
    <cfRule type="expression" dxfId="260" priority="218">
      <formula>$X$14&lt;&gt;"CUMPLIMIENTO_TOTAL"</formula>
    </cfRule>
  </conditionalFormatting>
  <conditionalFormatting sqref="AA470">
    <cfRule type="expression" dxfId="259" priority="217">
      <formula>U470="ASUMIR"</formula>
    </cfRule>
  </conditionalFormatting>
  <conditionalFormatting sqref="AA470">
    <cfRule type="expression" dxfId="258" priority="216">
      <formula>$X$14&lt;&gt;"CUMPLIMIENTO_TOTAL"</formula>
    </cfRule>
  </conditionalFormatting>
  <conditionalFormatting sqref="AA469">
    <cfRule type="expression" dxfId="257" priority="215">
      <formula>U469="ASUMIR"</formula>
    </cfRule>
  </conditionalFormatting>
  <conditionalFormatting sqref="AA469">
    <cfRule type="expression" dxfId="256" priority="214">
      <formula>$X$14&lt;&gt;"CUMPLIMIENTO_TOTAL"</formula>
    </cfRule>
  </conditionalFormatting>
  <conditionalFormatting sqref="X472:X474 X478:X489">
    <cfRule type="cellIs" dxfId="255" priority="207" operator="equal">
      <formula>"NO_CUMPLIDA"</formula>
    </cfRule>
    <cfRule type="expression" dxfId="254" priority="209">
      <formula>U472="ASUMIR"</formula>
    </cfRule>
  </conditionalFormatting>
  <conditionalFormatting sqref="Y472:Y474 Y478:Y489">
    <cfRule type="expression" dxfId="253" priority="184">
      <formula>U472="ASUMIR"</formula>
    </cfRule>
  </conditionalFormatting>
  <conditionalFormatting sqref="Z472:Z474 Z478:Z489">
    <cfRule type="expression" dxfId="252" priority="185">
      <formula>U472="ASUMIR"</formula>
    </cfRule>
    <cfRule type="beginsWith" dxfId="251" priority="186" operator="beginsWith" text="Eficaz">
      <formula>LEFT(Z472,LEN("Eficaz"))="Eficaz"</formula>
    </cfRule>
    <cfRule type="beginsWith" dxfId="250" priority="187" operator="beginsWith" text="No eficaz">
      <formula>LEFT(Z472,LEN("No eficaz"))="No eficaz"</formula>
    </cfRule>
  </conditionalFormatting>
  <conditionalFormatting sqref="AA472">
    <cfRule type="expression" dxfId="249" priority="206">
      <formula>$X$10&lt;&gt;"CUMPLIMIENTO_TOTAL"</formula>
    </cfRule>
  </conditionalFormatting>
  <conditionalFormatting sqref="AA472:AA489">
    <cfRule type="expression" dxfId="248" priority="208">
      <formula>U472="ASUMIR"</formula>
    </cfRule>
  </conditionalFormatting>
  <conditionalFormatting sqref="AA473">
    <cfRule type="expression" dxfId="247" priority="205">
      <formula>$X$11&lt;&gt;"CUMPLIMIENTO_TOTAL"</formula>
    </cfRule>
  </conditionalFormatting>
  <conditionalFormatting sqref="AA474">
    <cfRule type="expression" dxfId="246" priority="204">
      <formula>$X$12&lt;&gt;"CUMPLIMIENTO_TOTAL"</formula>
    </cfRule>
  </conditionalFormatting>
  <conditionalFormatting sqref="AA475">
    <cfRule type="expression" dxfId="245" priority="203">
      <formula>$X$13&lt;&gt;"CUMPLIMIENTO_TOTAL"</formula>
    </cfRule>
  </conditionalFormatting>
  <conditionalFormatting sqref="AA476">
    <cfRule type="expression" dxfId="244" priority="202">
      <formula>$X$14&lt;&gt;"CUMPLIMIENTO_TOTAL"</formula>
    </cfRule>
  </conditionalFormatting>
  <conditionalFormatting sqref="AA477">
    <cfRule type="expression" dxfId="243" priority="201">
      <formula>$X$15&lt;&gt;"CUMPLIMIENTO_TOTAL"</formula>
    </cfRule>
  </conditionalFormatting>
  <conditionalFormatting sqref="AA478">
    <cfRule type="expression" dxfId="242" priority="200">
      <formula>$X$16&lt;&gt;"CUMPLIMIENTO_TOTAL"</formula>
    </cfRule>
  </conditionalFormatting>
  <conditionalFormatting sqref="AA479">
    <cfRule type="expression" dxfId="241" priority="199">
      <formula>$X$17&lt;&gt;"CUMPLIMIENTO_TOTAL"</formula>
    </cfRule>
  </conditionalFormatting>
  <conditionalFormatting sqref="AA480">
    <cfRule type="expression" dxfId="240" priority="198">
      <formula>$X$18&lt;&gt;"CUMPLIMIENTO_TOTAL"</formula>
    </cfRule>
  </conditionalFormatting>
  <conditionalFormatting sqref="AA481">
    <cfRule type="expression" dxfId="239" priority="197">
      <formula>$X$19&lt;&gt;"CUMPLIMIENTO_TOTAL"</formula>
    </cfRule>
  </conditionalFormatting>
  <conditionalFormatting sqref="AA482">
    <cfRule type="expression" dxfId="238" priority="196">
      <formula>$X$20&lt;&gt;"CUMPLIMIENTO_TOTAL"</formula>
    </cfRule>
  </conditionalFormatting>
  <conditionalFormatting sqref="AA483">
    <cfRule type="expression" dxfId="237" priority="195">
      <formula>$X$21&lt;&gt;"CUMPLIMIENTO_TOTAL"</formula>
    </cfRule>
  </conditionalFormatting>
  <conditionalFormatting sqref="AA484">
    <cfRule type="expression" dxfId="236" priority="194">
      <formula>$X$22&lt;&gt;"CUMPLIMIENTO_TOTAL"</formula>
    </cfRule>
  </conditionalFormatting>
  <conditionalFormatting sqref="AA485">
    <cfRule type="expression" dxfId="235" priority="193">
      <formula>$X$23&lt;&gt;"CUMPLIMIENTO_TOTAL"</formula>
    </cfRule>
  </conditionalFormatting>
  <conditionalFormatting sqref="AA486">
    <cfRule type="expression" dxfId="234" priority="192">
      <formula>$X$24&lt;&gt;"CUMPLIMIENTO_TOTAL"</formula>
    </cfRule>
  </conditionalFormatting>
  <conditionalFormatting sqref="AA487">
    <cfRule type="expression" dxfId="233" priority="191">
      <formula>$X$25&lt;&gt;"CUMPLIMIENTO_TOTAL"</formula>
    </cfRule>
  </conditionalFormatting>
  <conditionalFormatting sqref="AA488">
    <cfRule type="expression" dxfId="232" priority="190">
      <formula>$X$26&lt;&gt;"CUMPLIMIENTO_TOTAL"</formula>
    </cfRule>
  </conditionalFormatting>
  <conditionalFormatting sqref="AA489">
    <cfRule type="expression" dxfId="231" priority="189">
      <formula>$X$27&lt;&gt;"CUMPLIMIENTO_TOTAL"</formula>
    </cfRule>
  </conditionalFormatting>
  <conditionalFormatting sqref="AB472:AB489">
    <cfRule type="containsText" dxfId="230" priority="210" operator="containsText" text="CONTINUA LA ACCIÓN ANTERIOR">
      <formula>NOT(ISERROR(SEARCH("CONTINUA LA ACCIÓN ANTERIOR",AB472)))</formula>
    </cfRule>
    <cfRule type="containsText" dxfId="229" priority="211" operator="containsText" text="REQUIERE NUEVA ACCIÓN">
      <formula>NOT(ISERROR(SEARCH("REQUIERE NUEVA ACCIÓN",AB472)))</formula>
    </cfRule>
    <cfRule type="containsText" dxfId="228" priority="212" operator="containsText" text="RIESGO CONTROLADO">
      <formula>NOT(ISERROR(SEARCH("RIESGO CONTROLADO",AB472)))</formula>
    </cfRule>
  </conditionalFormatting>
  <conditionalFormatting sqref="X475:X477">
    <cfRule type="cellIs" dxfId="227" priority="181" operator="equal">
      <formula>"NO_CUMPLIDA"</formula>
    </cfRule>
    <cfRule type="expression" dxfId="226" priority="182">
      <formula>U475="ASUMIR"</formula>
    </cfRule>
  </conditionalFormatting>
  <conditionalFormatting sqref="Y475:Y476">
    <cfRule type="expression" dxfId="225" priority="176">
      <formula>U475="ASUMIR"</formula>
    </cfRule>
  </conditionalFormatting>
  <conditionalFormatting sqref="Z475:Z477">
    <cfRule type="expression" dxfId="224" priority="177">
      <formula>U475="ASUMIR"</formula>
    </cfRule>
    <cfRule type="beginsWith" dxfId="223" priority="178" operator="beginsWith" text="Eficaz">
      <formula>LEFT(Z475,LEN("Eficaz"))="Eficaz"</formula>
    </cfRule>
    <cfRule type="beginsWith" dxfId="222" priority="179" operator="beginsWith" text="No eficaz">
      <formula>LEFT(Z475,LEN("No eficaz"))="No eficaz"</formula>
    </cfRule>
  </conditionalFormatting>
  <conditionalFormatting sqref="Y477">
    <cfRule type="expression" dxfId="221" priority="175">
      <formula>U477="ASUMIR"</formula>
    </cfRule>
  </conditionalFormatting>
  <conditionalFormatting sqref="X490:X495">
    <cfRule type="cellIs" dxfId="220" priority="163" operator="equal">
      <formula>"NO_CUMPLIDA"</formula>
    </cfRule>
    <cfRule type="expression" dxfId="219" priority="167">
      <formula>U490="ASUMIR"</formula>
    </cfRule>
  </conditionalFormatting>
  <conditionalFormatting sqref="Y490:Y495">
    <cfRule type="expression" dxfId="218" priority="165">
      <formula>U490="ASUMIR"</formula>
    </cfRule>
  </conditionalFormatting>
  <conditionalFormatting sqref="Z490:Z495">
    <cfRule type="expression" dxfId="217" priority="166">
      <formula>U490="ASUMIR"</formula>
    </cfRule>
    <cfRule type="beginsWith" dxfId="216" priority="168" operator="beginsWith" text="Eficaz">
      <formula>LEFT(Z490,LEN("Eficaz"))="Eficaz"</formula>
    </cfRule>
    <cfRule type="beginsWith" dxfId="215" priority="169" operator="beginsWith" text="No eficaz">
      <formula>LEFT(Z490,LEN("No eficaz"))="No eficaz"</formula>
    </cfRule>
  </conditionalFormatting>
  <conditionalFormatting sqref="AA490">
    <cfRule type="expression" dxfId="214" priority="162">
      <formula>$W$10&lt;&gt;"CUMPLIMIENTO_TOTAL"</formula>
    </cfRule>
  </conditionalFormatting>
  <conditionalFormatting sqref="AA490 AA492 AA494">
    <cfRule type="expression" dxfId="213" priority="164">
      <formula>U490="ASUMIR"</formula>
    </cfRule>
  </conditionalFormatting>
  <conditionalFormatting sqref="AA492">
    <cfRule type="expression" dxfId="212" priority="160">
      <formula>$W$12&lt;&gt;"CUMPLIMIENTO_TOTAL"</formula>
    </cfRule>
  </conditionalFormatting>
  <conditionalFormatting sqref="AA494">
    <cfRule type="expression" dxfId="211" priority="158">
      <formula>$W$14&lt;&gt;"CUMPLIMIENTO_TOTAL"</formula>
    </cfRule>
  </conditionalFormatting>
  <conditionalFormatting sqref="AB490:AB495">
    <cfRule type="containsText" dxfId="210" priority="170" operator="containsText" text="CONTINUA LA ACCIÓN ANTERIOR">
      <formula>NOT(ISERROR(SEARCH("CONTINUA LA ACCIÓN ANTERIOR",AB490)))</formula>
    </cfRule>
    <cfRule type="containsText" dxfId="209" priority="171" operator="containsText" text="REQUIERE NUEVA ACCIÓN">
      <formula>NOT(ISERROR(SEARCH("REQUIERE NUEVA ACCIÓN",AB490)))</formula>
    </cfRule>
    <cfRule type="containsText" dxfId="208" priority="172" operator="containsText" text="RIESGO CONTROLADO">
      <formula>NOT(ISERROR(SEARCH("RIESGO CONTROLADO",AB490)))</formula>
    </cfRule>
  </conditionalFormatting>
  <conditionalFormatting sqref="AB496:AB504">
    <cfRule type="containsText" dxfId="207" priority="152" operator="containsText" text="CONTINUA LA ACCIÓN ANTERIOR">
      <formula>NOT(ISERROR(SEARCH("CONTINUA LA ACCIÓN ANTERIOR",AB496)))</formula>
    </cfRule>
    <cfRule type="containsText" dxfId="206" priority="153" operator="containsText" text="REQUIERE NUEVA ACCIÓN">
      <formula>NOT(ISERROR(SEARCH("REQUIERE NUEVA ACCIÓN",AB496)))</formula>
    </cfRule>
    <cfRule type="containsText" dxfId="205" priority="154" operator="containsText" text="RIESGO CONTROLADO">
      <formula>NOT(ISERROR(SEARCH("RIESGO CONTROLADO",AB496)))</formula>
    </cfRule>
  </conditionalFormatting>
  <conditionalFormatting sqref="Z496:Z504">
    <cfRule type="beginsWith" dxfId="204" priority="151" operator="beginsWith" text="No eficaz">
      <formula>LEFT(Z496,LEN("No eficaz"))="No eficaz"</formula>
    </cfRule>
  </conditionalFormatting>
  <conditionalFormatting sqref="Z496:Z504">
    <cfRule type="beginsWith" dxfId="203" priority="150" operator="beginsWith" text="Eficaz">
      <formula>LEFT(Z496,LEN("Eficaz"))="Eficaz"</formula>
    </cfRule>
  </conditionalFormatting>
  <conditionalFormatting sqref="X496:X504">
    <cfRule type="expression" dxfId="202" priority="149">
      <formula>U496="ASUMIR"</formula>
    </cfRule>
  </conditionalFormatting>
  <conditionalFormatting sqref="Z496:Z504">
    <cfRule type="expression" dxfId="201" priority="148">
      <formula>U496="ASUMIR"</formula>
    </cfRule>
  </conditionalFormatting>
  <conditionalFormatting sqref="Y502:Y504">
    <cfRule type="expression" dxfId="200" priority="147">
      <formula>U502="ASUMIR"</formula>
    </cfRule>
  </conditionalFormatting>
  <conditionalFormatting sqref="AA496:AA504">
    <cfRule type="expression" dxfId="199" priority="146">
      <formula>U496="ASUMIR"</formula>
    </cfRule>
  </conditionalFormatting>
  <conditionalFormatting sqref="X496:X504">
    <cfRule type="cellIs" dxfId="198" priority="145" operator="equal">
      <formula>"NO_CUMPLIDA"</formula>
    </cfRule>
  </conditionalFormatting>
  <conditionalFormatting sqref="X497:X504">
    <cfRule type="cellIs" dxfId="197" priority="144" operator="equal">
      <formula>"NO_CUMPLIDA"</formula>
    </cfRule>
  </conditionalFormatting>
  <conditionalFormatting sqref="AA496">
    <cfRule type="expression" dxfId="196" priority="143">
      <formula>$X$10&lt;&gt;"CUMPLIMIENTO_TOTAL"</formula>
    </cfRule>
  </conditionalFormatting>
  <conditionalFormatting sqref="AA497">
    <cfRule type="expression" dxfId="195" priority="142">
      <formula>$X$11&lt;&gt;"CUMPLIMIENTO_TOTAL"</formula>
    </cfRule>
  </conditionalFormatting>
  <conditionalFormatting sqref="AA498">
    <cfRule type="expression" dxfId="194" priority="141">
      <formula>$X$12&lt;&gt;"CUMPLIMIENTO_TOTAL"</formula>
    </cfRule>
  </conditionalFormatting>
  <conditionalFormatting sqref="AA499">
    <cfRule type="expression" dxfId="193" priority="140">
      <formula>$X$13&lt;&gt;"CUMPLIMIENTO_TOTAL"</formula>
    </cfRule>
  </conditionalFormatting>
  <conditionalFormatting sqref="AA500">
    <cfRule type="expression" dxfId="192" priority="139">
      <formula>$X$14&lt;&gt;"CUMPLIMIENTO_TOTAL"</formula>
    </cfRule>
  </conditionalFormatting>
  <conditionalFormatting sqref="AA501">
    <cfRule type="expression" dxfId="191" priority="138">
      <formula>$X$15&lt;&gt;"CUMPLIMIENTO_TOTAL"</formula>
    </cfRule>
  </conditionalFormatting>
  <conditionalFormatting sqref="AA502">
    <cfRule type="expression" dxfId="190" priority="137">
      <formula>$X$16&lt;&gt;"CUMPLIMIENTO_TOTAL"</formula>
    </cfRule>
  </conditionalFormatting>
  <conditionalFormatting sqref="AA503">
    <cfRule type="expression" dxfId="189" priority="136">
      <formula>$X$17&lt;&gt;"CUMPLIMIENTO_TOTAL"</formula>
    </cfRule>
  </conditionalFormatting>
  <conditionalFormatting sqref="AA504">
    <cfRule type="expression" dxfId="188" priority="135">
      <formula>$X$18&lt;&gt;"CUMPLIMIENTO_TOTAL"</formula>
    </cfRule>
  </conditionalFormatting>
  <conditionalFormatting sqref="Y496:Y501">
    <cfRule type="expression" dxfId="187" priority="134">
      <formula>U496="ASUMIR"</formula>
    </cfRule>
  </conditionalFormatting>
  <conditionalFormatting sqref="X505:X516">
    <cfRule type="cellIs" dxfId="186" priority="119" operator="equal">
      <formula>"NO_CUMPLIDA"</formula>
    </cfRule>
    <cfRule type="expression" dxfId="185" priority="123">
      <formula>U505="ASUMIR"</formula>
    </cfRule>
  </conditionalFormatting>
  <conditionalFormatting sqref="Y506:Y516">
    <cfRule type="expression" dxfId="184" priority="121">
      <formula>U506="ASUMIR"</formula>
    </cfRule>
  </conditionalFormatting>
  <conditionalFormatting sqref="Z505:Z516">
    <cfRule type="expression" dxfId="183" priority="122">
      <formula>U505="ASUMIR"</formula>
    </cfRule>
    <cfRule type="beginsWith" dxfId="182" priority="124" operator="beginsWith" text="Eficaz">
      <formula>LEFT(Z505,LEN("Eficaz"))="Eficaz"</formula>
    </cfRule>
    <cfRule type="beginsWith" dxfId="181" priority="125" operator="beginsWith" text="No eficaz">
      <formula>LEFT(Z505,LEN("No eficaz"))="No eficaz"</formula>
    </cfRule>
  </conditionalFormatting>
  <conditionalFormatting sqref="AA506:AA516">
    <cfRule type="expression" dxfId="180" priority="120">
      <formula>U506="ASUMIR"</formula>
    </cfRule>
  </conditionalFormatting>
  <conditionalFormatting sqref="AA506">
    <cfRule type="expression" dxfId="179" priority="117">
      <formula>$X$14&lt;&gt;"CUMPLIMIENTO_TOTAL"</formula>
    </cfRule>
  </conditionalFormatting>
  <conditionalFormatting sqref="AA507">
    <cfRule type="expression" dxfId="178" priority="116">
      <formula>$X$15&lt;&gt;"CUMPLIMIENTO_TOTAL"</formula>
    </cfRule>
  </conditionalFormatting>
  <conditionalFormatting sqref="AA508">
    <cfRule type="expression" dxfId="177" priority="115">
      <formula>$X$16&lt;&gt;"CUMPLIMIENTO_TOTAL"</formula>
    </cfRule>
  </conditionalFormatting>
  <conditionalFormatting sqref="AA509">
    <cfRule type="expression" dxfId="176" priority="114">
      <formula>$X$17&lt;&gt;"CUMPLIMIENTO_TOTAL"</formula>
    </cfRule>
  </conditionalFormatting>
  <conditionalFormatting sqref="AA510">
    <cfRule type="expression" dxfId="175" priority="113">
      <formula>$X$18&lt;&gt;"CUMPLIMIENTO_TOTAL"</formula>
    </cfRule>
  </conditionalFormatting>
  <conditionalFormatting sqref="AA511">
    <cfRule type="expression" dxfId="174" priority="112">
      <formula>$X$19&lt;&gt;"CUMPLIMIENTO_TOTAL"</formula>
    </cfRule>
  </conditionalFormatting>
  <conditionalFormatting sqref="AA512">
    <cfRule type="expression" dxfId="173" priority="111">
      <formula>$X$20&lt;&gt;"CUMPLIMIENTO_TOTAL"</formula>
    </cfRule>
  </conditionalFormatting>
  <conditionalFormatting sqref="AA513">
    <cfRule type="expression" dxfId="172" priority="110">
      <formula>$X$21&lt;&gt;"CUMPLIMIENTO_TOTAL"</formula>
    </cfRule>
  </conditionalFormatting>
  <conditionalFormatting sqref="AA514">
    <cfRule type="expression" dxfId="171" priority="109">
      <formula>$X$22&lt;&gt;"CUMPLIMIENTO_TOTAL"</formula>
    </cfRule>
  </conditionalFormatting>
  <conditionalFormatting sqref="AA515">
    <cfRule type="expression" dxfId="170" priority="108">
      <formula>$X$23&lt;&gt;"CUMPLIMIENTO_TOTAL"</formula>
    </cfRule>
  </conditionalFormatting>
  <conditionalFormatting sqref="AA516">
    <cfRule type="expression" dxfId="169" priority="107">
      <formula>$X$24&lt;&gt;"CUMPLIMIENTO_TOTAL"</formula>
    </cfRule>
  </conditionalFormatting>
  <conditionalFormatting sqref="AB505:AB516">
    <cfRule type="containsText" dxfId="168" priority="126" operator="containsText" text="CONTINUA LA ACCIÓN ANTERIOR">
      <formula>NOT(ISERROR(SEARCH("CONTINUA LA ACCIÓN ANTERIOR",AB505)))</formula>
    </cfRule>
    <cfRule type="containsText" dxfId="167" priority="127" operator="containsText" text="REQUIERE NUEVA ACCIÓN">
      <formula>NOT(ISERROR(SEARCH("REQUIERE NUEVA ACCIÓN",AB505)))</formula>
    </cfRule>
    <cfRule type="containsText" dxfId="166" priority="128" operator="containsText" text="RIESGO CONTROLADO">
      <formula>NOT(ISERROR(SEARCH("RIESGO CONTROLADO",AB505)))</formula>
    </cfRule>
  </conditionalFormatting>
  <conditionalFormatting sqref="Y505">
    <cfRule type="expression" dxfId="165" priority="106">
      <formula>U505="ASUMIR"</formula>
    </cfRule>
  </conditionalFormatting>
  <conditionalFormatting sqref="AB517:AB528">
    <cfRule type="containsText" dxfId="164" priority="101" operator="containsText" text="CONTINUA LA ACCIÓN ANTERIOR">
      <formula>NOT(ISERROR(SEARCH("CONTINUA LA ACCIÓN ANTERIOR",AB517)))</formula>
    </cfRule>
    <cfRule type="containsText" dxfId="163" priority="102" operator="containsText" text="REQUIERE NUEVA ACCIÓN">
      <formula>NOT(ISERROR(SEARCH("REQUIERE NUEVA ACCIÓN",AB517)))</formula>
    </cfRule>
    <cfRule type="containsText" dxfId="162" priority="103" operator="containsText" text="RIESGO CONTROLADO">
      <formula>NOT(ISERROR(SEARCH("RIESGO CONTROLADO",AB517)))</formula>
    </cfRule>
  </conditionalFormatting>
  <conditionalFormatting sqref="Z517:Z528">
    <cfRule type="beginsWith" dxfId="161" priority="100" operator="beginsWith" text="No eficaz">
      <formula>LEFT(Z517,LEN("No eficaz"))="No eficaz"</formula>
    </cfRule>
  </conditionalFormatting>
  <conditionalFormatting sqref="Z517:Z528">
    <cfRule type="beginsWith" dxfId="160" priority="99" operator="beginsWith" text="Eficaz">
      <formula>LEFT(Z517,LEN("Eficaz"))="Eficaz"</formula>
    </cfRule>
  </conditionalFormatting>
  <conditionalFormatting sqref="X517:X528">
    <cfRule type="expression" dxfId="159" priority="98">
      <formula>U517="ASUMIR"</formula>
    </cfRule>
  </conditionalFormatting>
  <conditionalFormatting sqref="Z517:Z528">
    <cfRule type="expression" dxfId="158" priority="97">
      <formula>U517="ASUMIR"</formula>
    </cfRule>
  </conditionalFormatting>
  <conditionalFormatting sqref="Y517:Y528">
    <cfRule type="expression" dxfId="157" priority="96">
      <formula>U517="ASUMIR"</formula>
    </cfRule>
  </conditionalFormatting>
  <conditionalFormatting sqref="AA517 AA519:AA526 AA528">
    <cfRule type="expression" dxfId="156" priority="95">
      <formula>U517="ASUMIR"</formula>
    </cfRule>
  </conditionalFormatting>
  <conditionalFormatting sqref="X517">
    <cfRule type="cellIs" dxfId="155" priority="94" operator="equal">
      <formula>"NO_CUMPLIDA"</formula>
    </cfRule>
  </conditionalFormatting>
  <conditionalFormatting sqref="X518:X528">
    <cfRule type="cellIs" dxfId="154" priority="93" operator="equal">
      <formula>"NO_CUMPLIDA"</formula>
    </cfRule>
  </conditionalFormatting>
  <conditionalFormatting sqref="AA517">
    <cfRule type="expression" dxfId="153" priority="92">
      <formula>$X$10&lt;&gt;"CUMPLIMIENTO_TOTAL"</formula>
    </cfRule>
  </conditionalFormatting>
  <conditionalFormatting sqref="AA519">
    <cfRule type="expression" dxfId="152" priority="90">
      <formula>$X$12&lt;&gt;"CUMPLIMIENTO_TOTAL"</formula>
    </cfRule>
  </conditionalFormatting>
  <conditionalFormatting sqref="AA520">
    <cfRule type="expression" dxfId="151" priority="89">
      <formula>$X$13&lt;&gt;"CUMPLIMIENTO_TOTAL"</formula>
    </cfRule>
  </conditionalFormatting>
  <conditionalFormatting sqref="AA521">
    <cfRule type="expression" dxfId="150" priority="88">
      <formula>$X$14&lt;&gt;"CUMPLIMIENTO_TOTAL"</formula>
    </cfRule>
  </conditionalFormatting>
  <conditionalFormatting sqref="AA522">
    <cfRule type="expression" dxfId="149" priority="87">
      <formula>$X$15&lt;&gt;"CUMPLIMIENTO_TOTAL"</formula>
    </cfRule>
  </conditionalFormatting>
  <conditionalFormatting sqref="AA523">
    <cfRule type="expression" dxfId="148" priority="86">
      <formula>$X$16&lt;&gt;"CUMPLIMIENTO_TOTAL"</formula>
    </cfRule>
  </conditionalFormatting>
  <conditionalFormatting sqref="AA524">
    <cfRule type="expression" dxfId="147" priority="85">
      <formula>$X$17&lt;&gt;"CUMPLIMIENTO_TOTAL"</formula>
    </cfRule>
  </conditionalFormatting>
  <conditionalFormatting sqref="AA525">
    <cfRule type="expression" dxfId="146" priority="84">
      <formula>$X$18&lt;&gt;"CUMPLIMIENTO_TOTAL"</formula>
    </cfRule>
  </conditionalFormatting>
  <conditionalFormatting sqref="AA526">
    <cfRule type="expression" dxfId="145" priority="83">
      <formula>$X$19&lt;&gt;"CUMPLIMIENTO_TOTAL"</formula>
    </cfRule>
  </conditionalFormatting>
  <conditionalFormatting sqref="AA528">
    <cfRule type="expression" dxfId="144" priority="81">
      <formula>$X$21&lt;&gt;"CUMPLIMIENTO_TOTAL"</formula>
    </cfRule>
  </conditionalFormatting>
  <conditionalFormatting sqref="AA91">
    <cfRule type="expression" dxfId="143" priority="80">
      <formula>U91="ASUMIR"</formula>
    </cfRule>
  </conditionalFormatting>
  <conditionalFormatting sqref="AA91">
    <cfRule type="expression" dxfId="142" priority="79">
      <formula>$X$19&lt;&gt;"CUMPLIMIENTO_TOTAL"</formula>
    </cfRule>
  </conditionalFormatting>
  <conditionalFormatting sqref="AA92">
    <cfRule type="expression" dxfId="141" priority="78">
      <formula>U92="ASUMIR"</formula>
    </cfRule>
  </conditionalFormatting>
  <conditionalFormatting sqref="AA92">
    <cfRule type="expression" dxfId="140" priority="77">
      <formula>$X$19&lt;&gt;"CUMPLIMIENTO_TOTAL"</formula>
    </cfRule>
  </conditionalFormatting>
  <conditionalFormatting sqref="AA94:AA95">
    <cfRule type="expression" dxfId="139" priority="76">
      <formula>$X$16&lt;&gt;"CUMPLIMIENTO_TOTAL"</formula>
    </cfRule>
  </conditionalFormatting>
  <conditionalFormatting sqref="AA98">
    <cfRule type="expression" dxfId="138" priority="74">
      <formula>U98="ASUMIR"</formula>
    </cfRule>
  </conditionalFormatting>
  <conditionalFormatting sqref="AA98">
    <cfRule type="expression" dxfId="137" priority="73">
      <formula>$X$19&lt;&gt;"CUMPLIMIENTO_TOTAL"</formula>
    </cfRule>
  </conditionalFormatting>
  <conditionalFormatting sqref="AA100">
    <cfRule type="expression" dxfId="136" priority="72">
      <formula>U100="ASUMIR"</formula>
    </cfRule>
  </conditionalFormatting>
  <conditionalFormatting sqref="AA100">
    <cfRule type="expression" dxfId="135" priority="71">
      <formula>$X$19&lt;&gt;"CUMPLIMIENTO_TOTAL"</formula>
    </cfRule>
  </conditionalFormatting>
  <conditionalFormatting sqref="AA102:AA103">
    <cfRule type="expression" dxfId="134" priority="70">
      <formula>U102="ASUMIR"</formula>
    </cfRule>
  </conditionalFormatting>
  <conditionalFormatting sqref="AA102:AA103">
    <cfRule type="expression" dxfId="133" priority="69">
      <formula>$X$19&lt;&gt;"CUMPLIMIENTO_TOTAL"</formula>
    </cfRule>
  </conditionalFormatting>
  <conditionalFormatting sqref="AA104:AA105">
    <cfRule type="expression" dxfId="132" priority="67">
      <formula>U104="ASUMIR"</formula>
    </cfRule>
  </conditionalFormatting>
  <conditionalFormatting sqref="AA104:AA105">
    <cfRule type="expression" dxfId="131" priority="66">
      <formula>$X$19&lt;&gt;"CUMPLIMIENTO_TOTAL"</formula>
    </cfRule>
  </conditionalFormatting>
  <conditionalFormatting sqref="AA115:AA116">
    <cfRule type="expression" dxfId="130" priority="63">
      <formula>U115="ASUMIR"</formula>
    </cfRule>
  </conditionalFormatting>
  <conditionalFormatting sqref="AA115:AA116">
    <cfRule type="expression" dxfId="129" priority="62">
      <formula>$X$19&lt;&gt;"CUMPLIMIENTO_TOTAL"</formula>
    </cfRule>
  </conditionalFormatting>
  <conditionalFormatting sqref="AA134">
    <cfRule type="expression" dxfId="128" priority="61">
      <formula>$X$24&lt;&gt;"CUMPLIMIENTO_TOTAL"</formula>
    </cfRule>
  </conditionalFormatting>
  <conditionalFormatting sqref="AA137">
    <cfRule type="expression" dxfId="127" priority="60">
      <formula>U137="ASUMIR"</formula>
    </cfRule>
  </conditionalFormatting>
  <conditionalFormatting sqref="AA137">
    <cfRule type="expression" dxfId="126" priority="59">
      <formula>$X$19&lt;&gt;"CUMPLIMIENTO_TOTAL"</formula>
    </cfRule>
  </conditionalFormatting>
  <conditionalFormatting sqref="AA142">
    <cfRule type="expression" dxfId="125" priority="58">
      <formula>$X$12&lt;&gt;"CUMPLIMIENTO_TOTAL"</formula>
    </cfRule>
  </conditionalFormatting>
  <conditionalFormatting sqref="AA148:AA150">
    <cfRule type="expression" dxfId="124" priority="57">
      <formula>U148="ASUMIR"</formula>
    </cfRule>
  </conditionalFormatting>
  <conditionalFormatting sqref="AA148:AA150">
    <cfRule type="expression" dxfId="123" priority="56">
      <formula>$X$19&lt;&gt;"CUMPLIMIENTO_TOTAL"</formula>
    </cfRule>
  </conditionalFormatting>
  <conditionalFormatting sqref="AA262:AA264">
    <cfRule type="expression" dxfId="122" priority="55">
      <formula>U262="ASUMIR"</formula>
    </cfRule>
  </conditionalFormatting>
  <conditionalFormatting sqref="AA262:AA264">
    <cfRule type="expression" dxfId="121" priority="54">
      <formula>$X$19&lt;&gt;"CUMPLIMIENTO_TOTAL"</formula>
    </cfRule>
  </conditionalFormatting>
  <conditionalFormatting sqref="AA277">
    <cfRule type="expression" dxfId="120" priority="53">
      <formula>U277="ASUMIR"</formula>
    </cfRule>
  </conditionalFormatting>
  <conditionalFormatting sqref="AA277">
    <cfRule type="expression" dxfId="119" priority="52">
      <formula>$X$19&lt;&gt;"CUMPLIMIENTO_TOTAL"</formula>
    </cfRule>
  </conditionalFormatting>
  <conditionalFormatting sqref="AA280">
    <cfRule type="expression" dxfId="118" priority="51">
      <formula>U280="ASUMIR"</formula>
    </cfRule>
  </conditionalFormatting>
  <conditionalFormatting sqref="AA280">
    <cfRule type="expression" dxfId="117" priority="50">
      <formula>$X$19&lt;&gt;"CUMPLIMIENTO_TOTAL"</formula>
    </cfRule>
  </conditionalFormatting>
  <conditionalFormatting sqref="AA283">
    <cfRule type="expression" dxfId="116" priority="49">
      <formula>U283="ASUMIR"</formula>
    </cfRule>
  </conditionalFormatting>
  <conditionalFormatting sqref="AA283">
    <cfRule type="expression" dxfId="115" priority="48">
      <formula>$X$19&lt;&gt;"CUMPLIMIENTO_TOTAL"</formula>
    </cfRule>
  </conditionalFormatting>
  <conditionalFormatting sqref="AA279">
    <cfRule type="expression" dxfId="114" priority="47">
      <formula>$X$23&lt;&gt;"CUMPLIMIENTO_TOTAL"</formula>
    </cfRule>
  </conditionalFormatting>
  <conditionalFormatting sqref="AA289">
    <cfRule type="expression" dxfId="113" priority="46">
      <formula>U289="ASUMIR"</formula>
    </cfRule>
  </conditionalFormatting>
  <conditionalFormatting sqref="AA289">
    <cfRule type="expression" dxfId="112" priority="45">
      <formula>$X$19&lt;&gt;"CUMPLIMIENTO_TOTAL"</formula>
    </cfRule>
  </conditionalFormatting>
  <conditionalFormatting sqref="AA292">
    <cfRule type="expression" dxfId="111" priority="44">
      <formula>U292="ASUMIR"</formula>
    </cfRule>
  </conditionalFormatting>
  <conditionalFormatting sqref="AA292">
    <cfRule type="expression" dxfId="110" priority="43">
      <formula>$X$19&lt;&gt;"CUMPLIMIENTO_TOTAL"</formula>
    </cfRule>
  </conditionalFormatting>
  <conditionalFormatting sqref="AA295">
    <cfRule type="expression" dxfId="109" priority="42">
      <formula>$X$39&lt;&gt;"CUMPLIMIENTO_TOTAL"</formula>
    </cfRule>
  </conditionalFormatting>
  <conditionalFormatting sqref="AA343">
    <cfRule type="expression" dxfId="108" priority="39">
      <formula>U343="ASUMIR"</formula>
    </cfRule>
  </conditionalFormatting>
  <conditionalFormatting sqref="AA343">
    <cfRule type="expression" dxfId="107" priority="38">
      <formula>$X$19&lt;&gt;"CUMPLIMIENTO_TOTAL"</formula>
    </cfRule>
  </conditionalFormatting>
  <conditionalFormatting sqref="AA328">
    <cfRule type="expression" dxfId="106" priority="37">
      <formula>U328="ASUMIR"</formula>
    </cfRule>
  </conditionalFormatting>
  <conditionalFormatting sqref="AA328">
    <cfRule type="expression" dxfId="105" priority="36">
      <formula>$X$11&lt;&gt;"CUMPLIMIENTO_TOTAL"</formula>
    </cfRule>
  </conditionalFormatting>
  <conditionalFormatting sqref="AA418">
    <cfRule type="expression" dxfId="104" priority="35">
      <formula>U418="ASUMIR"</formula>
    </cfRule>
  </conditionalFormatting>
  <conditionalFormatting sqref="AA418">
    <cfRule type="expression" dxfId="103" priority="34">
      <formula>$X$14&lt;&gt;"CUMPLIMIENTO_TOTAL"</formula>
    </cfRule>
  </conditionalFormatting>
  <conditionalFormatting sqref="AA419">
    <cfRule type="expression" dxfId="102" priority="33">
      <formula>U419="ASUMIR"</formula>
    </cfRule>
  </conditionalFormatting>
  <conditionalFormatting sqref="AA419">
    <cfRule type="expression" dxfId="101" priority="32">
      <formula>$X$14&lt;&gt;"CUMPLIMIENTO_TOTAL"</formula>
    </cfRule>
  </conditionalFormatting>
  <conditionalFormatting sqref="AA491">
    <cfRule type="expression" dxfId="100" priority="31">
      <formula>U491="ASUMIR"</formula>
    </cfRule>
  </conditionalFormatting>
  <conditionalFormatting sqref="AA491">
    <cfRule type="expression" dxfId="99" priority="30">
      <formula>$X$15&lt;&gt;"CUMPLIMIENTO_TOTAL"</formula>
    </cfRule>
  </conditionalFormatting>
  <conditionalFormatting sqref="AA493">
    <cfRule type="expression" dxfId="98" priority="29">
      <formula>U493="ASUMIR"</formula>
    </cfRule>
  </conditionalFormatting>
  <conditionalFormatting sqref="AA493">
    <cfRule type="expression" dxfId="97" priority="28">
      <formula>$X$15&lt;&gt;"CUMPLIMIENTO_TOTAL"</formula>
    </cfRule>
  </conditionalFormatting>
  <conditionalFormatting sqref="AA495">
    <cfRule type="expression" dxfId="96" priority="27">
      <formula>U495="ASUMIR"</formula>
    </cfRule>
  </conditionalFormatting>
  <conditionalFormatting sqref="AA495">
    <cfRule type="expression" dxfId="95" priority="26">
      <formula>$X$15&lt;&gt;"CUMPLIMIENTO_TOTAL"</formula>
    </cfRule>
  </conditionalFormatting>
  <conditionalFormatting sqref="AA505">
    <cfRule type="expression" dxfId="94" priority="25">
      <formula>U505="ASUMIR"</formula>
    </cfRule>
  </conditionalFormatting>
  <conditionalFormatting sqref="AA505">
    <cfRule type="expression" dxfId="93" priority="24">
      <formula>$X$18&lt;&gt;"CUMPLIMIENTO_TOTAL"</formula>
    </cfRule>
  </conditionalFormatting>
  <conditionalFormatting sqref="AA518">
    <cfRule type="expression" dxfId="92" priority="23">
      <formula>U518="ASUMIR"</formula>
    </cfRule>
  </conditionalFormatting>
  <conditionalFormatting sqref="AA518">
    <cfRule type="expression" dxfId="91" priority="22">
      <formula>$X$15&lt;&gt;"CUMPLIMIENTO_TOTAL"</formula>
    </cfRule>
  </conditionalFormatting>
  <conditionalFormatting sqref="AA527">
    <cfRule type="expression" dxfId="90" priority="20">
      <formula>U527="ASUMIR"</formula>
    </cfRule>
  </conditionalFormatting>
  <conditionalFormatting sqref="AA527">
    <cfRule type="expression" dxfId="89" priority="19">
      <formula>$X$15&lt;&gt;"CUMPLIMIENTO_TOTAL"</formula>
    </cfRule>
  </conditionalFormatting>
  <conditionalFormatting sqref="AA67">
    <cfRule type="expression" dxfId="88" priority="18">
      <formula>$X$20&lt;&gt;"CUMPLIMIENTO_TOTAL"</formula>
    </cfRule>
  </conditionalFormatting>
  <conditionalFormatting sqref="AA67">
    <cfRule type="expression" dxfId="87" priority="17">
      <formula>$X$23&lt;&gt;"CUMPLIMIENTO_TOTAL"</formula>
    </cfRule>
  </conditionalFormatting>
  <conditionalFormatting sqref="AA40:AA41">
    <cfRule type="expression" dxfId="86" priority="16">
      <formula>U40="ASUMIR"</formula>
    </cfRule>
  </conditionalFormatting>
  <conditionalFormatting sqref="AA40:AA41">
    <cfRule type="expression" dxfId="85" priority="15">
      <formula>$X$13&lt;&gt;"CUMPLIMIENTO_TOTAL"</formula>
    </cfRule>
  </conditionalFormatting>
  <conditionalFormatting sqref="AA58">
    <cfRule type="expression" dxfId="84" priority="14">
      <formula>U58="ASUMIR"</formula>
    </cfRule>
  </conditionalFormatting>
  <conditionalFormatting sqref="AA58">
    <cfRule type="expression" dxfId="83" priority="13">
      <formula>$X$13&lt;&gt;"CUMPLIMIENTO_TOTAL"</formula>
    </cfRule>
  </conditionalFormatting>
  <conditionalFormatting sqref="AA60">
    <cfRule type="expression" dxfId="82" priority="12">
      <formula>U60="ASUMIR"</formula>
    </cfRule>
  </conditionalFormatting>
  <conditionalFormatting sqref="AA60">
    <cfRule type="expression" dxfId="81" priority="11">
      <formula>$X$13&lt;&gt;"CUMPLIMIENTO_TOTAL"</formula>
    </cfRule>
  </conditionalFormatting>
  <conditionalFormatting sqref="AA63">
    <cfRule type="expression" dxfId="80" priority="10">
      <formula>U63="ASUMIR"</formula>
    </cfRule>
  </conditionalFormatting>
  <conditionalFormatting sqref="AA63">
    <cfRule type="expression" dxfId="79" priority="9">
      <formula>$X$13&lt;&gt;"CUMPLIMIENTO_TOTAL"</formula>
    </cfRule>
  </conditionalFormatting>
  <conditionalFormatting sqref="AA68:AA71">
    <cfRule type="expression" dxfId="78" priority="8">
      <formula>U68="ASUMIR"</formula>
    </cfRule>
  </conditionalFormatting>
  <conditionalFormatting sqref="AA68:AA71">
    <cfRule type="expression" dxfId="77" priority="7">
      <formula>$X$13&lt;&gt;"CUMPLIMIENTO_TOTAL"</formula>
    </cfRule>
  </conditionalFormatting>
  <conditionalFormatting sqref="AA73">
    <cfRule type="expression" dxfId="76" priority="6">
      <formula>U73="ASUMIR"</formula>
    </cfRule>
  </conditionalFormatting>
  <conditionalFormatting sqref="AA73">
    <cfRule type="expression" dxfId="75" priority="5">
      <formula>$X$13&lt;&gt;"CUMPLIMIENTO_TOTAL"</formula>
    </cfRule>
  </conditionalFormatting>
  <conditionalFormatting sqref="AA76:AA78">
    <cfRule type="expression" dxfId="74" priority="4">
      <formula>U76="ASUMIR"</formula>
    </cfRule>
  </conditionalFormatting>
  <conditionalFormatting sqref="AA76:AA78">
    <cfRule type="expression" dxfId="73" priority="3">
      <formula>$X$13&lt;&gt;"CUMPLIMIENTO_TOTAL"</formula>
    </cfRule>
  </conditionalFormatting>
  <conditionalFormatting sqref="AA61:AA62">
    <cfRule type="expression" dxfId="72" priority="2">
      <formula>$X$16&lt;&gt;"CUMPLIMIENTO_TOTAL"</formula>
    </cfRule>
  </conditionalFormatting>
  <conditionalFormatting sqref="AA28:AA34">
    <cfRule type="expression" dxfId="71" priority="1">
      <formula>$X$12&lt;&gt;"CUMPLIMIENTO_TOTAL"</formula>
    </cfRule>
  </conditionalFormatting>
  <dataValidations count="10">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342 Z349:Z528">
      <formula1>INDIRECT(X10)</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528">
      <formula1>INDIRECT(U10)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28">
      <formula1>X10="CUMPLIMIENTO_TOTAL"</formula1>
    </dataValidation>
    <dataValidation type="decimal" allowBlank="1" showInputMessage="1" showErrorMessage="1" promptTitle="% De medición del indicador" prompt="Sólo permite números" sqref="K10:K528">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528">
      <formula1>"RIESGO CONTROLADO, REQUIERE NUEVA ACCIÓN, CONTINUA LA ACCIÓN ANTERIOR"</formula1>
    </dataValidation>
    <dataValidation allowBlank="1" showInputMessage="1" showErrorMessage="1" promptTitle="Acción" prompt="Describa la forma en la cual se ha cumplido con la acción (oportunidad de mejora) que se implementó para tratar el riesgo" sqref="Y10:Y528"/>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129 S135:T528"/>
    <dataValidation allowBlank="1" showInputMessage="1" showErrorMessage="1" promptTitle="Análisis del indicador" prompt="Describa brevemente el comportamiento del indicador" sqref="L10:L528"/>
    <dataValidation allowBlank="1" showInputMessage="1" showErrorMessage="1" promptTitle="FACTORES DE RIESGO" prompt="Seleccione el factor de riesgo interno o externo" sqref="D10:D528"/>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343:Z348">
      <formula1>INDIRECT($X343)</formula1>
    </dataValidation>
  </dataValidations>
  <hyperlinks>
    <hyperlink ref="AA469" r:id="rId1"/>
    <hyperlink ref="AA470" r:id="rId2" location="gid=1872872909"/>
  </hyperlinks>
  <pageMargins left="0.7" right="0.7" top="0.75" bottom="0.75" header="0.3" footer="0.3"/>
  <drawing r:id="rId3"/>
  <extLst>
    <ext xmlns:x14="http://schemas.microsoft.com/office/spreadsheetml/2009/9/main" uri="{78C0D931-6437-407d-A8EE-F0AAD7539E65}">
      <x14:conditionalFormattings>
        <x14:conditionalFormatting xmlns:xm="http://schemas.microsoft.com/office/excel/2006/main">
          <x14:cfRule type="containsText" priority="1569" operator="containsText" id="{8F13C718-64B7-40C2-8357-E1A7DEE9315A}">
            <xm:f>NOT(ISERROR(SEARCH(#REF!,Z37)))</xm:f>
            <xm:f>#REF!</xm:f>
            <x14:dxf>
              <font>
                <color rgb="FF9C0006"/>
              </font>
              <fill>
                <patternFill>
                  <bgColor rgb="FFFFC7CE"/>
                </patternFill>
              </fill>
            </x14:dxf>
          </x14:cfRule>
          <xm:sqref>Z37:Z39 Z82:Z90 Z157:Z237 Z319:Z321 Z349:Z360 Z331:Z342 Z433:Z450 Z325:Z327</xm:sqref>
        </x14:conditionalFormatting>
        <x14:conditionalFormatting xmlns:xm="http://schemas.microsoft.com/office/excel/2006/main">
          <x14:cfRule type="containsText" priority="1570" operator="containsText" id="{E1E660E2-999B-490A-B764-10C7AA931CFD}">
            <xm:f>NOT(ISERROR(SEARCH(#REF!,X37)))</xm:f>
            <xm:f>#REF!</xm:f>
            <x14:dxf>
              <font>
                <color rgb="FF9C0006"/>
              </font>
              <fill>
                <patternFill>
                  <bgColor rgb="FFFFC7CE"/>
                </patternFill>
              </fill>
            </x14:dxf>
          </x14:cfRule>
          <xm:sqref>X37:X39 X82:X90 X157:X237 X349:X360 X331:X342 X433:X450 X325:X327 X319:X321</xm:sqref>
        </x14:conditionalFormatting>
        <x14:conditionalFormatting xmlns:xm="http://schemas.microsoft.com/office/excel/2006/main">
          <x14:cfRule type="containsText" priority="1033" operator="containsText" id="{19C81AE4-1B01-4012-8D1F-99ECB3737076}">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1032" operator="containsText" id="{F9C7F501-0E23-40E3-93B6-2E4C2940A749}">
            <xm:f>NOT(ISERROR(SEARCH(#REF!,Z10)))</xm:f>
            <xm:f>#REF!</xm:f>
            <x14:dxf>
              <font>
                <color rgb="FF9C0006"/>
              </font>
              <fill>
                <patternFill>
                  <bgColor rgb="FFFFC7CE"/>
                </patternFill>
              </fill>
            </x14:dxf>
          </x14:cfRule>
          <xm:sqref>Z10:Z24</xm:sqref>
        </x14:conditionalFormatting>
        <x14:conditionalFormatting xmlns:xm="http://schemas.microsoft.com/office/excel/2006/main">
          <x14:cfRule type="containsText" priority="1005" operator="containsText" id="{BB6F14D6-BBA2-4833-A155-1ACAD0411022}">
            <xm:f>NOT(ISERROR(SEARCH(#REF!,Z25)))</xm:f>
            <xm:f>#REF!</xm:f>
            <x14:dxf>
              <font>
                <color rgb="FF9C0006"/>
              </font>
              <fill>
                <patternFill>
                  <bgColor rgb="FFFFC7CE"/>
                </patternFill>
              </fill>
            </x14:dxf>
          </x14:cfRule>
          <xm:sqref>Z25:Z36</xm:sqref>
        </x14:conditionalFormatting>
        <x14:conditionalFormatting xmlns:xm="http://schemas.microsoft.com/office/excel/2006/main">
          <x14:cfRule type="containsText" priority="1006" operator="containsText" id="{A843F6A6-5ED4-44BF-BAC9-EA6B455564DC}">
            <xm:f>NOT(ISERROR(SEARCH(#REF!,X25)))</xm:f>
            <xm:f>#REF!</xm:f>
            <x14:dxf>
              <font>
                <color rgb="FF9C0006"/>
              </font>
              <fill>
                <patternFill>
                  <bgColor rgb="FFFFC7CE"/>
                </patternFill>
              </fill>
            </x14:dxf>
          </x14:cfRule>
          <xm:sqref>X25:X36</xm:sqref>
        </x14:conditionalFormatting>
        <x14:conditionalFormatting xmlns:xm="http://schemas.microsoft.com/office/excel/2006/main">
          <x14:cfRule type="containsText" priority="980" operator="containsText" id="{C3AE5E5C-0E08-49B3-8F55-C9C675CC6AC1}">
            <xm:f>NOT(ISERROR(SEARCH(#REF!,Z56)))</xm:f>
            <xm:f>#REF!</xm:f>
            <x14:dxf>
              <font>
                <color rgb="FF9C0006"/>
              </font>
              <fill>
                <patternFill>
                  <bgColor rgb="FFFFC7CE"/>
                </patternFill>
              </fill>
            </x14:dxf>
          </x14:cfRule>
          <xm:sqref>Z56:Z57</xm:sqref>
        </x14:conditionalFormatting>
        <x14:conditionalFormatting xmlns:xm="http://schemas.microsoft.com/office/excel/2006/main">
          <x14:cfRule type="containsText" priority="981" operator="containsText" id="{95E9A360-8F2D-47B6-9322-DA2C9E30D5B4}">
            <xm:f>NOT(ISERROR(SEARCH(#REF!,X56)))</xm:f>
            <xm:f>#REF!</xm:f>
            <x14:dxf>
              <font>
                <color rgb="FF9C0006"/>
              </font>
              <fill>
                <patternFill>
                  <bgColor rgb="FFFFC7CE"/>
                </patternFill>
              </fill>
            </x14:dxf>
          </x14:cfRule>
          <xm:sqref>X56:X57</xm:sqref>
        </x14:conditionalFormatting>
        <x14:conditionalFormatting xmlns:xm="http://schemas.microsoft.com/office/excel/2006/main">
          <x14:cfRule type="containsText" priority="966" operator="containsText" id="{4BC9B3A8-FCEF-4128-B3B0-9CBAFE490942}">
            <xm:f>NOT(ISERROR(SEARCH(#REF!,Z40)))</xm:f>
            <xm:f>#REF!</xm:f>
            <x14:dxf>
              <font>
                <color rgb="FF9C0006"/>
              </font>
              <fill>
                <patternFill>
                  <bgColor rgb="FFFFC7CE"/>
                </patternFill>
              </fill>
            </x14:dxf>
          </x14:cfRule>
          <xm:sqref>Z40:Z55</xm:sqref>
        </x14:conditionalFormatting>
        <x14:conditionalFormatting xmlns:xm="http://schemas.microsoft.com/office/excel/2006/main">
          <x14:cfRule type="containsText" priority="967" operator="containsText" id="{BA1F95EB-4850-47D4-8A17-F3A84723D6FC}">
            <xm:f>NOT(ISERROR(SEARCH(#REF!,X40)))</xm:f>
            <xm:f>#REF!</xm:f>
            <x14:dxf>
              <font>
                <color rgb="FF9C0006"/>
              </font>
              <fill>
                <patternFill>
                  <bgColor rgb="FFFFC7CE"/>
                </patternFill>
              </fill>
            </x14:dxf>
          </x14:cfRule>
          <xm:sqref>X40:X55</xm:sqref>
        </x14:conditionalFormatting>
        <x14:conditionalFormatting xmlns:xm="http://schemas.microsoft.com/office/excel/2006/main">
          <x14:cfRule type="containsText" priority="941" operator="containsText" id="{708DF16A-7A2B-4CFD-B1FA-23ECDBA60754}">
            <xm:f>NOT(ISERROR(SEARCH(#REF!,Z59)))</xm:f>
            <xm:f>#REF!</xm:f>
            <x14:dxf>
              <font>
                <color rgb="FF9C0006"/>
              </font>
              <fill>
                <patternFill>
                  <bgColor rgb="FFFFC7CE"/>
                </patternFill>
              </fill>
            </x14:dxf>
          </x14:cfRule>
          <xm:sqref>Z59 Z79:Z81 Z74 Z72 Z61:Z62 Z64:Z67</xm:sqref>
        </x14:conditionalFormatting>
        <x14:conditionalFormatting xmlns:xm="http://schemas.microsoft.com/office/excel/2006/main">
          <x14:cfRule type="containsText" priority="942" operator="containsText" id="{BFA5A691-564F-4031-A021-8EC5AFC95A1B}">
            <xm:f>NOT(ISERROR(SEARCH(#REF!,X58)))</xm:f>
            <xm:f>#REF!</xm:f>
            <x14:dxf>
              <font>
                <color rgb="FF9C0006"/>
              </font>
              <fill>
                <patternFill>
                  <bgColor rgb="FFFFC7CE"/>
                </patternFill>
              </fill>
            </x14:dxf>
          </x14:cfRule>
          <xm:sqref>X58:X81</xm:sqref>
        </x14:conditionalFormatting>
        <x14:conditionalFormatting xmlns:xm="http://schemas.microsoft.com/office/excel/2006/main">
          <x14:cfRule type="containsText" priority="901" operator="containsText" id="{E253B23D-E973-4D9A-9989-66A0A7781918}">
            <xm:f>NOT(ISERROR(SEARCH(#REF!,Z58)))</xm:f>
            <xm:f>#REF!</xm:f>
            <x14:dxf>
              <font>
                <color rgb="FF9C0006"/>
              </font>
              <fill>
                <patternFill>
                  <bgColor rgb="FFFFC7CE"/>
                </patternFill>
              </fill>
            </x14:dxf>
          </x14:cfRule>
          <xm:sqref>Z58</xm:sqref>
        </x14:conditionalFormatting>
        <x14:conditionalFormatting xmlns:xm="http://schemas.microsoft.com/office/excel/2006/main">
          <x14:cfRule type="containsText" priority="888" operator="containsText" id="{D47FCCCA-D3A5-456D-A4EC-B7E94979F410}">
            <xm:f>NOT(ISERROR(SEARCH(#REF!,Z78)))</xm:f>
            <xm:f>#REF!</xm:f>
            <x14:dxf>
              <font>
                <color rgb="FF9C0006"/>
              </font>
              <fill>
                <patternFill>
                  <bgColor rgb="FFFFC7CE"/>
                </patternFill>
              </fill>
            </x14:dxf>
          </x14:cfRule>
          <xm:sqref>Z78</xm:sqref>
        </x14:conditionalFormatting>
        <x14:conditionalFormatting xmlns:xm="http://schemas.microsoft.com/office/excel/2006/main">
          <x14:cfRule type="containsText" priority="884" operator="containsText" id="{7A17B46D-D4A7-4406-8925-47D7BB332A4B}">
            <xm:f>NOT(ISERROR(SEARCH(#REF!,Z77)))</xm:f>
            <xm:f>#REF!</xm:f>
            <x14:dxf>
              <font>
                <color rgb="FF9C0006"/>
              </font>
              <fill>
                <patternFill>
                  <bgColor rgb="FFFFC7CE"/>
                </patternFill>
              </fill>
            </x14:dxf>
          </x14:cfRule>
          <xm:sqref>Z77</xm:sqref>
        </x14:conditionalFormatting>
        <x14:conditionalFormatting xmlns:xm="http://schemas.microsoft.com/office/excel/2006/main">
          <x14:cfRule type="containsText" priority="880" operator="containsText" id="{63CBA3C3-B46A-4D69-97EC-9E7ADDCE177D}">
            <xm:f>NOT(ISERROR(SEARCH(#REF!,Z76)))</xm:f>
            <xm:f>#REF!</xm:f>
            <x14:dxf>
              <font>
                <color rgb="FF9C0006"/>
              </font>
              <fill>
                <patternFill>
                  <bgColor rgb="FFFFC7CE"/>
                </patternFill>
              </fill>
            </x14:dxf>
          </x14:cfRule>
          <xm:sqref>Z76</xm:sqref>
        </x14:conditionalFormatting>
        <x14:conditionalFormatting xmlns:xm="http://schemas.microsoft.com/office/excel/2006/main">
          <x14:cfRule type="containsText" priority="876" operator="containsText" id="{6AA91E76-1CE9-46D1-ABBC-76FDFEA18110}">
            <xm:f>NOT(ISERROR(SEARCH(#REF!,Z75)))</xm:f>
            <xm:f>#REF!</xm:f>
            <x14:dxf>
              <font>
                <color rgb="FF9C0006"/>
              </font>
              <fill>
                <patternFill>
                  <bgColor rgb="FFFFC7CE"/>
                </patternFill>
              </fill>
            </x14:dxf>
          </x14:cfRule>
          <xm:sqref>Z75</xm:sqref>
        </x14:conditionalFormatting>
        <x14:conditionalFormatting xmlns:xm="http://schemas.microsoft.com/office/excel/2006/main">
          <x14:cfRule type="containsText" priority="872" operator="containsText" id="{BBB1B32C-AFB6-45DC-AEF5-493FBB994199}">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868" operator="containsText" id="{6F57E484-6DB9-4CC8-AF48-F64DD3C20992}">
            <xm:f>NOT(ISERROR(SEARCH(#REF!,Z71)))</xm:f>
            <xm:f>#REF!</xm:f>
            <x14:dxf>
              <font>
                <color rgb="FF9C0006"/>
              </font>
              <fill>
                <patternFill>
                  <bgColor rgb="FFFFC7CE"/>
                </patternFill>
              </fill>
            </x14:dxf>
          </x14:cfRule>
          <xm:sqref>Z71</xm:sqref>
        </x14:conditionalFormatting>
        <x14:conditionalFormatting xmlns:xm="http://schemas.microsoft.com/office/excel/2006/main">
          <x14:cfRule type="containsText" priority="864" operator="containsText" id="{DA4696E4-8F4C-486A-B14A-03328168F790}">
            <xm:f>NOT(ISERROR(SEARCH(#REF!,Z70)))</xm:f>
            <xm:f>#REF!</xm:f>
            <x14:dxf>
              <font>
                <color rgb="FF9C0006"/>
              </font>
              <fill>
                <patternFill>
                  <bgColor rgb="FFFFC7CE"/>
                </patternFill>
              </fill>
            </x14:dxf>
          </x14:cfRule>
          <xm:sqref>Z70</xm:sqref>
        </x14:conditionalFormatting>
        <x14:conditionalFormatting xmlns:xm="http://schemas.microsoft.com/office/excel/2006/main">
          <x14:cfRule type="containsText" priority="860" operator="containsText" id="{6C688359-2FA3-4EFF-B6B7-ECEDFF4B415B}">
            <xm:f>NOT(ISERROR(SEARCH(#REF!,Z69)))</xm:f>
            <xm:f>#REF!</xm:f>
            <x14:dxf>
              <font>
                <color rgb="FF9C0006"/>
              </font>
              <fill>
                <patternFill>
                  <bgColor rgb="FFFFC7CE"/>
                </patternFill>
              </fill>
            </x14:dxf>
          </x14:cfRule>
          <xm:sqref>Z69</xm:sqref>
        </x14:conditionalFormatting>
        <x14:conditionalFormatting xmlns:xm="http://schemas.microsoft.com/office/excel/2006/main">
          <x14:cfRule type="containsText" priority="856" operator="containsText" id="{47511C25-BB22-438C-8159-CF259B0F8B0A}">
            <xm:f>NOT(ISERROR(SEARCH(#REF!,Z68)))</xm:f>
            <xm:f>#REF!</xm:f>
            <x14:dxf>
              <font>
                <color rgb="FF9C0006"/>
              </font>
              <fill>
                <patternFill>
                  <bgColor rgb="FFFFC7CE"/>
                </patternFill>
              </fill>
            </x14:dxf>
          </x14:cfRule>
          <xm:sqref>Z68</xm:sqref>
        </x14:conditionalFormatting>
        <x14:conditionalFormatting xmlns:xm="http://schemas.microsoft.com/office/excel/2006/main">
          <x14:cfRule type="containsText" priority="852" operator="containsText" id="{35A3E65C-E67A-4FCA-B0EE-1C15A12B5ED7}">
            <xm:f>NOT(ISERROR(SEARCH(#REF!,Z60)))</xm:f>
            <xm:f>#REF!</xm:f>
            <x14:dxf>
              <font>
                <color rgb="FF9C0006"/>
              </font>
              <fill>
                <patternFill>
                  <bgColor rgb="FFFFC7CE"/>
                </patternFill>
              </fill>
            </x14:dxf>
          </x14:cfRule>
          <xm:sqref>Z60</xm:sqref>
        </x14:conditionalFormatting>
        <x14:conditionalFormatting xmlns:xm="http://schemas.microsoft.com/office/excel/2006/main">
          <x14:cfRule type="containsText" priority="848" operator="containsText" id="{719B4410-90D4-40C3-9303-31EE585BDE00}">
            <xm:f>NOT(ISERROR(SEARCH(#REF!,Z63)))</xm:f>
            <xm:f>#REF!</xm:f>
            <x14:dxf>
              <font>
                <color rgb="FF9C0006"/>
              </font>
              <fill>
                <patternFill>
                  <bgColor rgb="FFFFC7CE"/>
                </patternFill>
              </fill>
            </x14:dxf>
          </x14:cfRule>
          <xm:sqref>Z63</xm:sqref>
        </x14:conditionalFormatting>
        <x14:conditionalFormatting xmlns:xm="http://schemas.microsoft.com/office/excel/2006/main">
          <x14:cfRule type="containsText" priority="841" operator="containsText" id="{33E05EEB-98E0-4142-9DC1-D433D9BB0612}">
            <xm:f>NOT(ISERROR(SEARCH(#REF!,X91)))</xm:f>
            <xm:f>#REF!</xm:f>
            <x14:dxf>
              <font>
                <color rgb="FF9C0006"/>
              </font>
              <fill>
                <patternFill>
                  <bgColor rgb="FFFFC7CE"/>
                </patternFill>
              </fill>
            </x14:dxf>
          </x14:cfRule>
          <xm:sqref>X91:X105</xm:sqref>
        </x14:conditionalFormatting>
        <x14:conditionalFormatting xmlns:xm="http://schemas.microsoft.com/office/excel/2006/main">
          <x14:cfRule type="containsText" priority="840" operator="containsText" id="{5DB5BF1B-B5E9-4D03-921B-DFD3801F635C}">
            <xm:f>NOT(ISERROR(SEARCH(#REF!,Z91)))</xm:f>
            <xm:f>#REF!</xm:f>
            <x14:dxf>
              <font>
                <color rgb="FF9C0006"/>
              </font>
              <fill>
                <patternFill>
                  <bgColor rgb="FFFFC7CE"/>
                </patternFill>
              </fill>
            </x14:dxf>
          </x14:cfRule>
          <xm:sqref>Z91:Z105</xm:sqref>
        </x14:conditionalFormatting>
        <x14:conditionalFormatting xmlns:xm="http://schemas.microsoft.com/office/excel/2006/main">
          <x14:cfRule type="containsText" priority="813" operator="containsText" id="{68600DEC-E5A2-408B-96C5-1ED0FA25D850}">
            <xm:f>NOT(ISERROR(SEARCH(#REF!,Z106)))</xm:f>
            <xm:f>#REF!</xm:f>
            <x14:dxf>
              <font>
                <color rgb="FF9C0006"/>
              </font>
              <fill>
                <patternFill>
                  <bgColor rgb="FFFFC7CE"/>
                </patternFill>
              </fill>
            </x14:dxf>
          </x14:cfRule>
          <xm:sqref>Z106:Z120</xm:sqref>
        </x14:conditionalFormatting>
        <x14:conditionalFormatting xmlns:xm="http://schemas.microsoft.com/office/excel/2006/main">
          <x14:cfRule type="containsText" priority="814" operator="containsText" id="{BDDD5768-0497-4FEB-A384-738BECF39DE2}">
            <xm:f>NOT(ISERROR(SEARCH(#REF!,X106)))</xm:f>
            <xm:f>#REF!</xm:f>
            <x14:dxf>
              <font>
                <color rgb="FF9C0006"/>
              </font>
              <fill>
                <patternFill>
                  <bgColor rgb="FFFFC7CE"/>
                </patternFill>
              </fill>
            </x14:dxf>
          </x14:cfRule>
          <xm:sqref>X106:X120</xm:sqref>
        </x14:conditionalFormatting>
        <x14:conditionalFormatting xmlns:xm="http://schemas.microsoft.com/office/excel/2006/main">
          <x14:cfRule type="containsText" priority="784" operator="containsText" id="{952C778E-0F8F-4FDF-95E8-57B3760FFB92}">
            <xm:f>NOT(ISERROR(SEARCH(#REF!,X121)))</xm:f>
            <xm:f>#REF!</xm:f>
            <x14:dxf>
              <font>
                <color rgb="FF9C0006"/>
              </font>
              <fill>
                <patternFill>
                  <bgColor rgb="FFFFC7CE"/>
                </patternFill>
              </fill>
            </x14:dxf>
          </x14:cfRule>
          <xm:sqref>X121:X138</xm:sqref>
        </x14:conditionalFormatting>
        <x14:conditionalFormatting xmlns:xm="http://schemas.microsoft.com/office/excel/2006/main">
          <x14:cfRule type="containsText" priority="783" operator="containsText" id="{1E841DA6-3408-44E1-A033-04CEFB1BD220}">
            <xm:f>NOT(ISERROR(SEARCH(#REF!,Z121)))</xm:f>
            <xm:f>#REF!</xm:f>
            <x14:dxf>
              <font>
                <color rgb="FF9C0006"/>
              </font>
              <fill>
                <patternFill>
                  <bgColor rgb="FFFFC7CE"/>
                </patternFill>
              </fill>
            </x14:dxf>
          </x14:cfRule>
          <xm:sqref>Z121:Z138</xm:sqref>
        </x14:conditionalFormatting>
        <x14:conditionalFormatting xmlns:xm="http://schemas.microsoft.com/office/excel/2006/main">
          <x14:cfRule type="containsText" priority="754" operator="containsText" id="{69B75FC4-CF9A-4BE2-A908-D1D9928F343A}">
            <xm:f>NOT(ISERROR(SEARCH(#REF!,X139)))</xm:f>
            <xm:f>#REF!</xm:f>
            <x14:dxf>
              <font>
                <color rgb="FF9C0006"/>
              </font>
              <fill>
                <patternFill>
                  <bgColor rgb="FFFFC7CE"/>
                </patternFill>
              </fill>
            </x14:dxf>
          </x14:cfRule>
          <xm:sqref>X139:X147</xm:sqref>
        </x14:conditionalFormatting>
        <x14:conditionalFormatting xmlns:xm="http://schemas.microsoft.com/office/excel/2006/main">
          <x14:cfRule type="containsText" priority="753" operator="containsText" id="{E3025246-3583-4DCE-95B8-1BECCE5C1C6F}">
            <xm:f>NOT(ISERROR(SEARCH(#REF!,Z139)))</xm:f>
            <xm:f>#REF!</xm:f>
            <x14:dxf>
              <font>
                <color rgb="FF9C0006"/>
              </font>
              <fill>
                <patternFill>
                  <bgColor rgb="FFFFC7CE"/>
                </patternFill>
              </fill>
            </x14:dxf>
          </x14:cfRule>
          <xm:sqref>Z139:Z147</xm:sqref>
        </x14:conditionalFormatting>
        <x14:conditionalFormatting xmlns:xm="http://schemas.microsoft.com/office/excel/2006/main">
          <x14:cfRule type="containsText" priority="732" operator="containsText" id="{A31EC8F9-8913-44FC-A988-1E32CDDAF998}">
            <xm:f>NOT(ISERROR(SEARCH(#REF!,Z148)))</xm:f>
            <xm:f>#REF!</xm:f>
            <x14:dxf>
              <font>
                <color rgb="FF9C0006"/>
              </font>
              <fill>
                <patternFill>
                  <bgColor rgb="FFFFC7CE"/>
                </patternFill>
              </fill>
            </x14:dxf>
          </x14:cfRule>
          <xm:sqref>Z148:Z156</xm:sqref>
        </x14:conditionalFormatting>
        <x14:conditionalFormatting xmlns:xm="http://schemas.microsoft.com/office/excel/2006/main">
          <x14:cfRule type="containsText" priority="733" operator="containsText" id="{EAF962DF-3105-4B53-B211-6F593E897979}">
            <xm:f>NOT(ISERROR(SEARCH(#REF!,X148)))</xm:f>
            <xm:f>#REF!</xm:f>
            <x14:dxf>
              <font>
                <color rgb="FF9C0006"/>
              </font>
              <fill>
                <patternFill>
                  <bgColor rgb="FFFFC7CE"/>
                </patternFill>
              </fill>
            </x14:dxf>
          </x14:cfRule>
          <xm:sqref>X148:X156</xm:sqref>
        </x14:conditionalFormatting>
        <x14:conditionalFormatting xmlns:xm="http://schemas.microsoft.com/office/excel/2006/main">
          <x14:cfRule type="containsText" priority="698" operator="containsText" id="{B445B529-A44A-495B-A172-15839CBF6114}">
            <xm:f>NOT(ISERROR(SEARCH(#REF!,Z238)))</xm:f>
            <xm:f>#REF!</xm:f>
            <x14:dxf>
              <font>
                <color rgb="FF9C0006"/>
              </font>
              <fill>
                <patternFill>
                  <bgColor rgb="FFFFC7CE"/>
                </patternFill>
              </fill>
            </x14:dxf>
          </x14:cfRule>
          <xm:sqref>Z238:Z264</xm:sqref>
        </x14:conditionalFormatting>
        <x14:conditionalFormatting xmlns:xm="http://schemas.microsoft.com/office/excel/2006/main">
          <x14:cfRule type="containsText" priority="699" operator="containsText" id="{CFF8C12F-A9D8-4E30-853A-50CE4C0D5E7F}">
            <xm:f>NOT(ISERROR(SEARCH(#REF!,X238)))</xm:f>
            <xm:f>#REF!</xm:f>
            <x14:dxf>
              <font>
                <color rgb="FF9C0006"/>
              </font>
              <fill>
                <patternFill>
                  <bgColor rgb="FFFFC7CE"/>
                </patternFill>
              </fill>
            </x14:dxf>
          </x14:cfRule>
          <xm:sqref>X238:X264</xm:sqref>
        </x14:conditionalFormatting>
        <x14:conditionalFormatting xmlns:xm="http://schemas.microsoft.com/office/excel/2006/main">
          <x14:cfRule type="containsText" priority="658" operator="containsText" id="{D22D788D-3F82-4097-8CEE-7CF46EE23300}">
            <xm:f>NOT(ISERROR(SEARCH(#REF!,X265)))</xm:f>
            <xm:f>#REF!</xm:f>
            <x14:dxf>
              <font>
                <color rgb="FF9C0006"/>
              </font>
              <fill>
                <patternFill>
                  <bgColor rgb="FFFFC7CE"/>
                </patternFill>
              </fill>
            </x14:dxf>
          </x14:cfRule>
          <xm:sqref>X265:X300</xm:sqref>
        </x14:conditionalFormatting>
        <x14:conditionalFormatting xmlns:xm="http://schemas.microsoft.com/office/excel/2006/main">
          <x14:cfRule type="containsText" priority="657" operator="containsText" id="{32E2AB5A-D38A-45B3-8715-D616F8528FE7}">
            <xm:f>NOT(ISERROR(SEARCH(#REF!,Z265)))</xm:f>
            <xm:f>#REF!</xm:f>
            <x14:dxf>
              <font>
                <color rgb="FF9C0006"/>
              </font>
              <fill>
                <patternFill>
                  <bgColor rgb="FFFFC7CE"/>
                </patternFill>
              </fill>
            </x14:dxf>
          </x14:cfRule>
          <xm:sqref>Z265:Z300</xm:sqref>
        </x14:conditionalFormatting>
        <x14:conditionalFormatting xmlns:xm="http://schemas.microsoft.com/office/excel/2006/main">
          <x14:cfRule type="containsText" priority="610" operator="containsText" id="{8A76B3C5-E328-4862-8EB5-1B24F5AEE109}">
            <xm:f>NOT(ISERROR(SEARCH(#REF!,X301)))</xm:f>
            <xm:f>#REF!</xm:f>
            <x14:dxf>
              <font>
                <color rgb="FF9C0006"/>
              </font>
              <fill>
                <patternFill>
                  <bgColor rgb="FFFFC7CE"/>
                </patternFill>
              </fill>
            </x14:dxf>
          </x14:cfRule>
          <xm:sqref>X301:X318</xm:sqref>
        </x14:conditionalFormatting>
        <x14:conditionalFormatting xmlns:xm="http://schemas.microsoft.com/office/excel/2006/main">
          <x14:cfRule type="containsText" priority="609" operator="containsText" id="{14ABEAC1-C6A4-453B-B158-95129FA5AA64}">
            <xm:f>NOT(ISERROR(SEARCH(#REF!,Z301)))</xm:f>
            <xm:f>#REF!</xm:f>
            <x14:dxf>
              <font>
                <color rgb="FF9C0006"/>
              </font>
              <fill>
                <patternFill>
                  <bgColor rgb="FFFFC7CE"/>
                </patternFill>
              </fill>
            </x14:dxf>
          </x14:cfRule>
          <xm:sqref>Z301:Z318</xm:sqref>
        </x14:conditionalFormatting>
        <x14:conditionalFormatting xmlns:xm="http://schemas.microsoft.com/office/excel/2006/main">
          <x14:cfRule type="containsText" priority="577" operator="containsText" id="{1AA4CA27-7E73-4EA7-8706-0F23DE146BA0}">
            <xm:f>NOT(ISERROR(SEARCH(#REF!,X322)))</xm:f>
            <xm:f>#REF!</xm:f>
            <x14:dxf>
              <font>
                <color rgb="FF9C0006"/>
              </font>
              <fill>
                <patternFill>
                  <bgColor rgb="FFFFC7CE"/>
                </patternFill>
              </fill>
            </x14:dxf>
          </x14:cfRule>
          <xm:sqref>X322:X324</xm:sqref>
        </x14:conditionalFormatting>
        <x14:conditionalFormatting xmlns:xm="http://schemas.microsoft.com/office/excel/2006/main">
          <x14:cfRule type="containsText" priority="576" operator="containsText" id="{38023CE4-270A-4851-9E2B-B96096A7F082}">
            <xm:f>NOT(ISERROR(SEARCH(#REF!,Z322)))</xm:f>
            <xm:f>#REF!</xm:f>
            <x14:dxf>
              <font>
                <color rgb="FF9C0006"/>
              </font>
              <fill>
                <patternFill>
                  <bgColor rgb="FFFFC7CE"/>
                </patternFill>
              </fill>
            </x14:dxf>
          </x14:cfRule>
          <xm:sqref>Z322:Z324</xm:sqref>
        </x14:conditionalFormatting>
        <x14:conditionalFormatting xmlns:xm="http://schemas.microsoft.com/office/excel/2006/main">
          <x14:cfRule type="containsText" priority="560" operator="containsText" id="{5A0672AD-1FCE-4703-AE02-8B3E8A751B72}">
            <xm:f>NOT(ISERROR(SEARCH(#REF!,Z328)))</xm:f>
            <xm:f>#REF!</xm:f>
            <x14:dxf>
              <font>
                <color rgb="FF9C0006"/>
              </font>
              <fill>
                <patternFill>
                  <bgColor rgb="FFFFC7CE"/>
                </patternFill>
              </fill>
            </x14:dxf>
          </x14:cfRule>
          <xm:sqref>Z328:Z330</xm:sqref>
        </x14:conditionalFormatting>
        <x14:conditionalFormatting xmlns:xm="http://schemas.microsoft.com/office/excel/2006/main">
          <x14:cfRule type="containsText" priority="561" operator="containsText" id="{E9EBFB2B-B921-4577-A17A-392C4180703C}">
            <xm:f>NOT(ISERROR(SEARCH(#REF!,X328)))</xm:f>
            <xm:f>#REF!</xm:f>
            <x14:dxf>
              <font>
                <color rgb="FF9C0006"/>
              </font>
              <fill>
                <patternFill>
                  <bgColor rgb="FFFFC7CE"/>
                </patternFill>
              </fill>
            </x14:dxf>
          </x14:cfRule>
          <xm:sqref>X328:X330</xm:sqref>
        </x14:conditionalFormatting>
        <x14:conditionalFormatting xmlns:xm="http://schemas.microsoft.com/office/excel/2006/main">
          <x14:cfRule type="containsText" priority="542" operator="containsText" id="{49F6EEE0-2AD7-4FA6-AA9F-307426D90E68}">
            <xm:f>NOT(ISERROR(SEARCH(#REF!,X343)))</xm:f>
            <xm:f>#REF!</xm:f>
            <x14:dxf>
              <font>
                <color rgb="FF9C0006"/>
              </font>
              <fill>
                <patternFill>
                  <bgColor rgb="FFFFC7CE"/>
                </patternFill>
              </fill>
            </x14:dxf>
          </x14:cfRule>
          <xm:sqref>X343:X348</xm:sqref>
        </x14:conditionalFormatting>
        <x14:conditionalFormatting xmlns:xm="http://schemas.microsoft.com/office/excel/2006/main">
          <x14:cfRule type="containsText" priority="541" operator="containsText" id="{663E3BCF-0445-4697-B979-603A45834984}">
            <xm:f>NOT(ISERROR(SEARCH(#REF!,Z343)))</xm:f>
            <xm:f>#REF!</xm:f>
            <x14:dxf>
              <font>
                <color rgb="FF9C0006"/>
              </font>
              <fill>
                <patternFill>
                  <bgColor rgb="FFFFC7CE"/>
                </patternFill>
              </fill>
            </x14:dxf>
          </x14:cfRule>
          <xm:sqref>Z343:Z348</xm:sqref>
        </x14:conditionalFormatting>
        <x14:conditionalFormatting xmlns:xm="http://schemas.microsoft.com/office/excel/2006/main">
          <x14:cfRule type="containsText" priority="515" operator="containsText" id="{E3AA6BF0-2294-4BBC-8AF6-AE82EAD7DBA7}">
            <xm:f>NOT(ISERROR(SEARCH(#REF!,Z361)))</xm:f>
            <xm:f>#REF!</xm:f>
            <x14:dxf>
              <font>
                <color rgb="FF9C0006"/>
              </font>
              <fill>
                <patternFill>
                  <bgColor rgb="FFFFC7CE"/>
                </patternFill>
              </fill>
            </x14:dxf>
          </x14:cfRule>
          <xm:sqref>Z361:Z363 Z366:Z369</xm:sqref>
        </x14:conditionalFormatting>
        <x14:conditionalFormatting xmlns:xm="http://schemas.microsoft.com/office/excel/2006/main">
          <x14:cfRule type="containsText" priority="516" operator="containsText" id="{DC193994-1248-47DE-99E2-2E43B65AFA90}">
            <xm:f>NOT(ISERROR(SEARCH(#REF!,X361)))</xm:f>
            <xm:f>#REF!</xm:f>
            <x14:dxf>
              <font>
                <color rgb="FF9C0006"/>
              </font>
              <fill>
                <patternFill>
                  <bgColor rgb="FFFFC7CE"/>
                </patternFill>
              </fill>
            </x14:dxf>
          </x14:cfRule>
          <xm:sqref>X361:X369</xm:sqref>
        </x14:conditionalFormatting>
        <x14:conditionalFormatting xmlns:xm="http://schemas.microsoft.com/office/excel/2006/main">
          <x14:cfRule type="containsText" priority="406" operator="containsText" id="{B3C30D0E-8266-4D7E-BF00-F627CFC0AE01}">
            <xm:f>NOT(ISERROR(SEARCH(#REF!,X370)))</xm:f>
            <xm:f>#REF!</xm:f>
            <x14:dxf>
              <font>
                <color rgb="FF9C0006"/>
              </font>
              <fill>
                <patternFill>
                  <bgColor rgb="FFFFC7CE"/>
                </patternFill>
              </fill>
            </x14:dxf>
          </x14:cfRule>
          <xm:sqref>X370:X387</xm:sqref>
        </x14:conditionalFormatting>
        <x14:conditionalFormatting xmlns:xm="http://schemas.microsoft.com/office/excel/2006/main">
          <x14:cfRule type="containsText" priority="405" operator="containsText" id="{AEBA4CF6-2C16-42B5-8FA1-DA32175A9E8B}">
            <xm:f>NOT(ISERROR(SEARCH(#REF!,Z370)))</xm:f>
            <xm:f>#REF!</xm:f>
            <x14:dxf>
              <font>
                <color rgb="FF9C0006"/>
              </font>
              <fill>
                <patternFill>
                  <bgColor rgb="FFFFC7CE"/>
                </patternFill>
              </fill>
            </x14:dxf>
          </x14:cfRule>
          <xm:sqref>Z370:Z387</xm:sqref>
        </x14:conditionalFormatting>
        <x14:conditionalFormatting xmlns:xm="http://schemas.microsoft.com/office/excel/2006/main">
          <x14:cfRule type="containsText" priority="372" operator="containsText" id="{8599369F-0A9C-45E1-804F-73CFF14755E5}">
            <xm:f>NOT(ISERROR(SEARCH(#REF!,X388)))</xm:f>
            <xm:f>#REF!</xm:f>
            <x14:dxf>
              <font>
                <color rgb="FF9C0006"/>
              </font>
              <fill>
                <patternFill>
                  <bgColor rgb="FFFFC7CE"/>
                </patternFill>
              </fill>
            </x14:dxf>
          </x14:cfRule>
          <xm:sqref>X388:X396</xm:sqref>
        </x14:conditionalFormatting>
        <x14:conditionalFormatting xmlns:xm="http://schemas.microsoft.com/office/excel/2006/main">
          <x14:cfRule type="containsText" priority="371" operator="containsText" id="{42219CA7-8DFA-466B-AD21-C8300795CB67}">
            <xm:f>NOT(ISERROR(SEARCH(#REF!,Z388)))</xm:f>
            <xm:f>#REF!</xm:f>
            <x14:dxf>
              <font>
                <color rgb="FF9C0006"/>
              </font>
              <fill>
                <patternFill>
                  <bgColor rgb="FFFFC7CE"/>
                </patternFill>
              </fill>
            </x14:dxf>
          </x14:cfRule>
          <xm:sqref>Z388:Z396</xm:sqref>
        </x14:conditionalFormatting>
        <x14:conditionalFormatting xmlns:xm="http://schemas.microsoft.com/office/excel/2006/main">
          <x14:cfRule type="containsText" priority="350" operator="containsText" id="{4FC84D8E-CE1B-4F62-A4D7-A1CADF1721E5}">
            <xm:f>NOT(ISERROR(SEARCH(#REF!,Z397)))</xm:f>
            <xm:f>#REF!</xm:f>
            <x14:dxf>
              <font>
                <color rgb="FF9C0006"/>
              </font>
              <fill>
                <patternFill>
                  <bgColor rgb="FFFFC7CE"/>
                </patternFill>
              </fill>
            </x14:dxf>
          </x14:cfRule>
          <xm:sqref>Z397:Z411</xm:sqref>
        </x14:conditionalFormatting>
        <x14:conditionalFormatting xmlns:xm="http://schemas.microsoft.com/office/excel/2006/main">
          <x14:cfRule type="containsText" priority="351" operator="containsText" id="{58CC8B3F-C8C6-4908-B53B-674C7E2EE13D}">
            <xm:f>NOT(ISERROR(SEARCH(#REF!,X397)))</xm:f>
            <xm:f>#REF!</xm:f>
            <x14:dxf>
              <font>
                <color rgb="FF9C0006"/>
              </font>
              <fill>
                <patternFill>
                  <bgColor rgb="FFFFC7CE"/>
                </patternFill>
              </fill>
            </x14:dxf>
          </x14:cfRule>
          <xm:sqref>X397:X411</xm:sqref>
        </x14:conditionalFormatting>
        <x14:conditionalFormatting xmlns:xm="http://schemas.microsoft.com/office/excel/2006/main">
          <x14:cfRule type="containsText" priority="322" operator="containsText" id="{2223E12B-1CD9-451E-B2C4-DB89042B5AC4}">
            <xm:f>NOT(ISERROR(SEARCH(#REF!,Z412)))</xm:f>
            <xm:f>#REF!</xm:f>
            <x14:dxf>
              <font>
                <color rgb="FF9C0006"/>
              </font>
              <fill>
                <patternFill>
                  <bgColor rgb="FFFFC7CE"/>
                </patternFill>
              </fill>
            </x14:dxf>
          </x14:cfRule>
          <xm:sqref>Z412:Z432</xm:sqref>
        </x14:conditionalFormatting>
        <x14:conditionalFormatting xmlns:xm="http://schemas.microsoft.com/office/excel/2006/main">
          <x14:cfRule type="containsText" priority="323" operator="containsText" id="{5EAD52E7-5BA5-4D73-9EC3-7CDA17F542B1}">
            <xm:f>NOT(ISERROR(SEARCH(#REF!,X412)))</xm:f>
            <xm:f>#REF!</xm:f>
            <x14:dxf>
              <font>
                <color rgb="FF9C0006"/>
              </font>
              <fill>
                <patternFill>
                  <bgColor rgb="FFFFC7CE"/>
                </patternFill>
              </fill>
            </x14:dxf>
          </x14:cfRule>
          <xm:sqref>X412:X432</xm:sqref>
        </x14:conditionalFormatting>
        <x14:conditionalFormatting xmlns:xm="http://schemas.microsoft.com/office/excel/2006/main">
          <x14:cfRule type="containsText" priority="273" operator="containsText" id="{89264EA0-AAF1-45AD-9761-FA7954E7ED8A}">
            <xm:f>NOT(ISERROR(SEARCH(#REF!,Z451)))</xm:f>
            <xm:f>#REF!</xm:f>
            <x14:dxf>
              <font>
                <color rgb="FF9C0006"/>
              </font>
              <fill>
                <patternFill>
                  <bgColor rgb="FFFFC7CE"/>
                </patternFill>
              </fill>
            </x14:dxf>
          </x14:cfRule>
          <xm:sqref>Z451:Z471</xm:sqref>
        </x14:conditionalFormatting>
        <x14:conditionalFormatting xmlns:xm="http://schemas.microsoft.com/office/excel/2006/main">
          <x14:cfRule type="containsText" priority="274" operator="containsText" id="{9EFC9510-415F-4A9F-93F2-64D800949C77}">
            <xm:f>NOT(ISERROR(SEARCH(#REF!,X451)))</xm:f>
            <xm:f>#REF!</xm:f>
            <x14:dxf>
              <font>
                <color rgb="FF9C0006"/>
              </font>
              <fill>
                <patternFill>
                  <bgColor rgb="FFFFC7CE"/>
                </patternFill>
              </fill>
            </x14:dxf>
          </x14:cfRule>
          <xm:sqref>X451:X468 X471</xm:sqref>
        </x14:conditionalFormatting>
        <x14:conditionalFormatting xmlns:xm="http://schemas.microsoft.com/office/excel/2006/main">
          <x14:cfRule type="containsText" priority="234" operator="containsText" id="{548C6542-F871-4AC1-A97B-C946FE4B6FCD}">
            <xm:f>NOT(ISERROR(SEARCH(#REF!,X469)))</xm:f>
            <xm:f>#REF!</xm:f>
            <x14:dxf>
              <font>
                <color rgb="FF9C0006"/>
              </font>
              <fill>
                <patternFill>
                  <bgColor rgb="FFFFC7CE"/>
                </patternFill>
              </fill>
            </x14:dxf>
          </x14:cfRule>
          <xm:sqref>X469:X470</xm:sqref>
        </x14:conditionalFormatting>
        <x14:conditionalFormatting xmlns:xm="http://schemas.microsoft.com/office/excel/2006/main">
          <x14:cfRule type="containsText" priority="213" operator="containsText" id="{3F78B8B6-D023-41E8-BE08-7FF6972FEED8}">
            <xm:f>NOT(ISERROR(SEARCH(#REF!,X472)))</xm:f>
            <xm:f>#REF!</xm:f>
            <x14:dxf>
              <font>
                <color rgb="FF9C0006"/>
              </font>
              <fill>
                <patternFill>
                  <bgColor rgb="FFFFC7CE"/>
                </patternFill>
              </fill>
            </x14:dxf>
          </x14:cfRule>
          <xm:sqref>X472:X474 X478:X489</xm:sqref>
        </x14:conditionalFormatting>
        <x14:conditionalFormatting xmlns:xm="http://schemas.microsoft.com/office/excel/2006/main">
          <x14:cfRule type="containsText" priority="188" operator="containsText" id="{8D69D733-B2AC-40CD-A016-A0201919888E}">
            <xm:f>NOT(ISERROR(SEARCH(#REF!,Z472)))</xm:f>
            <xm:f>#REF!</xm:f>
            <x14:dxf>
              <font>
                <color rgb="FF9C0006"/>
              </font>
              <fill>
                <patternFill>
                  <bgColor rgb="FFFFC7CE"/>
                </patternFill>
              </fill>
            </x14:dxf>
          </x14:cfRule>
          <xm:sqref>Z472:Z474 Z478:Z489</xm:sqref>
        </x14:conditionalFormatting>
        <x14:conditionalFormatting xmlns:xm="http://schemas.microsoft.com/office/excel/2006/main">
          <x14:cfRule type="containsText" priority="183" operator="containsText" id="{0F184EAB-8581-43E3-AF73-06895B41FFDD}">
            <xm:f>NOT(ISERROR(SEARCH(#REF!,X475)))</xm:f>
            <xm:f>#REF!</xm:f>
            <x14:dxf>
              <font>
                <color rgb="FF9C0006"/>
              </font>
              <fill>
                <patternFill>
                  <bgColor rgb="FFFFC7CE"/>
                </patternFill>
              </fill>
            </x14:dxf>
          </x14:cfRule>
          <xm:sqref>X475:X477</xm:sqref>
        </x14:conditionalFormatting>
        <x14:conditionalFormatting xmlns:xm="http://schemas.microsoft.com/office/excel/2006/main">
          <x14:cfRule type="containsText" priority="180" operator="containsText" id="{9D7D18CE-BE62-4F50-99B2-B170DD4ABECF}">
            <xm:f>NOT(ISERROR(SEARCH(#REF!,Z475)))</xm:f>
            <xm:f>#REF!</xm:f>
            <x14:dxf>
              <font>
                <color rgb="FF9C0006"/>
              </font>
              <fill>
                <patternFill>
                  <bgColor rgb="FFFFC7CE"/>
                </patternFill>
              </fill>
            </x14:dxf>
          </x14:cfRule>
          <xm:sqref>Z475:Z477</xm:sqref>
        </x14:conditionalFormatting>
        <x14:conditionalFormatting xmlns:xm="http://schemas.microsoft.com/office/excel/2006/main">
          <x14:cfRule type="containsText" priority="174" operator="containsText" id="{AB9EDC87-F709-4F97-AC50-FCA4B3FA3F0C}">
            <xm:f>NOT(ISERROR(SEARCH(#REF!,X490)))</xm:f>
            <xm:f>#REF!</xm:f>
            <x14:dxf>
              <font>
                <color rgb="FF9C0006"/>
              </font>
              <fill>
                <patternFill>
                  <bgColor rgb="FFFFC7CE"/>
                </patternFill>
              </fill>
            </x14:dxf>
          </x14:cfRule>
          <xm:sqref>X490:X495</xm:sqref>
        </x14:conditionalFormatting>
        <x14:conditionalFormatting xmlns:xm="http://schemas.microsoft.com/office/excel/2006/main">
          <x14:cfRule type="containsText" priority="173" operator="containsText" id="{9A17307E-1D2E-406B-A73B-FD18106B3F02}">
            <xm:f>NOT(ISERROR(SEARCH(#REF!,Z490)))</xm:f>
            <xm:f>#REF!</xm:f>
            <x14:dxf>
              <font>
                <color rgb="FF9C0006"/>
              </font>
              <fill>
                <patternFill>
                  <bgColor rgb="FFFFC7CE"/>
                </patternFill>
              </fill>
            </x14:dxf>
          </x14:cfRule>
          <xm:sqref>Z490:Z495</xm:sqref>
        </x14:conditionalFormatting>
        <x14:conditionalFormatting xmlns:xm="http://schemas.microsoft.com/office/excel/2006/main">
          <x14:cfRule type="containsText" priority="155" operator="containsText" id="{58F42725-3642-462F-B745-7C2A5FC139D6}">
            <xm:f>NOT(ISERROR(SEARCH(#REF!,Z496)))</xm:f>
            <xm:f>#REF!</xm:f>
            <x14:dxf>
              <font>
                <color rgb="FF9C0006"/>
              </font>
              <fill>
                <patternFill>
                  <bgColor rgb="FFFFC7CE"/>
                </patternFill>
              </fill>
            </x14:dxf>
          </x14:cfRule>
          <xm:sqref>Z496:Z504</xm:sqref>
        </x14:conditionalFormatting>
        <x14:conditionalFormatting xmlns:xm="http://schemas.microsoft.com/office/excel/2006/main">
          <x14:cfRule type="containsText" priority="156" operator="containsText" id="{45D3AE6C-6F97-4EB2-B204-0094B361031F}">
            <xm:f>NOT(ISERROR(SEARCH(#REF!,X496)))</xm:f>
            <xm:f>#REF!</xm:f>
            <x14:dxf>
              <font>
                <color rgb="FF9C0006"/>
              </font>
              <fill>
                <patternFill>
                  <bgColor rgb="FFFFC7CE"/>
                </patternFill>
              </fill>
            </x14:dxf>
          </x14:cfRule>
          <xm:sqref>X496:X504</xm:sqref>
        </x14:conditionalFormatting>
        <x14:conditionalFormatting xmlns:xm="http://schemas.microsoft.com/office/excel/2006/main">
          <x14:cfRule type="containsText" priority="130" operator="containsText" id="{A75A7C21-8C81-418E-82A1-6125BFAD2B0D}">
            <xm:f>NOT(ISERROR(SEARCH(#REF!,X505)))</xm:f>
            <xm:f>#REF!</xm:f>
            <x14:dxf>
              <font>
                <color rgb="FF9C0006"/>
              </font>
              <fill>
                <patternFill>
                  <bgColor rgb="FFFFC7CE"/>
                </patternFill>
              </fill>
            </x14:dxf>
          </x14:cfRule>
          <xm:sqref>X505:X516</xm:sqref>
        </x14:conditionalFormatting>
        <x14:conditionalFormatting xmlns:xm="http://schemas.microsoft.com/office/excel/2006/main">
          <x14:cfRule type="containsText" priority="129" operator="containsText" id="{E3245EF2-2D74-4414-9EA9-5F56938D42D6}">
            <xm:f>NOT(ISERROR(SEARCH(#REF!,Z505)))</xm:f>
            <xm:f>#REF!</xm:f>
            <x14:dxf>
              <font>
                <color rgb="FF9C0006"/>
              </font>
              <fill>
                <patternFill>
                  <bgColor rgb="FFFFC7CE"/>
                </patternFill>
              </fill>
            </x14:dxf>
          </x14:cfRule>
          <xm:sqref>Z505:Z516</xm:sqref>
        </x14:conditionalFormatting>
        <x14:conditionalFormatting xmlns:xm="http://schemas.microsoft.com/office/excel/2006/main">
          <x14:cfRule type="containsText" priority="104" operator="containsText" id="{170364FE-7F01-4F5F-873D-0D7C5B79C689}">
            <xm:f>NOT(ISERROR(SEARCH(#REF!,Z517)))</xm:f>
            <xm:f>#REF!</xm:f>
            <x14:dxf>
              <font>
                <color rgb="FF9C0006"/>
              </font>
              <fill>
                <patternFill>
                  <bgColor rgb="FFFFC7CE"/>
                </patternFill>
              </fill>
            </x14:dxf>
          </x14:cfRule>
          <xm:sqref>Z517:Z528</xm:sqref>
        </x14:conditionalFormatting>
        <x14:conditionalFormatting xmlns:xm="http://schemas.microsoft.com/office/excel/2006/main">
          <x14:cfRule type="containsText" priority="105" operator="containsText" id="{29B7F0B4-0396-48FB-96FD-BC2F3499590C}">
            <xm:f>NOT(ISERROR(SEARCH(#REF!,X517)))</xm:f>
            <xm:f>#REF!</xm:f>
            <x14:dxf>
              <font>
                <color rgb="FF9C0006"/>
              </font>
              <fill>
                <patternFill>
                  <bgColor rgb="FFFFC7CE"/>
                </patternFill>
              </fill>
            </x14:dxf>
          </x14:cfRule>
          <xm:sqref>X517:X528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6"/>
  <sheetViews>
    <sheetView showGridLines="0" topLeftCell="B65" zoomScaleNormal="100" zoomScaleSheetLayoutView="130" workbookViewId="0">
      <selection activeCell="M87" sqref="M87:O92"/>
    </sheetView>
  </sheetViews>
  <sheetFormatPr baseColWidth="10" defaultColWidth="11.42578125" defaultRowHeight="12.75" x14ac:dyDescent="0.2"/>
  <cols>
    <col min="1" max="1" width="14.28515625" style="11" customWidth="1"/>
    <col min="2" max="2" width="1.5703125" style="11" customWidth="1"/>
    <col min="3" max="8" width="11.71093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525" t="s">
        <v>67</v>
      </c>
      <c r="B1" s="526"/>
      <c r="C1" s="526"/>
      <c r="D1" s="526"/>
      <c r="E1" s="526"/>
      <c r="F1" s="526"/>
      <c r="G1" s="526"/>
      <c r="H1" s="526"/>
      <c r="I1" s="526"/>
      <c r="J1" s="526"/>
      <c r="K1" s="526"/>
      <c r="L1" s="526"/>
      <c r="M1" s="526"/>
      <c r="N1" s="526"/>
      <c r="O1" s="526"/>
      <c r="P1" s="526"/>
      <c r="Q1" s="526"/>
      <c r="R1" s="526"/>
      <c r="S1" s="526"/>
      <c r="T1" s="526"/>
      <c r="U1" s="2"/>
    </row>
    <row r="2" spans="1:34" ht="15.75" x14ac:dyDescent="0.25">
      <c r="A2" s="17"/>
      <c r="B2" s="18"/>
      <c r="C2" s="18"/>
      <c r="D2" s="18"/>
      <c r="E2" s="18"/>
      <c r="F2" s="18"/>
      <c r="G2" s="18"/>
      <c r="H2" s="18"/>
      <c r="I2" s="18"/>
      <c r="J2" s="18"/>
      <c r="K2" s="18"/>
      <c r="L2" s="18"/>
      <c r="M2" s="18"/>
      <c r="N2" s="18"/>
      <c r="O2" s="18"/>
      <c r="P2" s="18"/>
      <c r="Q2" s="18"/>
      <c r="R2" s="26"/>
      <c r="S2" s="26"/>
      <c r="T2" s="85"/>
      <c r="U2" s="2"/>
    </row>
    <row r="3" spans="1:34" ht="15.75" x14ac:dyDescent="0.25">
      <c r="A3" s="523" t="s">
        <v>66</v>
      </c>
      <c r="B3" s="524"/>
      <c r="C3" s="524"/>
      <c r="D3" s="524"/>
      <c r="E3" s="524"/>
      <c r="F3" s="524"/>
      <c r="G3" s="524"/>
      <c r="H3" s="524"/>
      <c r="I3" s="524"/>
      <c r="J3" s="524"/>
      <c r="K3" s="524"/>
      <c r="L3" s="524"/>
      <c r="M3" s="524"/>
      <c r="N3" s="524"/>
      <c r="O3" s="524"/>
      <c r="P3" s="524"/>
      <c r="Q3" s="524"/>
      <c r="R3" s="524"/>
      <c r="S3" s="524"/>
      <c r="T3" s="524"/>
      <c r="U3" s="2"/>
    </row>
    <row r="4" spans="1:34" x14ac:dyDescent="0.2">
      <c r="A4" s="14"/>
      <c r="B4" s="15"/>
      <c r="C4" s="16"/>
      <c r="D4" s="16"/>
      <c r="E4" s="16"/>
      <c r="F4" s="16"/>
      <c r="G4" s="16"/>
      <c r="H4" s="16"/>
      <c r="I4" s="16"/>
      <c r="J4" s="16"/>
      <c r="K4" s="16"/>
      <c r="L4" s="16"/>
      <c r="M4" s="16"/>
      <c r="N4" s="16"/>
      <c r="O4" s="16"/>
      <c r="P4" s="16"/>
      <c r="Q4" s="16"/>
      <c r="R4" s="16"/>
      <c r="S4" s="16"/>
      <c r="T4" s="16"/>
      <c r="U4" s="2"/>
    </row>
    <row r="5" spans="1:34" ht="13.5" thickBot="1" x14ac:dyDescent="0.25">
      <c r="A5" s="19"/>
      <c r="B5" s="19"/>
      <c r="C5" s="20"/>
      <c r="D5" s="20"/>
      <c r="E5" s="20"/>
      <c r="F5" s="20"/>
      <c r="G5" s="20"/>
      <c r="H5" s="20"/>
      <c r="I5" s="20"/>
      <c r="J5" s="20"/>
      <c r="K5" s="20"/>
      <c r="L5" s="20"/>
      <c r="M5" s="20"/>
      <c r="N5" s="20"/>
      <c r="O5" s="20"/>
      <c r="P5" s="20"/>
      <c r="Q5" s="20"/>
      <c r="R5" s="20"/>
      <c r="S5" s="20"/>
      <c r="T5" s="20"/>
    </row>
    <row r="6" spans="1:34" ht="24" customHeight="1" x14ac:dyDescent="0.2">
      <c r="A6" s="21" t="s">
        <v>20</v>
      </c>
      <c r="B6" s="532"/>
      <c r="C6" s="490" t="s">
        <v>82</v>
      </c>
      <c r="D6" s="490"/>
      <c r="E6" s="490"/>
      <c r="F6" s="490"/>
      <c r="G6" s="490"/>
      <c r="H6" s="490"/>
      <c r="I6" s="536"/>
      <c r="J6" s="516"/>
      <c r="K6" s="535" t="s">
        <v>81</v>
      </c>
      <c r="L6" s="535"/>
      <c r="M6" s="535"/>
      <c r="N6" s="535"/>
      <c r="O6" s="535"/>
      <c r="P6" s="535"/>
      <c r="Q6" s="535"/>
      <c r="R6" s="28"/>
      <c r="S6" s="28"/>
      <c r="T6" s="527"/>
    </row>
    <row r="7" spans="1:34" ht="15" customHeight="1" x14ac:dyDescent="0.2">
      <c r="A7" s="512" t="s">
        <v>22</v>
      </c>
      <c r="B7" s="533"/>
      <c r="C7" s="491"/>
      <c r="D7" s="491"/>
      <c r="E7" s="491"/>
      <c r="F7" s="491"/>
      <c r="G7" s="491"/>
      <c r="H7" s="491"/>
      <c r="I7" s="537"/>
      <c r="J7" s="517"/>
      <c r="K7" s="489" t="s">
        <v>95</v>
      </c>
      <c r="L7" s="489"/>
      <c r="M7" s="489"/>
      <c r="N7" s="489"/>
      <c r="O7" s="489"/>
      <c r="P7" s="489"/>
      <c r="Q7" s="489"/>
      <c r="R7" s="489"/>
      <c r="S7" s="489"/>
      <c r="T7" s="528"/>
    </row>
    <row r="8" spans="1:34" ht="15" customHeight="1" x14ac:dyDescent="0.2">
      <c r="A8" s="512"/>
      <c r="B8" s="533"/>
      <c r="C8" s="504" t="s">
        <v>21</v>
      </c>
      <c r="D8" s="504"/>
      <c r="E8" s="504"/>
      <c r="F8" s="504" t="s">
        <v>224</v>
      </c>
      <c r="G8" s="504"/>
      <c r="H8" s="504"/>
      <c r="I8" s="537"/>
      <c r="J8" s="517"/>
      <c r="K8" s="489"/>
      <c r="L8" s="489"/>
      <c r="M8" s="489"/>
      <c r="N8" s="489"/>
      <c r="O8" s="489"/>
      <c r="P8" s="489"/>
      <c r="Q8" s="489"/>
      <c r="R8" s="489"/>
      <c r="S8" s="489"/>
      <c r="T8" s="528"/>
    </row>
    <row r="9" spans="1:34" ht="15" customHeight="1" x14ac:dyDescent="0.2">
      <c r="A9" s="512"/>
      <c r="B9" s="533"/>
      <c r="C9" s="492" t="s">
        <v>34</v>
      </c>
      <c r="D9" s="492"/>
      <c r="E9" s="492"/>
      <c r="F9" s="492" t="s">
        <v>262</v>
      </c>
      <c r="G9" s="492"/>
      <c r="H9" s="492"/>
      <c r="I9" s="537"/>
      <c r="J9" s="517"/>
      <c r="K9" s="489" t="s">
        <v>412</v>
      </c>
      <c r="L9" s="489"/>
      <c r="M9" s="489"/>
      <c r="N9" s="489"/>
      <c r="O9" s="489"/>
      <c r="P9" s="489"/>
      <c r="Q9" s="489"/>
      <c r="R9" s="489"/>
      <c r="S9" s="489"/>
      <c r="T9" s="528"/>
      <c r="W9" s="2"/>
      <c r="X9" s="2"/>
      <c r="Y9" s="2"/>
      <c r="Z9" s="2"/>
      <c r="AA9" s="2"/>
      <c r="AB9" s="2"/>
      <c r="AC9" s="2"/>
      <c r="AD9" s="2"/>
      <c r="AE9" s="2"/>
      <c r="AF9" s="2"/>
      <c r="AG9" s="2"/>
      <c r="AH9" s="2"/>
    </row>
    <row r="10" spans="1:34" ht="12.75" customHeight="1" x14ac:dyDescent="0.2">
      <c r="A10" s="512"/>
      <c r="B10" s="533"/>
      <c r="C10" s="492" t="s">
        <v>35</v>
      </c>
      <c r="D10" s="492"/>
      <c r="E10" s="492"/>
      <c r="F10" s="492" t="s">
        <v>39</v>
      </c>
      <c r="G10" s="492"/>
      <c r="H10" s="492"/>
      <c r="I10" s="537"/>
      <c r="J10" s="517"/>
      <c r="K10" s="489"/>
      <c r="L10" s="489"/>
      <c r="M10" s="489"/>
      <c r="N10" s="489"/>
      <c r="O10" s="489"/>
      <c r="P10" s="489"/>
      <c r="Q10" s="489"/>
      <c r="R10" s="489"/>
      <c r="S10" s="489"/>
      <c r="T10" s="528"/>
      <c r="W10" s="539"/>
      <c r="X10" s="539"/>
      <c r="Y10" s="539"/>
      <c r="Z10" s="540"/>
      <c r="AA10" s="539"/>
      <c r="AB10" s="539"/>
      <c r="AC10" s="539"/>
      <c r="AD10" s="539"/>
      <c r="AE10" s="539"/>
      <c r="AF10" s="539"/>
      <c r="AG10" s="539"/>
      <c r="AH10" s="539"/>
    </row>
    <row r="11" spans="1:34" ht="15" customHeight="1" x14ac:dyDescent="0.2">
      <c r="A11" s="512"/>
      <c r="B11" s="533"/>
      <c r="C11" s="492" t="s">
        <v>36</v>
      </c>
      <c r="D11" s="492"/>
      <c r="E11" s="492"/>
      <c r="F11" s="492" t="s">
        <v>40</v>
      </c>
      <c r="G11" s="492"/>
      <c r="H11" s="492"/>
      <c r="I11" s="537"/>
      <c r="J11" s="517"/>
      <c r="K11" s="489"/>
      <c r="L11" s="489"/>
      <c r="M11" s="489"/>
      <c r="N11" s="489"/>
      <c r="O11" s="489"/>
      <c r="P11" s="489"/>
      <c r="Q11" s="489"/>
      <c r="R11" s="489"/>
      <c r="S11" s="489"/>
      <c r="T11" s="528"/>
      <c r="W11" s="539"/>
      <c r="X11" s="539"/>
      <c r="Y11" s="539"/>
      <c r="Z11" s="540"/>
      <c r="AA11" s="539"/>
      <c r="AB11" s="539"/>
      <c r="AC11" s="539"/>
      <c r="AD11" s="539"/>
      <c r="AE11" s="539"/>
      <c r="AF11" s="539"/>
      <c r="AG11" s="539"/>
      <c r="AH11" s="539"/>
    </row>
    <row r="12" spans="1:34" ht="12.75" customHeight="1" x14ac:dyDescent="0.2">
      <c r="A12" s="512"/>
      <c r="B12" s="533"/>
      <c r="C12" s="492" t="s">
        <v>37</v>
      </c>
      <c r="D12" s="492"/>
      <c r="E12" s="492"/>
      <c r="F12" s="492" t="s">
        <v>41</v>
      </c>
      <c r="G12" s="492"/>
      <c r="H12" s="492"/>
      <c r="I12" s="537"/>
      <c r="J12" s="517"/>
      <c r="K12" s="489" t="s">
        <v>96</v>
      </c>
      <c r="L12" s="489"/>
      <c r="M12" s="489"/>
      <c r="N12" s="489"/>
      <c r="O12" s="489"/>
      <c r="P12" s="489"/>
      <c r="Q12" s="489"/>
      <c r="R12" s="489"/>
      <c r="S12" s="489"/>
      <c r="T12" s="528"/>
    </row>
    <row r="13" spans="1:34" ht="12.75" customHeight="1" x14ac:dyDescent="0.2">
      <c r="A13" s="512"/>
      <c r="B13" s="533"/>
      <c r="C13" s="492" t="s">
        <v>226</v>
      </c>
      <c r="D13" s="492"/>
      <c r="E13" s="492"/>
      <c r="F13" s="492" t="s">
        <v>225</v>
      </c>
      <c r="G13" s="492"/>
      <c r="H13" s="492"/>
      <c r="I13" s="537"/>
      <c r="J13" s="517"/>
      <c r="K13" s="489"/>
      <c r="L13" s="489"/>
      <c r="M13" s="489"/>
      <c r="N13" s="489"/>
      <c r="O13" s="489"/>
      <c r="P13" s="489"/>
      <c r="Q13" s="489"/>
      <c r="R13" s="489"/>
      <c r="S13" s="489"/>
      <c r="T13" s="528"/>
    </row>
    <row r="14" spans="1:34" ht="15" customHeight="1" x14ac:dyDescent="0.2">
      <c r="A14" s="512"/>
      <c r="B14" s="533"/>
      <c r="C14" s="492" t="s">
        <v>38</v>
      </c>
      <c r="D14" s="492"/>
      <c r="E14" s="492"/>
      <c r="F14" s="492" t="s">
        <v>463</v>
      </c>
      <c r="G14" s="492"/>
      <c r="H14" s="492"/>
      <c r="I14" s="537"/>
      <c r="J14" s="517"/>
      <c r="K14" s="489" t="s">
        <v>97</v>
      </c>
      <c r="L14" s="489"/>
      <c r="M14" s="489"/>
      <c r="N14" s="489"/>
      <c r="O14" s="489"/>
      <c r="P14" s="489"/>
      <c r="Q14" s="489"/>
      <c r="R14" s="489"/>
      <c r="S14" s="489"/>
      <c r="T14" s="528"/>
    </row>
    <row r="15" spans="1:34" ht="17.25" customHeight="1" x14ac:dyDescent="0.2">
      <c r="A15" s="512"/>
      <c r="B15" s="533"/>
      <c r="C15" s="86"/>
      <c r="D15" s="115" t="s">
        <v>144</v>
      </c>
      <c r="E15" s="86"/>
      <c r="F15" s="86"/>
      <c r="G15" s="86"/>
      <c r="H15" s="86"/>
      <c r="I15" s="537"/>
      <c r="J15" s="517"/>
      <c r="K15" s="84"/>
      <c r="L15" s="84"/>
      <c r="M15" s="84"/>
      <c r="N15" s="84"/>
      <c r="O15" s="84"/>
      <c r="P15" s="84"/>
      <c r="Q15" s="84"/>
      <c r="R15" s="84"/>
      <c r="S15" s="84"/>
      <c r="T15" s="528"/>
    </row>
    <row r="16" spans="1:34" ht="12.75" customHeight="1" x14ac:dyDescent="0.2">
      <c r="A16" s="512"/>
      <c r="B16" s="533"/>
      <c r="C16" s="492"/>
      <c r="D16" s="492"/>
      <c r="E16" s="492"/>
      <c r="F16" s="564"/>
      <c r="G16" s="564"/>
      <c r="H16" s="564"/>
      <c r="I16" s="537"/>
      <c r="J16" s="517"/>
      <c r="K16" s="489" t="s">
        <v>98</v>
      </c>
      <c r="L16" s="489"/>
      <c r="M16" s="489"/>
      <c r="N16" s="489"/>
      <c r="O16" s="489"/>
      <c r="P16" s="489"/>
      <c r="Q16" s="489"/>
      <c r="R16" s="489"/>
      <c r="S16" s="489"/>
      <c r="T16" s="528"/>
    </row>
    <row r="17" spans="1:21" ht="12.75" customHeight="1" x14ac:dyDescent="0.2">
      <c r="A17" s="512"/>
      <c r="B17" s="533"/>
      <c r="C17" s="492" t="s">
        <v>83</v>
      </c>
      <c r="D17" s="492"/>
      <c r="E17" s="492"/>
      <c r="F17" s="492"/>
      <c r="G17" s="492"/>
      <c r="H17" s="492"/>
      <c r="I17" s="537"/>
      <c r="J17" s="517"/>
      <c r="K17" s="489"/>
      <c r="L17" s="489"/>
      <c r="M17" s="489"/>
      <c r="N17" s="489"/>
      <c r="O17" s="489"/>
      <c r="P17" s="489"/>
      <c r="Q17" s="489"/>
      <c r="R17" s="489"/>
      <c r="S17" s="489"/>
      <c r="T17" s="528"/>
    </row>
    <row r="18" spans="1:21" ht="12.75" customHeight="1" x14ac:dyDescent="0.2">
      <c r="A18" s="512"/>
      <c r="B18" s="533"/>
      <c r="C18" s="492"/>
      <c r="D18" s="492"/>
      <c r="E18" s="492"/>
      <c r="F18" s="492"/>
      <c r="G18" s="492"/>
      <c r="H18" s="492"/>
      <c r="I18" s="537"/>
      <c r="J18" s="517"/>
      <c r="K18" s="489"/>
      <c r="L18" s="489"/>
      <c r="M18" s="489"/>
      <c r="N18" s="489"/>
      <c r="O18" s="489"/>
      <c r="P18" s="489"/>
      <c r="Q18" s="489"/>
      <c r="R18" s="489"/>
      <c r="S18" s="489"/>
      <c r="T18" s="528"/>
    </row>
    <row r="19" spans="1:21" ht="13.5" thickBot="1" x14ac:dyDescent="0.25">
      <c r="A19" s="513"/>
      <c r="B19" s="534"/>
      <c r="C19" s="530"/>
      <c r="D19" s="530"/>
      <c r="E19" s="530"/>
      <c r="F19" s="530"/>
      <c r="G19" s="530"/>
      <c r="H19" s="530"/>
      <c r="I19" s="538"/>
      <c r="J19" s="518"/>
      <c r="K19" s="531"/>
      <c r="L19" s="531"/>
      <c r="M19" s="531"/>
      <c r="N19" s="531"/>
      <c r="O19" s="531"/>
      <c r="P19" s="531"/>
      <c r="Q19" s="531"/>
      <c r="R19" s="27"/>
      <c r="S19" s="27"/>
      <c r="T19" s="529"/>
    </row>
    <row r="20" spans="1:21" ht="24" customHeight="1" x14ac:dyDescent="0.2">
      <c r="A20" s="22" t="s">
        <v>23</v>
      </c>
      <c r="B20" s="497"/>
      <c r="C20" s="490" t="s">
        <v>49</v>
      </c>
      <c r="D20" s="490"/>
      <c r="E20" s="490"/>
      <c r="F20" s="490"/>
      <c r="G20" s="490"/>
      <c r="H20" s="490"/>
      <c r="I20" s="499"/>
      <c r="J20" s="516"/>
      <c r="K20" s="48"/>
      <c r="L20" s="48"/>
      <c r="M20" s="48"/>
      <c r="N20" s="48"/>
      <c r="O20" s="48"/>
      <c r="P20" s="48"/>
      <c r="Q20" s="48"/>
      <c r="R20" s="48"/>
      <c r="S20" s="48"/>
      <c r="T20" s="541"/>
    </row>
    <row r="21" spans="1:21" ht="12.75" customHeight="1" x14ac:dyDescent="0.2">
      <c r="A21" s="512" t="s">
        <v>24</v>
      </c>
      <c r="B21" s="498"/>
      <c r="C21" s="521"/>
      <c r="D21" s="521"/>
      <c r="E21" s="521"/>
      <c r="F21" s="521"/>
      <c r="G21" s="521"/>
      <c r="H21" s="521"/>
      <c r="I21" s="500"/>
      <c r="J21" s="517"/>
      <c r="K21" s="544" t="s">
        <v>200</v>
      </c>
      <c r="L21" s="544"/>
      <c r="M21" s="544"/>
      <c r="N21" s="544"/>
      <c r="O21" s="544"/>
      <c r="P21" s="544"/>
      <c r="Q21" s="544"/>
      <c r="R21" s="544"/>
      <c r="S21" s="544"/>
      <c r="T21" s="542"/>
      <c r="U21" s="3"/>
    </row>
    <row r="22" spans="1:21" ht="12.75" customHeight="1" x14ac:dyDescent="0.2">
      <c r="A22" s="512"/>
      <c r="B22" s="498"/>
      <c r="C22" s="514" t="s">
        <v>99</v>
      </c>
      <c r="D22" s="514"/>
      <c r="E22" s="514"/>
      <c r="F22" s="514"/>
      <c r="G22" s="514"/>
      <c r="H22" s="514"/>
      <c r="I22" s="500"/>
      <c r="J22" s="517"/>
      <c r="K22" s="548" t="s">
        <v>25</v>
      </c>
      <c r="L22" s="30" t="s">
        <v>201</v>
      </c>
      <c r="M22" s="31" t="s">
        <v>145</v>
      </c>
      <c r="N22" s="31">
        <v>5</v>
      </c>
      <c r="O22" s="32">
        <v>5</v>
      </c>
      <c r="P22" s="33">
        <v>10</v>
      </c>
      <c r="Q22" s="33">
        <v>15</v>
      </c>
      <c r="R22" s="33">
        <v>20</v>
      </c>
      <c r="S22" s="33">
        <v>25</v>
      </c>
      <c r="T22" s="542"/>
      <c r="U22" s="2"/>
    </row>
    <row r="23" spans="1:21" x14ac:dyDescent="0.2">
      <c r="A23" s="512"/>
      <c r="B23" s="498"/>
      <c r="C23" s="514" t="s">
        <v>214</v>
      </c>
      <c r="D23" s="514"/>
      <c r="E23" s="514"/>
      <c r="F23" s="514"/>
      <c r="G23" s="514"/>
      <c r="H23" s="514"/>
      <c r="I23" s="500"/>
      <c r="J23" s="517"/>
      <c r="K23" s="549"/>
      <c r="L23" s="34" t="s">
        <v>202</v>
      </c>
      <c r="M23" s="31" t="s">
        <v>203</v>
      </c>
      <c r="N23" s="31">
        <v>4</v>
      </c>
      <c r="O23" s="32">
        <v>4</v>
      </c>
      <c r="P23" s="32">
        <v>8</v>
      </c>
      <c r="Q23" s="33">
        <v>12</v>
      </c>
      <c r="R23" s="33">
        <v>16</v>
      </c>
      <c r="S23" s="33">
        <v>20</v>
      </c>
      <c r="T23" s="542"/>
      <c r="U23" s="2"/>
    </row>
    <row r="24" spans="1:21" x14ac:dyDescent="0.2">
      <c r="A24" s="512"/>
      <c r="B24" s="498"/>
      <c r="C24" s="514" t="s">
        <v>215</v>
      </c>
      <c r="D24" s="514"/>
      <c r="E24" s="514"/>
      <c r="F24" s="514"/>
      <c r="G24" s="514"/>
      <c r="H24" s="514"/>
      <c r="I24" s="500"/>
      <c r="J24" s="517"/>
      <c r="K24" s="549"/>
      <c r="L24" s="34" t="s">
        <v>204</v>
      </c>
      <c r="M24" s="31" t="s">
        <v>104</v>
      </c>
      <c r="N24" s="31">
        <v>3</v>
      </c>
      <c r="O24" s="35">
        <v>3</v>
      </c>
      <c r="P24" s="32">
        <v>6</v>
      </c>
      <c r="Q24" s="32">
        <v>9</v>
      </c>
      <c r="R24" s="33">
        <v>12</v>
      </c>
      <c r="S24" s="33">
        <v>15</v>
      </c>
      <c r="T24" s="542"/>
      <c r="U24" s="2"/>
    </row>
    <row r="25" spans="1:21" x14ac:dyDescent="0.2">
      <c r="A25" s="512"/>
      <c r="B25" s="498"/>
      <c r="C25" s="514" t="s">
        <v>218</v>
      </c>
      <c r="D25" s="514"/>
      <c r="E25" s="514"/>
      <c r="F25" s="514"/>
      <c r="G25" s="514"/>
      <c r="H25" s="514"/>
      <c r="I25" s="500"/>
      <c r="J25" s="517"/>
      <c r="K25" s="549"/>
      <c r="L25" s="34" t="s">
        <v>205</v>
      </c>
      <c r="M25" s="31" t="s">
        <v>206</v>
      </c>
      <c r="N25" s="31">
        <v>2</v>
      </c>
      <c r="O25" s="35">
        <v>2</v>
      </c>
      <c r="P25" s="32">
        <v>4</v>
      </c>
      <c r="Q25" s="32">
        <v>6</v>
      </c>
      <c r="R25" s="32">
        <v>8</v>
      </c>
      <c r="S25" s="33">
        <v>10</v>
      </c>
      <c r="T25" s="542"/>
      <c r="U25" s="2"/>
    </row>
    <row r="26" spans="1:21" x14ac:dyDescent="0.2">
      <c r="A26" s="512"/>
      <c r="B26" s="498"/>
      <c r="C26" s="514" t="s">
        <v>219</v>
      </c>
      <c r="D26" s="514"/>
      <c r="E26" s="514"/>
      <c r="F26" s="514"/>
      <c r="G26" s="514"/>
      <c r="H26" s="514"/>
      <c r="I26" s="500"/>
      <c r="J26" s="517"/>
      <c r="K26" s="550"/>
      <c r="L26" s="34" t="s">
        <v>207</v>
      </c>
      <c r="M26" s="31" t="s">
        <v>127</v>
      </c>
      <c r="N26" s="31">
        <v>1</v>
      </c>
      <c r="O26" s="36">
        <v>1</v>
      </c>
      <c r="P26" s="36">
        <v>2</v>
      </c>
      <c r="Q26" s="36">
        <v>3</v>
      </c>
      <c r="R26" s="37">
        <v>4</v>
      </c>
      <c r="S26" s="32">
        <v>5</v>
      </c>
      <c r="T26" s="542"/>
      <c r="U26" s="2"/>
    </row>
    <row r="27" spans="1:21" ht="12.75" customHeight="1" x14ac:dyDescent="0.2">
      <c r="A27" s="512"/>
      <c r="B27" s="498"/>
      <c r="C27" s="514" t="s">
        <v>216</v>
      </c>
      <c r="D27" s="514"/>
      <c r="E27" s="514"/>
      <c r="F27" s="514"/>
      <c r="G27" s="514"/>
      <c r="H27" s="514"/>
      <c r="I27" s="500"/>
      <c r="J27" s="517"/>
      <c r="K27" s="38"/>
      <c r="L27" s="38"/>
      <c r="M27" s="38"/>
      <c r="N27" s="38"/>
      <c r="O27" s="31">
        <v>1</v>
      </c>
      <c r="P27" s="31">
        <v>2</v>
      </c>
      <c r="Q27" s="31">
        <v>3</v>
      </c>
      <c r="R27" s="39">
        <v>4</v>
      </c>
      <c r="S27" s="31">
        <v>5</v>
      </c>
      <c r="T27" s="542"/>
    </row>
    <row r="28" spans="1:21" ht="12.75" customHeight="1" x14ac:dyDescent="0.2">
      <c r="A28" s="512"/>
      <c r="B28" s="498"/>
      <c r="C28" s="2"/>
      <c r="D28" s="2"/>
      <c r="E28" s="2"/>
      <c r="F28" s="2"/>
      <c r="G28" s="2"/>
      <c r="H28" s="2"/>
      <c r="I28" s="500"/>
      <c r="J28" s="517"/>
      <c r="K28" s="40"/>
      <c r="L28" s="40"/>
      <c r="M28" s="41"/>
      <c r="N28" s="41"/>
      <c r="O28" s="31" t="s">
        <v>141</v>
      </c>
      <c r="P28" s="31" t="s">
        <v>208</v>
      </c>
      <c r="Q28" s="31" t="s">
        <v>140</v>
      </c>
      <c r="R28" s="31" t="s">
        <v>209</v>
      </c>
      <c r="S28" s="31" t="s">
        <v>139</v>
      </c>
      <c r="T28" s="542"/>
    </row>
    <row r="29" spans="1:21" ht="12.75" customHeight="1" x14ac:dyDescent="0.2">
      <c r="A29" s="512"/>
      <c r="B29" s="498"/>
      <c r="C29" s="521" t="s">
        <v>413</v>
      </c>
      <c r="D29" s="521"/>
      <c r="E29" s="521"/>
      <c r="F29" s="521"/>
      <c r="G29" s="521"/>
      <c r="H29" s="521"/>
      <c r="I29" s="500"/>
      <c r="J29" s="517"/>
      <c r="K29" s="40"/>
      <c r="L29" s="40"/>
      <c r="M29" s="41"/>
      <c r="N29" s="41"/>
      <c r="O29" s="42" t="s">
        <v>210</v>
      </c>
      <c r="P29" s="42" t="s">
        <v>211</v>
      </c>
      <c r="Q29" s="42" t="s">
        <v>87</v>
      </c>
      <c r="R29" s="42" t="s">
        <v>212</v>
      </c>
      <c r="S29" s="42" t="s">
        <v>213</v>
      </c>
      <c r="T29" s="542"/>
    </row>
    <row r="30" spans="1:21" ht="25.5" customHeight="1" x14ac:dyDescent="0.2">
      <c r="A30" s="512"/>
      <c r="B30" s="498"/>
      <c r="C30" s="514" t="s">
        <v>217</v>
      </c>
      <c r="D30" s="514"/>
      <c r="E30" s="514"/>
      <c r="F30" s="514"/>
      <c r="G30" s="514"/>
      <c r="H30" s="514"/>
      <c r="I30" s="500"/>
      <c r="J30" s="517"/>
      <c r="K30" s="43"/>
      <c r="L30" s="40"/>
      <c r="M30" s="44"/>
      <c r="N30" s="44"/>
      <c r="O30" s="545" t="s">
        <v>26</v>
      </c>
      <c r="P30" s="546"/>
      <c r="Q30" s="546"/>
      <c r="R30" s="546"/>
      <c r="S30" s="546"/>
      <c r="T30" s="542"/>
    </row>
    <row r="31" spans="1:21" ht="12.75" customHeight="1" x14ac:dyDescent="0.2">
      <c r="A31" s="512"/>
      <c r="B31" s="498"/>
      <c r="C31" s="514" t="s">
        <v>220</v>
      </c>
      <c r="D31" s="514"/>
      <c r="E31" s="514"/>
      <c r="F31" s="514"/>
      <c r="G31" s="514"/>
      <c r="H31" s="514"/>
      <c r="I31" s="500"/>
      <c r="J31" s="517"/>
      <c r="K31" s="49"/>
      <c r="L31" s="49"/>
      <c r="M31" s="49"/>
      <c r="N31" s="49"/>
      <c r="O31" s="49"/>
      <c r="P31" s="49"/>
      <c r="Q31" s="49"/>
      <c r="R31" s="49"/>
      <c r="S31" s="49"/>
      <c r="T31" s="542"/>
    </row>
    <row r="32" spans="1:21" ht="12.75" customHeight="1" x14ac:dyDescent="0.2">
      <c r="A32" s="512"/>
      <c r="B32" s="498"/>
      <c r="C32" s="514" t="s">
        <v>221</v>
      </c>
      <c r="D32" s="514"/>
      <c r="E32" s="514"/>
      <c r="F32" s="514"/>
      <c r="G32" s="514"/>
      <c r="H32" s="514"/>
      <c r="I32" s="500"/>
      <c r="J32" s="517"/>
      <c r="K32" s="547" t="s">
        <v>42</v>
      </c>
      <c r="L32" s="547"/>
      <c r="M32" s="547"/>
      <c r="N32" s="547"/>
      <c r="O32" s="547"/>
      <c r="P32" s="547"/>
      <c r="Q32" s="547"/>
      <c r="R32" s="547"/>
      <c r="S32" s="547"/>
      <c r="T32" s="542"/>
    </row>
    <row r="33" spans="1:20" ht="12.75" customHeight="1" x14ac:dyDescent="0.2">
      <c r="A33" s="512"/>
      <c r="B33" s="498"/>
      <c r="C33" s="514" t="s">
        <v>222</v>
      </c>
      <c r="D33" s="514"/>
      <c r="E33" s="514"/>
      <c r="F33" s="514"/>
      <c r="G33" s="514"/>
      <c r="H33" s="514"/>
      <c r="I33" s="500"/>
      <c r="J33" s="517"/>
      <c r="K33" s="49"/>
      <c r="L33" s="49"/>
      <c r="M33" s="49"/>
      <c r="N33" s="49"/>
      <c r="O33" s="49"/>
      <c r="P33" s="49"/>
      <c r="Q33" s="49"/>
      <c r="R33" s="49"/>
      <c r="S33" s="49"/>
      <c r="T33" s="542"/>
    </row>
    <row r="34" spans="1:20" ht="12.75" customHeight="1" x14ac:dyDescent="0.2">
      <c r="A34" s="512"/>
      <c r="B34" s="498"/>
      <c r="C34" s="514" t="s">
        <v>223</v>
      </c>
      <c r="D34" s="514"/>
      <c r="E34" s="514"/>
      <c r="F34" s="514"/>
      <c r="G34" s="514"/>
      <c r="H34" s="514"/>
      <c r="I34" s="500"/>
      <c r="J34" s="517"/>
      <c r="K34" s="521" t="s">
        <v>415</v>
      </c>
      <c r="L34" s="521"/>
      <c r="M34" s="521"/>
      <c r="N34" s="521"/>
      <c r="O34" s="521"/>
      <c r="P34" s="521"/>
      <c r="Q34" s="521"/>
      <c r="R34" s="521"/>
      <c r="S34" s="521"/>
      <c r="T34" s="542"/>
    </row>
    <row r="35" spans="1:20" ht="12.75" customHeight="1" x14ac:dyDescent="0.2">
      <c r="A35" s="512"/>
      <c r="B35" s="498"/>
      <c r="C35" s="71"/>
      <c r="D35" s="71"/>
      <c r="E35" s="71"/>
      <c r="F35" s="71"/>
      <c r="G35" s="71"/>
      <c r="H35" s="71"/>
      <c r="I35" s="500"/>
      <c r="J35" s="517"/>
      <c r="K35" s="521"/>
      <c r="L35" s="521"/>
      <c r="M35" s="521"/>
      <c r="N35" s="521"/>
      <c r="O35" s="521"/>
      <c r="P35" s="521"/>
      <c r="Q35" s="521"/>
      <c r="R35" s="521"/>
      <c r="S35" s="521"/>
      <c r="T35" s="542"/>
    </row>
    <row r="36" spans="1:20" ht="30" customHeight="1" x14ac:dyDescent="0.2">
      <c r="A36" s="512"/>
      <c r="B36" s="498"/>
      <c r="C36" s="504" t="s">
        <v>414</v>
      </c>
      <c r="D36" s="504"/>
      <c r="E36" s="504"/>
      <c r="F36" s="504"/>
      <c r="G36" s="504"/>
      <c r="H36" s="504"/>
      <c r="I36" s="500"/>
      <c r="J36" s="517"/>
      <c r="K36" s="521"/>
      <c r="L36" s="521"/>
      <c r="M36" s="521"/>
      <c r="N36" s="521"/>
      <c r="O36" s="521"/>
      <c r="P36" s="521"/>
      <c r="Q36" s="521"/>
      <c r="R36" s="521"/>
      <c r="S36" s="521"/>
      <c r="T36" s="542"/>
    </row>
    <row r="37" spans="1:20" ht="13.5" thickBot="1" x14ac:dyDescent="0.25">
      <c r="A37" s="513"/>
      <c r="B37" s="506"/>
      <c r="C37" s="507"/>
      <c r="D37" s="507"/>
      <c r="E37" s="507"/>
      <c r="F37" s="507"/>
      <c r="G37" s="507"/>
      <c r="H37" s="507"/>
      <c r="I37" s="515"/>
      <c r="J37" s="518"/>
      <c r="K37" s="508"/>
      <c r="L37" s="508"/>
      <c r="M37" s="508"/>
      <c r="N37" s="508"/>
      <c r="O37" s="508"/>
      <c r="P37" s="508"/>
      <c r="Q37" s="508"/>
      <c r="R37" s="29"/>
      <c r="S37" s="29"/>
      <c r="T37" s="543"/>
    </row>
    <row r="38" spans="1:20" ht="24" customHeight="1" x14ac:dyDescent="0.2">
      <c r="A38" s="22" t="s">
        <v>27</v>
      </c>
      <c r="B38" s="497"/>
      <c r="I38" s="499"/>
      <c r="J38" s="494"/>
      <c r="K38" s="47"/>
      <c r="L38" s="47"/>
      <c r="M38" s="47"/>
      <c r="N38" s="47"/>
      <c r="O38" s="47"/>
      <c r="P38" s="47"/>
      <c r="Q38" s="47"/>
      <c r="R38" s="45"/>
      <c r="S38" s="45"/>
      <c r="T38" s="503"/>
    </row>
    <row r="39" spans="1:20" ht="21" customHeight="1" x14ac:dyDescent="0.2">
      <c r="A39" s="519" t="s">
        <v>46</v>
      </c>
      <c r="B39" s="498"/>
      <c r="C39" s="491" t="s">
        <v>464</v>
      </c>
      <c r="D39" s="491"/>
      <c r="E39" s="491"/>
      <c r="F39" s="491"/>
      <c r="G39" s="491"/>
      <c r="H39" s="491"/>
      <c r="I39" s="500"/>
      <c r="J39" s="495"/>
      <c r="K39" s="73"/>
      <c r="L39" s="565"/>
      <c r="M39" s="565"/>
      <c r="N39" s="565"/>
      <c r="O39" s="565"/>
      <c r="P39" s="565"/>
      <c r="Q39" s="565"/>
      <c r="R39" s="565"/>
      <c r="S39" s="565"/>
      <c r="T39" s="503"/>
    </row>
    <row r="40" spans="1:20" ht="15.75" customHeight="1" x14ac:dyDescent="0.2">
      <c r="A40" s="519"/>
      <c r="B40" s="498"/>
      <c r="C40" s="491"/>
      <c r="D40" s="491"/>
      <c r="E40" s="491"/>
      <c r="F40" s="491"/>
      <c r="G40" s="491"/>
      <c r="H40" s="491"/>
      <c r="I40" s="500"/>
      <c r="J40" s="495"/>
      <c r="K40" s="74"/>
      <c r="L40" s="566"/>
      <c r="M40" s="75"/>
      <c r="N40" s="76"/>
      <c r="O40" s="77"/>
      <c r="P40" s="77"/>
      <c r="Q40" s="77"/>
      <c r="R40" s="77"/>
      <c r="S40" s="77"/>
      <c r="T40" s="503"/>
    </row>
    <row r="41" spans="1:20" ht="12.75" customHeight="1" x14ac:dyDescent="0.2">
      <c r="A41" s="519"/>
      <c r="B41" s="498"/>
      <c r="I41" s="500"/>
      <c r="J41" s="495"/>
      <c r="K41" s="74"/>
      <c r="L41" s="566"/>
      <c r="M41" s="78"/>
      <c r="N41" s="76"/>
      <c r="O41" s="77"/>
      <c r="P41" s="77"/>
      <c r="Q41" s="77"/>
      <c r="R41" s="77"/>
      <c r="S41" s="77"/>
      <c r="T41" s="503"/>
    </row>
    <row r="42" spans="1:20" x14ac:dyDescent="0.2">
      <c r="A42" s="519"/>
      <c r="B42" s="498"/>
      <c r="C42" s="489" t="s">
        <v>100</v>
      </c>
      <c r="D42" s="489"/>
      <c r="E42" s="489"/>
      <c r="F42" s="489"/>
      <c r="G42" s="489"/>
      <c r="H42" s="489"/>
      <c r="I42" s="500"/>
      <c r="J42" s="495"/>
      <c r="K42" s="74"/>
      <c r="L42" s="566"/>
      <c r="M42" s="78"/>
      <c r="N42" s="76"/>
      <c r="O42" s="77"/>
      <c r="P42" s="77"/>
      <c r="Q42" s="77"/>
      <c r="R42" s="77"/>
      <c r="S42" s="77"/>
      <c r="T42" s="503"/>
    </row>
    <row r="43" spans="1:20" x14ac:dyDescent="0.2">
      <c r="A43" s="519"/>
      <c r="B43" s="498"/>
      <c r="C43" s="489"/>
      <c r="D43" s="489"/>
      <c r="E43" s="489"/>
      <c r="F43" s="489"/>
      <c r="G43" s="489"/>
      <c r="H43" s="489"/>
      <c r="I43" s="500"/>
      <c r="J43" s="495"/>
      <c r="K43" s="74"/>
      <c r="L43" s="566"/>
      <c r="M43" s="78"/>
      <c r="N43" s="76"/>
      <c r="O43" s="77"/>
      <c r="P43" s="77"/>
      <c r="Q43" s="77"/>
      <c r="R43" s="77"/>
      <c r="S43" s="77"/>
      <c r="T43" s="503"/>
    </row>
    <row r="44" spans="1:20" ht="12.75" customHeight="1" x14ac:dyDescent="0.2">
      <c r="A44" s="519"/>
      <c r="B44" s="498"/>
      <c r="C44" s="489"/>
      <c r="D44" s="489"/>
      <c r="E44" s="489"/>
      <c r="F44" s="489"/>
      <c r="G44" s="489"/>
      <c r="H44" s="489"/>
      <c r="I44" s="500"/>
      <c r="J44" s="495"/>
      <c r="K44" s="74"/>
      <c r="L44" s="566"/>
      <c r="M44" s="78"/>
      <c r="N44" s="76"/>
      <c r="O44" s="77"/>
      <c r="P44" s="77"/>
      <c r="Q44" s="77"/>
      <c r="R44" s="77"/>
      <c r="S44" s="77"/>
      <c r="T44" s="503"/>
    </row>
    <row r="45" spans="1:20" ht="12.75" customHeight="1" x14ac:dyDescent="0.2">
      <c r="A45" s="519"/>
      <c r="B45" s="498"/>
      <c r="C45" s="489"/>
      <c r="D45" s="489"/>
      <c r="E45" s="489"/>
      <c r="F45" s="489"/>
      <c r="G45" s="489"/>
      <c r="H45" s="489"/>
      <c r="I45" s="500"/>
      <c r="J45" s="495"/>
      <c r="K45" s="74"/>
      <c r="L45" s="566"/>
      <c r="M45" s="78"/>
      <c r="N45" s="76"/>
      <c r="O45" s="77"/>
      <c r="P45" s="77"/>
      <c r="Q45" s="77"/>
      <c r="R45" s="77"/>
      <c r="S45" s="77"/>
      <c r="T45" s="503"/>
    </row>
    <row r="46" spans="1:20" ht="12.75" customHeight="1" x14ac:dyDescent="0.2">
      <c r="A46" s="519"/>
      <c r="B46" s="498"/>
      <c r="C46" s="20"/>
      <c r="D46" s="24"/>
      <c r="E46" s="24"/>
      <c r="F46" s="24"/>
      <c r="G46" s="24"/>
      <c r="H46" s="24"/>
      <c r="I46" s="500"/>
      <c r="J46" s="495"/>
      <c r="K46" s="74"/>
      <c r="L46" s="566"/>
      <c r="M46" s="78"/>
      <c r="N46" s="76"/>
      <c r="O46" s="77"/>
      <c r="P46" s="77"/>
      <c r="Q46" s="77"/>
      <c r="R46" s="77"/>
      <c r="S46" s="77"/>
      <c r="T46" s="503"/>
    </row>
    <row r="47" spans="1:20" ht="12.75" customHeight="1" x14ac:dyDescent="0.2">
      <c r="A47" s="519"/>
      <c r="B47" s="498"/>
      <c r="C47" s="491" t="s">
        <v>416</v>
      </c>
      <c r="D47" s="491"/>
      <c r="E47" s="491"/>
      <c r="F47" s="491"/>
      <c r="G47" s="491"/>
      <c r="H47" s="491"/>
      <c r="I47" s="500"/>
      <c r="J47" s="495"/>
      <c r="K47" s="74"/>
      <c r="L47" s="566"/>
      <c r="M47" s="78"/>
      <c r="N47" s="76"/>
      <c r="O47" s="77"/>
      <c r="P47" s="77"/>
      <c r="Q47" s="77"/>
      <c r="R47" s="77"/>
      <c r="S47" s="77"/>
      <c r="T47" s="503"/>
    </row>
    <row r="48" spans="1:20" ht="12.75" customHeight="1" x14ac:dyDescent="0.2">
      <c r="A48" s="519"/>
      <c r="B48" s="498"/>
      <c r="C48" s="491"/>
      <c r="D48" s="491"/>
      <c r="E48" s="491"/>
      <c r="F48" s="491"/>
      <c r="G48" s="491"/>
      <c r="H48" s="491"/>
      <c r="I48" s="500"/>
      <c r="J48" s="495"/>
      <c r="K48" s="74"/>
      <c r="L48" s="566"/>
      <c r="M48" s="78"/>
      <c r="N48" s="76"/>
      <c r="O48" s="77"/>
      <c r="P48" s="77"/>
      <c r="Q48" s="77"/>
      <c r="R48" s="77"/>
      <c r="S48" s="77"/>
      <c r="T48" s="503"/>
    </row>
    <row r="49" spans="1:20" ht="12.75" customHeight="1" x14ac:dyDescent="0.2">
      <c r="A49" s="519"/>
      <c r="B49" s="498"/>
      <c r="C49" s="491"/>
      <c r="D49" s="491"/>
      <c r="E49" s="491"/>
      <c r="F49" s="491"/>
      <c r="G49" s="491"/>
      <c r="H49" s="491"/>
      <c r="I49" s="500"/>
      <c r="J49" s="495"/>
      <c r="K49" s="74"/>
      <c r="L49" s="566"/>
      <c r="M49" s="78"/>
      <c r="N49" s="76"/>
      <c r="O49" s="77"/>
      <c r="P49" s="77"/>
      <c r="Q49" s="77"/>
      <c r="R49" s="77"/>
      <c r="S49" s="77"/>
      <c r="T49" s="503"/>
    </row>
    <row r="50" spans="1:20" ht="12.75" customHeight="1" x14ac:dyDescent="0.2">
      <c r="A50" s="519"/>
      <c r="B50" s="498"/>
      <c r="C50" s="491"/>
      <c r="D50" s="491"/>
      <c r="E50" s="491"/>
      <c r="F50" s="491"/>
      <c r="G50" s="491"/>
      <c r="H50" s="491"/>
      <c r="I50" s="500"/>
      <c r="J50" s="495"/>
      <c r="K50" s="74"/>
      <c r="L50" s="566"/>
      <c r="M50" s="78"/>
      <c r="N50" s="76"/>
      <c r="O50" s="77"/>
      <c r="P50" s="77"/>
      <c r="Q50" s="77"/>
      <c r="R50" s="77"/>
      <c r="S50" s="77"/>
      <c r="T50" s="503"/>
    </row>
    <row r="51" spans="1:20" ht="12.75" customHeight="1" x14ac:dyDescent="0.2">
      <c r="A51" s="519"/>
      <c r="B51" s="498"/>
      <c r="C51" s="491"/>
      <c r="D51" s="491"/>
      <c r="E51" s="491"/>
      <c r="F51" s="491"/>
      <c r="G51" s="491"/>
      <c r="H51" s="491"/>
      <c r="I51" s="500"/>
      <c r="J51" s="495"/>
      <c r="K51" s="74"/>
      <c r="L51" s="566"/>
      <c r="M51" s="78"/>
      <c r="N51" s="76"/>
      <c r="O51" s="77"/>
      <c r="P51" s="77"/>
      <c r="Q51" s="77"/>
      <c r="R51" s="77"/>
      <c r="S51" s="77"/>
      <c r="T51" s="503"/>
    </row>
    <row r="52" spans="1:20" ht="12.75" customHeight="1" x14ac:dyDescent="0.2">
      <c r="A52" s="519"/>
      <c r="B52" s="498"/>
      <c r="C52" s="491"/>
      <c r="D52" s="491"/>
      <c r="E52" s="491"/>
      <c r="F52" s="491"/>
      <c r="G52" s="491"/>
      <c r="H52" s="491"/>
      <c r="I52" s="500"/>
      <c r="J52" s="495"/>
      <c r="K52" s="74"/>
      <c r="L52" s="566"/>
      <c r="M52" s="78"/>
      <c r="N52" s="76"/>
      <c r="O52" s="77"/>
      <c r="P52" s="77"/>
      <c r="Q52" s="77"/>
      <c r="R52" s="77"/>
      <c r="S52" s="77"/>
      <c r="T52" s="503"/>
    </row>
    <row r="53" spans="1:20" ht="12.75" customHeight="1" x14ac:dyDescent="0.2">
      <c r="A53" s="519"/>
      <c r="B53" s="498"/>
      <c r="C53" s="491"/>
      <c r="D53" s="491"/>
      <c r="E53" s="491"/>
      <c r="F53" s="491"/>
      <c r="G53" s="491"/>
      <c r="H53" s="491"/>
      <c r="I53" s="500"/>
      <c r="J53" s="495"/>
      <c r="K53" s="74"/>
      <c r="L53" s="566"/>
      <c r="M53" s="78"/>
      <c r="N53" s="76"/>
      <c r="O53" s="77"/>
      <c r="P53" s="77"/>
      <c r="Q53" s="77"/>
      <c r="R53" s="77"/>
      <c r="S53" s="77"/>
      <c r="T53" s="503"/>
    </row>
    <row r="54" spans="1:20" ht="12.75" customHeight="1" x14ac:dyDescent="0.2">
      <c r="A54" s="519"/>
      <c r="B54" s="498"/>
      <c r="C54" s="491"/>
      <c r="D54" s="491"/>
      <c r="E54" s="491"/>
      <c r="F54" s="491"/>
      <c r="G54" s="491"/>
      <c r="H54" s="491"/>
      <c r="I54" s="500"/>
      <c r="J54" s="495"/>
      <c r="K54" s="74"/>
      <c r="L54" s="566"/>
      <c r="M54" s="78"/>
      <c r="N54" s="76"/>
      <c r="O54" s="77"/>
      <c r="P54" s="77"/>
      <c r="Q54" s="77"/>
      <c r="R54" s="77"/>
      <c r="S54" s="77"/>
      <c r="T54" s="503"/>
    </row>
    <row r="55" spans="1:20" ht="12.75" customHeight="1" x14ac:dyDescent="0.2">
      <c r="A55" s="519"/>
      <c r="B55" s="498"/>
      <c r="C55" s="491"/>
      <c r="D55" s="491"/>
      <c r="E55" s="491"/>
      <c r="F55" s="491"/>
      <c r="G55" s="491"/>
      <c r="H55" s="491"/>
      <c r="I55" s="500"/>
      <c r="J55" s="495"/>
      <c r="K55" s="74"/>
      <c r="L55" s="566"/>
      <c r="M55" s="78"/>
      <c r="N55" s="76"/>
      <c r="O55" s="77"/>
      <c r="P55" s="77"/>
      <c r="Q55" s="77"/>
      <c r="R55" s="77"/>
      <c r="S55" s="77"/>
      <c r="T55" s="503"/>
    </row>
    <row r="56" spans="1:20" ht="12.75" customHeight="1" x14ac:dyDescent="0.2">
      <c r="A56" s="519"/>
      <c r="B56" s="498"/>
      <c r="C56" s="491"/>
      <c r="D56" s="491"/>
      <c r="E56" s="491"/>
      <c r="F56" s="491"/>
      <c r="G56" s="491"/>
      <c r="H56" s="491"/>
      <c r="I56" s="500"/>
      <c r="J56" s="495"/>
      <c r="K56" s="74"/>
      <c r="L56" s="566"/>
      <c r="M56" s="78"/>
      <c r="N56" s="76"/>
      <c r="O56" s="77"/>
      <c r="P56" s="77"/>
      <c r="Q56" s="77"/>
      <c r="R56" s="77"/>
      <c r="S56" s="77"/>
      <c r="T56" s="503"/>
    </row>
    <row r="57" spans="1:20" ht="12.75" customHeight="1" x14ac:dyDescent="0.2">
      <c r="A57" s="519"/>
      <c r="B57" s="498"/>
      <c r="C57" s="72"/>
      <c r="D57" s="72"/>
      <c r="E57" s="72"/>
      <c r="F57" s="72"/>
      <c r="G57" s="72"/>
      <c r="H57" s="72"/>
      <c r="I57" s="500"/>
      <c r="J57" s="495"/>
      <c r="K57" s="74"/>
      <c r="L57" s="566"/>
      <c r="M57" s="78"/>
      <c r="N57" s="76"/>
      <c r="O57" s="77"/>
      <c r="P57" s="77"/>
      <c r="Q57" s="77"/>
      <c r="R57" s="77"/>
      <c r="S57" s="77"/>
      <c r="T57" s="503"/>
    </row>
    <row r="58" spans="1:20" ht="12.75" customHeight="1" x14ac:dyDescent="0.2">
      <c r="A58" s="519"/>
      <c r="B58" s="498"/>
      <c r="C58" s="491" t="s">
        <v>417</v>
      </c>
      <c r="D58" s="491"/>
      <c r="E58" s="491"/>
      <c r="F58" s="491"/>
      <c r="G58" s="491"/>
      <c r="H58" s="491"/>
      <c r="I58" s="500"/>
      <c r="J58" s="495"/>
      <c r="K58" s="74"/>
      <c r="L58" s="566"/>
      <c r="M58" s="78"/>
      <c r="N58" s="76"/>
      <c r="O58" s="77"/>
      <c r="P58" s="77"/>
      <c r="Q58" s="77"/>
      <c r="R58" s="77"/>
      <c r="S58" s="77"/>
      <c r="T58" s="503"/>
    </row>
    <row r="59" spans="1:20" ht="12.75" customHeight="1" x14ac:dyDescent="0.2">
      <c r="A59" s="519"/>
      <c r="B59" s="498"/>
      <c r="C59" s="491"/>
      <c r="D59" s="491"/>
      <c r="E59" s="491"/>
      <c r="F59" s="491"/>
      <c r="G59" s="491"/>
      <c r="H59" s="491"/>
      <c r="I59" s="500"/>
      <c r="J59" s="495"/>
      <c r="K59" s="74"/>
      <c r="L59" s="566"/>
      <c r="M59" s="78"/>
      <c r="N59" s="76"/>
      <c r="O59" s="77"/>
      <c r="P59" s="77"/>
      <c r="Q59" s="77"/>
      <c r="R59" s="77"/>
      <c r="S59" s="77"/>
      <c r="T59" s="503"/>
    </row>
    <row r="60" spans="1:20" ht="12.75" customHeight="1" x14ac:dyDescent="0.2">
      <c r="A60" s="519"/>
      <c r="B60" s="498"/>
      <c r="C60" s="491"/>
      <c r="D60" s="491"/>
      <c r="E60" s="491"/>
      <c r="F60" s="491"/>
      <c r="G60" s="491"/>
      <c r="H60" s="491"/>
      <c r="I60" s="500"/>
      <c r="J60" s="495"/>
      <c r="K60" s="74"/>
      <c r="L60" s="566"/>
      <c r="M60" s="78"/>
      <c r="N60" s="76"/>
      <c r="O60" s="77"/>
      <c r="P60" s="77"/>
      <c r="Q60" s="77"/>
      <c r="R60" s="77"/>
      <c r="S60" s="77"/>
      <c r="T60" s="503"/>
    </row>
    <row r="61" spans="1:20" ht="12.75" customHeight="1" x14ac:dyDescent="0.2">
      <c r="A61" s="519"/>
      <c r="B61" s="498"/>
      <c r="C61" s="491"/>
      <c r="D61" s="491"/>
      <c r="E61" s="491"/>
      <c r="F61" s="491"/>
      <c r="G61" s="491"/>
      <c r="H61" s="491"/>
      <c r="I61" s="500"/>
      <c r="J61" s="495"/>
      <c r="K61" s="74"/>
      <c r="L61" s="566"/>
      <c r="M61" s="78"/>
      <c r="N61" s="76"/>
      <c r="O61" s="77"/>
      <c r="P61" s="77"/>
      <c r="Q61" s="77"/>
      <c r="R61" s="77"/>
      <c r="S61" s="77"/>
      <c r="T61" s="503"/>
    </row>
    <row r="62" spans="1:20" ht="12.75" customHeight="1" x14ac:dyDescent="0.2">
      <c r="A62" s="519"/>
      <c r="B62" s="498"/>
      <c r="C62" s="491"/>
      <c r="D62" s="491"/>
      <c r="E62" s="491"/>
      <c r="F62" s="491"/>
      <c r="G62" s="491"/>
      <c r="H62" s="491"/>
      <c r="I62" s="500"/>
      <c r="J62" s="495"/>
      <c r="K62" s="74"/>
      <c r="L62" s="566"/>
      <c r="M62" s="78"/>
      <c r="N62" s="76"/>
      <c r="O62" s="77"/>
      <c r="P62" s="77"/>
      <c r="Q62" s="77"/>
      <c r="R62" s="77"/>
      <c r="S62" s="77"/>
      <c r="T62" s="503"/>
    </row>
    <row r="63" spans="1:20" ht="12.75" customHeight="1" x14ac:dyDescent="0.2">
      <c r="A63" s="519"/>
      <c r="B63" s="498"/>
      <c r="C63" s="491"/>
      <c r="D63" s="491"/>
      <c r="E63" s="491"/>
      <c r="F63" s="491"/>
      <c r="G63" s="491"/>
      <c r="H63" s="491"/>
      <c r="I63" s="500"/>
      <c r="J63" s="495"/>
      <c r="K63" s="74"/>
      <c r="L63" s="566"/>
      <c r="M63" s="78"/>
      <c r="N63" s="76"/>
      <c r="O63" s="77"/>
      <c r="P63" s="77"/>
      <c r="Q63" s="77"/>
      <c r="R63" s="77"/>
      <c r="S63" s="77"/>
      <c r="T63" s="503"/>
    </row>
    <row r="64" spans="1:20" ht="12.75" customHeight="1" x14ac:dyDescent="0.2">
      <c r="A64" s="519"/>
      <c r="B64" s="498"/>
      <c r="C64" s="51"/>
      <c r="D64" s="51"/>
      <c r="E64" s="51"/>
      <c r="F64" s="51"/>
      <c r="G64" s="51"/>
      <c r="H64" s="51"/>
      <c r="I64" s="500"/>
      <c r="J64" s="495"/>
      <c r="K64" s="74"/>
      <c r="L64" s="566"/>
      <c r="M64" s="78"/>
      <c r="N64" s="76"/>
      <c r="O64" s="77"/>
      <c r="P64" s="77"/>
      <c r="Q64" s="77"/>
      <c r="R64" s="77"/>
      <c r="S64" s="77"/>
      <c r="T64" s="503"/>
    </row>
    <row r="65" spans="1:20" ht="12.75" customHeight="1" x14ac:dyDescent="0.2">
      <c r="A65" s="519"/>
      <c r="B65" s="498"/>
      <c r="C65" s="504" t="s">
        <v>80</v>
      </c>
      <c r="D65" s="492"/>
      <c r="E65" s="492"/>
      <c r="F65" s="492"/>
      <c r="G65" s="492"/>
      <c r="H65" s="492"/>
      <c r="I65" s="500"/>
      <c r="J65" s="495"/>
      <c r="K65" s="74"/>
      <c r="L65" s="566"/>
      <c r="M65" s="78"/>
      <c r="N65" s="76"/>
      <c r="O65" s="77"/>
      <c r="P65" s="77"/>
      <c r="Q65" s="77"/>
      <c r="R65" s="77"/>
      <c r="S65" s="77"/>
      <c r="T65" s="503"/>
    </row>
    <row r="66" spans="1:20" ht="12.75" customHeight="1" x14ac:dyDescent="0.2">
      <c r="A66" s="519"/>
      <c r="B66" s="498"/>
      <c r="C66" s="53" t="s">
        <v>373</v>
      </c>
      <c r="D66" s="489" t="s">
        <v>418</v>
      </c>
      <c r="E66" s="489"/>
      <c r="F66" s="489"/>
      <c r="G66" s="489"/>
      <c r="H66" s="489"/>
      <c r="I66" s="500"/>
      <c r="J66" s="495"/>
      <c r="K66" s="74"/>
      <c r="L66" s="566"/>
      <c r="M66" s="78"/>
      <c r="N66" s="76"/>
      <c r="O66" s="77"/>
      <c r="P66" s="77"/>
      <c r="Q66" s="77"/>
      <c r="R66" s="77"/>
      <c r="S66" s="77"/>
      <c r="T66" s="503"/>
    </row>
    <row r="67" spans="1:20" ht="31.5" customHeight="1" x14ac:dyDescent="0.2">
      <c r="A67" s="519"/>
      <c r="B67" s="498"/>
      <c r="C67" s="54" t="s">
        <v>312</v>
      </c>
      <c r="D67" s="511" t="s">
        <v>378</v>
      </c>
      <c r="E67" s="511"/>
      <c r="F67" s="511"/>
      <c r="G67" s="511"/>
      <c r="H67" s="511"/>
      <c r="I67" s="500"/>
      <c r="J67" s="495"/>
      <c r="K67" s="74"/>
      <c r="L67" s="75"/>
      <c r="M67" s="75"/>
      <c r="N67" s="79"/>
      <c r="O67" s="80"/>
      <c r="P67" s="80"/>
      <c r="Q67" s="80"/>
      <c r="R67" s="80"/>
      <c r="S67" s="80"/>
      <c r="T67" s="503"/>
    </row>
    <row r="68" spans="1:20" ht="45" customHeight="1" x14ac:dyDescent="0.2">
      <c r="A68" s="519"/>
      <c r="B68" s="498"/>
      <c r="C68" s="55" t="s">
        <v>374</v>
      </c>
      <c r="D68" s="511" t="s">
        <v>383</v>
      </c>
      <c r="E68" s="511"/>
      <c r="F68" s="511"/>
      <c r="G68" s="511"/>
      <c r="H68" s="511"/>
      <c r="I68" s="500"/>
      <c r="J68" s="495"/>
      <c r="K68" s="74"/>
      <c r="L68" s="75"/>
      <c r="N68" s="79"/>
      <c r="O68" s="81"/>
      <c r="P68" s="81"/>
      <c r="Q68" s="567"/>
      <c r="R68" s="567"/>
      <c r="S68" s="81"/>
      <c r="T68" s="503"/>
    </row>
    <row r="69" spans="1:20" ht="36.75" customHeight="1" x14ac:dyDescent="0.2">
      <c r="A69" s="519"/>
      <c r="B69" s="498"/>
      <c r="C69" s="55" t="s">
        <v>375</v>
      </c>
      <c r="D69" s="511" t="s">
        <v>379</v>
      </c>
      <c r="E69" s="511"/>
      <c r="F69" s="511"/>
      <c r="G69" s="511"/>
      <c r="H69" s="511"/>
      <c r="I69" s="500"/>
      <c r="J69" s="495"/>
      <c r="K69" s="74"/>
      <c r="L69" s="504" t="s">
        <v>380</v>
      </c>
      <c r="M69" s="504"/>
      <c r="N69" s="504"/>
      <c r="O69" s="504"/>
      <c r="P69" s="504"/>
      <c r="Q69" s="504"/>
      <c r="R69" s="504"/>
      <c r="S69" s="504"/>
      <c r="T69" s="503"/>
    </row>
    <row r="70" spans="1:20" ht="36" customHeight="1" x14ac:dyDescent="0.2">
      <c r="A70" s="519"/>
      <c r="B70" s="498"/>
      <c r="C70" s="55" t="s">
        <v>376</v>
      </c>
      <c r="D70" s="511" t="s">
        <v>377</v>
      </c>
      <c r="E70" s="511"/>
      <c r="F70" s="511"/>
      <c r="G70" s="511"/>
      <c r="H70" s="511"/>
      <c r="I70" s="500"/>
      <c r="J70" s="495"/>
      <c r="K70" s="74"/>
      <c r="L70" s="504" t="s">
        <v>465</v>
      </c>
      <c r="M70" s="504"/>
      <c r="N70" s="504"/>
      <c r="O70" s="504"/>
      <c r="P70" s="504"/>
      <c r="Q70" s="504"/>
      <c r="R70" s="504"/>
      <c r="S70" s="504"/>
      <c r="T70" s="503"/>
    </row>
    <row r="71" spans="1:20" ht="11.25" customHeight="1" thickBot="1" x14ac:dyDescent="0.25">
      <c r="A71" s="520"/>
      <c r="B71" s="498"/>
      <c r="C71" s="505"/>
      <c r="D71" s="505"/>
      <c r="E71" s="505"/>
      <c r="F71" s="505"/>
      <c r="G71" s="505"/>
      <c r="H71" s="505"/>
      <c r="I71" s="500"/>
      <c r="J71" s="495"/>
      <c r="K71" s="501"/>
      <c r="L71" s="501"/>
      <c r="M71" s="501"/>
      <c r="N71" s="501"/>
      <c r="O71" s="501"/>
      <c r="P71" s="501"/>
      <c r="Q71" s="501"/>
      <c r="R71" s="501"/>
      <c r="S71" s="501"/>
      <c r="T71" s="502"/>
    </row>
    <row r="72" spans="1:20" ht="32.25" customHeight="1" x14ac:dyDescent="0.2">
      <c r="A72" s="23" t="s">
        <v>28</v>
      </c>
      <c r="B72" s="497"/>
      <c r="C72" s="490" t="s">
        <v>419</v>
      </c>
      <c r="D72" s="490"/>
      <c r="E72" s="490"/>
      <c r="F72" s="490"/>
      <c r="G72" s="490"/>
      <c r="H72" s="490"/>
      <c r="I72" s="556"/>
      <c r="J72" s="494"/>
      <c r="K72" s="509"/>
      <c r="L72" s="509"/>
      <c r="M72" s="509"/>
      <c r="N72" s="509"/>
      <c r="O72" s="509"/>
      <c r="P72" s="509"/>
      <c r="Q72" s="509"/>
      <c r="R72" s="46"/>
      <c r="S72" s="46"/>
      <c r="T72" s="554"/>
    </row>
    <row r="73" spans="1:20" ht="25.5" customHeight="1" x14ac:dyDescent="0.2">
      <c r="A73" s="512" t="s">
        <v>30</v>
      </c>
      <c r="B73" s="498"/>
      <c r="C73" s="522" t="s">
        <v>466</v>
      </c>
      <c r="D73" s="522"/>
      <c r="E73" s="522"/>
      <c r="F73" s="522"/>
      <c r="G73" s="522"/>
      <c r="H73" s="522"/>
      <c r="I73" s="557"/>
      <c r="J73" s="495"/>
      <c r="K73" s="551" t="s">
        <v>50</v>
      </c>
      <c r="L73" s="551"/>
      <c r="M73" s="551" t="s">
        <v>47</v>
      </c>
      <c r="N73" s="551"/>
      <c r="O73" s="551"/>
      <c r="P73" s="551" t="s">
        <v>48</v>
      </c>
      <c r="Q73" s="551"/>
      <c r="R73" s="551"/>
      <c r="S73" s="551"/>
      <c r="T73" s="503"/>
    </row>
    <row r="74" spans="1:20" ht="24.95" customHeight="1" x14ac:dyDescent="0.2">
      <c r="A74" s="512"/>
      <c r="B74" s="498"/>
      <c r="C74" s="510" t="s">
        <v>420</v>
      </c>
      <c r="D74" s="491"/>
      <c r="E74" s="491"/>
      <c r="F74" s="491"/>
      <c r="G74" s="491"/>
      <c r="H74" s="491"/>
      <c r="I74" s="557"/>
      <c r="J74" s="495"/>
      <c r="K74" s="551"/>
      <c r="L74" s="551"/>
      <c r="M74" s="551"/>
      <c r="N74" s="551"/>
      <c r="O74" s="551"/>
      <c r="P74" s="551"/>
      <c r="Q74" s="551"/>
      <c r="R74" s="551"/>
      <c r="S74" s="551"/>
      <c r="T74" s="503"/>
    </row>
    <row r="75" spans="1:20" ht="23.25" customHeight="1" x14ac:dyDescent="0.2">
      <c r="A75" s="512"/>
      <c r="B75" s="498"/>
      <c r="C75" s="489" t="s">
        <v>101</v>
      </c>
      <c r="D75" s="489"/>
      <c r="E75" s="489"/>
      <c r="F75" s="489"/>
      <c r="G75" s="489"/>
      <c r="H75" s="489"/>
      <c r="I75" s="557"/>
      <c r="J75" s="495"/>
      <c r="K75" s="559" t="s">
        <v>381</v>
      </c>
      <c r="L75" s="559"/>
      <c r="M75" s="553" t="s">
        <v>43</v>
      </c>
      <c r="N75" s="553"/>
      <c r="O75" s="553"/>
      <c r="P75" s="552" t="s">
        <v>467</v>
      </c>
      <c r="Q75" s="552"/>
      <c r="R75" s="552"/>
      <c r="S75" s="552"/>
      <c r="T75" s="503"/>
    </row>
    <row r="76" spans="1:20" ht="24.95" customHeight="1" x14ac:dyDescent="0.2">
      <c r="A76" s="512"/>
      <c r="B76" s="498"/>
      <c r="C76" s="510" t="s">
        <v>421</v>
      </c>
      <c r="D76" s="491"/>
      <c r="E76" s="491"/>
      <c r="F76" s="491"/>
      <c r="G76" s="491"/>
      <c r="H76" s="491"/>
      <c r="I76" s="557"/>
      <c r="J76" s="495"/>
      <c r="K76" s="559"/>
      <c r="L76" s="559"/>
      <c r="M76" s="553"/>
      <c r="N76" s="553"/>
      <c r="O76" s="553"/>
      <c r="P76" s="552"/>
      <c r="Q76" s="552"/>
      <c r="R76" s="552"/>
      <c r="S76" s="552"/>
      <c r="T76" s="503"/>
    </row>
    <row r="77" spans="1:20" ht="24.95" customHeight="1" x14ac:dyDescent="0.2">
      <c r="A77" s="512"/>
      <c r="B77" s="498"/>
      <c r="C77" s="491"/>
      <c r="D77" s="491"/>
      <c r="E77" s="491"/>
      <c r="F77" s="491"/>
      <c r="G77" s="491"/>
      <c r="H77" s="491"/>
      <c r="I77" s="557"/>
      <c r="J77" s="495"/>
      <c r="K77" s="559"/>
      <c r="L77" s="559"/>
      <c r="M77" s="553"/>
      <c r="N77" s="553"/>
      <c r="O77" s="553"/>
      <c r="P77" s="552"/>
      <c r="Q77" s="552"/>
      <c r="R77" s="552"/>
      <c r="S77" s="552"/>
      <c r="T77" s="503"/>
    </row>
    <row r="78" spans="1:20" ht="24.95" customHeight="1" x14ac:dyDescent="0.2">
      <c r="A78" s="512"/>
      <c r="B78" s="498"/>
      <c r="C78" s="491"/>
      <c r="D78" s="491"/>
      <c r="E78" s="491"/>
      <c r="F78" s="491"/>
      <c r="G78" s="491"/>
      <c r="H78" s="491"/>
      <c r="I78" s="557"/>
      <c r="J78" s="495"/>
      <c r="K78" s="559"/>
      <c r="L78" s="559"/>
      <c r="M78" s="553"/>
      <c r="N78" s="553"/>
      <c r="O78" s="553"/>
      <c r="P78" s="552"/>
      <c r="Q78" s="552"/>
      <c r="R78" s="552"/>
      <c r="S78" s="552"/>
      <c r="T78" s="503"/>
    </row>
    <row r="79" spans="1:20" ht="24.95" customHeight="1" x14ac:dyDescent="0.2">
      <c r="A79" s="512"/>
      <c r="B79" s="498"/>
      <c r="C79" s="504" t="s">
        <v>29</v>
      </c>
      <c r="D79" s="504"/>
      <c r="E79" s="504"/>
      <c r="F79" s="504"/>
      <c r="G79" s="504"/>
      <c r="H79" s="504"/>
      <c r="I79" s="557"/>
      <c r="J79" s="495"/>
      <c r="K79" s="559"/>
      <c r="L79" s="559"/>
      <c r="M79" s="553"/>
      <c r="N79" s="553"/>
      <c r="O79" s="553"/>
      <c r="P79" s="552"/>
      <c r="Q79" s="552"/>
      <c r="R79" s="552"/>
      <c r="S79" s="552"/>
      <c r="T79" s="503"/>
    </row>
    <row r="80" spans="1:20" ht="23.1" customHeight="1" x14ac:dyDescent="0.2">
      <c r="A80" s="512"/>
      <c r="B80" s="498"/>
      <c r="C80" s="491" t="s">
        <v>102</v>
      </c>
      <c r="D80" s="491"/>
      <c r="E80" s="491"/>
      <c r="F80" s="491"/>
      <c r="G80" s="491"/>
      <c r="H80" s="491"/>
      <c r="I80" s="557"/>
      <c r="J80" s="495"/>
      <c r="K80" s="559"/>
      <c r="L80" s="559"/>
      <c r="M80" s="553"/>
      <c r="N80" s="553"/>
      <c r="O80" s="553"/>
      <c r="P80" s="552"/>
      <c r="Q80" s="552"/>
      <c r="R80" s="552"/>
      <c r="S80" s="552"/>
      <c r="T80" s="503"/>
    </row>
    <row r="81" spans="1:20" ht="23.1" customHeight="1" x14ac:dyDescent="0.2">
      <c r="A81" s="512"/>
      <c r="B81" s="498"/>
      <c r="C81" s="491"/>
      <c r="D81" s="491"/>
      <c r="E81" s="491"/>
      <c r="F81" s="491"/>
      <c r="G81" s="491"/>
      <c r="H81" s="491"/>
      <c r="I81" s="557"/>
      <c r="J81" s="495"/>
      <c r="K81" s="561" t="s">
        <v>384</v>
      </c>
      <c r="L81" s="561"/>
      <c r="M81" s="553" t="s">
        <v>44</v>
      </c>
      <c r="N81" s="553"/>
      <c r="O81" s="553"/>
      <c r="P81" s="552" t="s">
        <v>468</v>
      </c>
      <c r="Q81" s="552"/>
      <c r="R81" s="552"/>
      <c r="S81" s="552"/>
      <c r="T81" s="503"/>
    </row>
    <row r="82" spans="1:20" ht="23.1" customHeight="1" x14ac:dyDescent="0.2">
      <c r="A82" s="512"/>
      <c r="B82" s="498"/>
      <c r="C82" s="491"/>
      <c r="D82" s="491"/>
      <c r="E82" s="491"/>
      <c r="F82" s="491"/>
      <c r="G82" s="491"/>
      <c r="H82" s="491"/>
      <c r="I82" s="557"/>
      <c r="J82" s="495"/>
      <c r="K82" s="561"/>
      <c r="L82" s="561"/>
      <c r="M82" s="553"/>
      <c r="N82" s="553"/>
      <c r="O82" s="553"/>
      <c r="P82" s="552"/>
      <c r="Q82" s="552"/>
      <c r="R82" s="552"/>
      <c r="S82" s="552"/>
      <c r="T82" s="503"/>
    </row>
    <row r="83" spans="1:20" ht="23.1" customHeight="1" x14ac:dyDescent="0.2">
      <c r="A83" s="512"/>
      <c r="B83" s="498"/>
      <c r="C83" s="504" t="s">
        <v>103</v>
      </c>
      <c r="D83" s="504"/>
      <c r="E83" s="504"/>
      <c r="F83" s="504"/>
      <c r="G83" s="504"/>
      <c r="H83" s="504"/>
      <c r="I83" s="557"/>
      <c r="J83" s="495"/>
      <c r="K83" s="561"/>
      <c r="L83" s="561"/>
      <c r="M83" s="553"/>
      <c r="N83" s="553"/>
      <c r="O83" s="553"/>
      <c r="P83" s="552"/>
      <c r="Q83" s="552"/>
      <c r="R83" s="552"/>
      <c r="S83" s="552"/>
      <c r="T83" s="503"/>
    </row>
    <row r="84" spans="1:20" ht="23.1" customHeight="1" x14ac:dyDescent="0.2">
      <c r="A84" s="512"/>
      <c r="B84" s="498"/>
      <c r="C84" s="510" t="s">
        <v>85</v>
      </c>
      <c r="D84" s="489"/>
      <c r="E84" s="489"/>
      <c r="F84" s="489"/>
      <c r="G84" s="489"/>
      <c r="H84" s="489"/>
      <c r="I84" s="557"/>
      <c r="J84" s="495"/>
      <c r="K84" s="561"/>
      <c r="L84" s="561"/>
      <c r="M84" s="553"/>
      <c r="N84" s="553"/>
      <c r="O84" s="553"/>
      <c r="P84" s="552"/>
      <c r="Q84" s="552"/>
      <c r="R84" s="552"/>
      <c r="S84" s="552"/>
      <c r="T84" s="503"/>
    </row>
    <row r="85" spans="1:20" ht="23.1" customHeight="1" x14ac:dyDescent="0.2">
      <c r="A85" s="512"/>
      <c r="B85" s="498"/>
      <c r="C85" s="489"/>
      <c r="D85" s="489"/>
      <c r="E85" s="489"/>
      <c r="F85" s="489"/>
      <c r="G85" s="489"/>
      <c r="H85" s="489"/>
      <c r="I85" s="557"/>
      <c r="J85" s="495"/>
      <c r="K85" s="561"/>
      <c r="L85" s="561"/>
      <c r="M85" s="553"/>
      <c r="N85" s="553"/>
      <c r="O85" s="553"/>
      <c r="P85" s="552"/>
      <c r="Q85" s="552"/>
      <c r="R85" s="552"/>
      <c r="S85" s="552"/>
      <c r="T85" s="503"/>
    </row>
    <row r="86" spans="1:20" ht="23.1" customHeight="1" x14ac:dyDescent="0.2">
      <c r="A86" s="512"/>
      <c r="B86" s="498"/>
      <c r="C86" s="504" t="s">
        <v>79</v>
      </c>
      <c r="D86" s="504"/>
      <c r="E86" s="504"/>
      <c r="F86" s="504"/>
      <c r="G86" s="504"/>
      <c r="H86" s="504"/>
      <c r="I86" s="557"/>
      <c r="J86" s="495"/>
      <c r="K86" s="561"/>
      <c r="L86" s="561"/>
      <c r="M86" s="553"/>
      <c r="N86" s="553"/>
      <c r="O86" s="553"/>
      <c r="P86" s="552"/>
      <c r="Q86" s="552"/>
      <c r="R86" s="552"/>
      <c r="S86" s="552"/>
      <c r="T86" s="503"/>
    </row>
    <row r="87" spans="1:20" ht="23.1" customHeight="1" x14ac:dyDescent="0.2">
      <c r="A87" s="512"/>
      <c r="B87" s="498"/>
      <c r="C87" s="492" t="s">
        <v>78</v>
      </c>
      <c r="D87" s="492"/>
      <c r="E87" s="492"/>
      <c r="F87" s="492"/>
      <c r="G87" s="492"/>
      <c r="H87" s="492"/>
      <c r="I87" s="557"/>
      <c r="J87" s="495"/>
      <c r="K87" s="560" t="s">
        <v>382</v>
      </c>
      <c r="L87" s="560"/>
      <c r="M87" s="563" t="s">
        <v>45</v>
      </c>
      <c r="N87" s="563"/>
      <c r="O87" s="563"/>
      <c r="P87" s="562" t="s">
        <v>73</v>
      </c>
      <c r="Q87" s="562"/>
      <c r="R87" s="562"/>
      <c r="S87" s="562"/>
      <c r="T87" s="503"/>
    </row>
    <row r="88" spans="1:20" ht="23.1" customHeight="1" x14ac:dyDescent="0.2">
      <c r="A88" s="512"/>
      <c r="B88" s="498"/>
      <c r="C88" s="492"/>
      <c r="D88" s="492"/>
      <c r="E88" s="492"/>
      <c r="F88" s="492"/>
      <c r="G88" s="492"/>
      <c r="H88" s="492"/>
      <c r="I88" s="557"/>
      <c r="J88" s="495"/>
      <c r="K88" s="560"/>
      <c r="L88" s="560"/>
      <c r="M88" s="563"/>
      <c r="N88" s="563"/>
      <c r="O88" s="563"/>
      <c r="P88" s="562"/>
      <c r="Q88" s="562"/>
      <c r="R88" s="562"/>
      <c r="S88" s="562"/>
      <c r="T88" s="503"/>
    </row>
    <row r="89" spans="1:20" ht="23.1" customHeight="1" x14ac:dyDescent="0.2">
      <c r="A89" s="512"/>
      <c r="B89" s="498"/>
      <c r="C89" s="504" t="s">
        <v>61</v>
      </c>
      <c r="D89" s="504"/>
      <c r="E89" s="504"/>
      <c r="F89" s="504"/>
      <c r="G89" s="504"/>
      <c r="H89" s="504"/>
      <c r="I89" s="557"/>
      <c r="J89" s="495"/>
      <c r="K89" s="560"/>
      <c r="L89" s="560"/>
      <c r="M89" s="563"/>
      <c r="N89" s="563"/>
      <c r="O89" s="563"/>
      <c r="P89" s="562"/>
      <c r="Q89" s="562"/>
      <c r="R89" s="562"/>
      <c r="S89" s="562"/>
      <c r="T89" s="503"/>
    </row>
    <row r="90" spans="1:20" ht="23.1" customHeight="1" x14ac:dyDescent="0.2">
      <c r="A90" s="512"/>
      <c r="B90" s="498"/>
      <c r="C90" s="492" t="s">
        <v>402</v>
      </c>
      <c r="D90" s="492"/>
      <c r="E90" s="492"/>
      <c r="F90" s="492"/>
      <c r="G90" s="492"/>
      <c r="H90" s="492"/>
      <c r="I90" s="557"/>
      <c r="J90" s="495"/>
      <c r="K90" s="560"/>
      <c r="L90" s="560"/>
      <c r="M90" s="563"/>
      <c r="N90" s="563"/>
      <c r="O90" s="563"/>
      <c r="P90" s="562"/>
      <c r="Q90" s="562"/>
      <c r="R90" s="562"/>
      <c r="S90" s="562"/>
      <c r="T90" s="503"/>
    </row>
    <row r="91" spans="1:20" ht="23.1" customHeight="1" x14ac:dyDescent="0.2">
      <c r="A91" s="512"/>
      <c r="B91" s="498"/>
      <c r="C91" s="492"/>
      <c r="D91" s="492"/>
      <c r="E91" s="492"/>
      <c r="F91" s="492"/>
      <c r="G91" s="492"/>
      <c r="H91" s="492"/>
      <c r="I91" s="557"/>
      <c r="J91" s="495"/>
      <c r="K91" s="560"/>
      <c r="L91" s="560"/>
      <c r="M91" s="563"/>
      <c r="N91" s="563"/>
      <c r="O91" s="563"/>
      <c r="P91" s="562"/>
      <c r="Q91" s="562"/>
      <c r="R91" s="562"/>
      <c r="S91" s="562"/>
      <c r="T91" s="503"/>
    </row>
    <row r="92" spans="1:20" ht="22.5" customHeight="1" x14ac:dyDescent="0.2">
      <c r="A92" s="512"/>
      <c r="B92" s="498"/>
      <c r="C92" s="492"/>
      <c r="D92" s="492"/>
      <c r="E92" s="492"/>
      <c r="F92" s="492"/>
      <c r="G92" s="492"/>
      <c r="H92" s="492"/>
      <c r="I92" s="557"/>
      <c r="J92" s="495"/>
      <c r="K92" s="560"/>
      <c r="L92" s="560"/>
      <c r="M92" s="563"/>
      <c r="N92" s="563"/>
      <c r="O92" s="563"/>
      <c r="P92" s="562"/>
      <c r="Q92" s="562"/>
      <c r="R92" s="562"/>
      <c r="S92" s="562"/>
      <c r="T92" s="503"/>
    </row>
    <row r="93" spans="1:20" ht="18" customHeight="1" thickBot="1" x14ac:dyDescent="0.25">
      <c r="A93" s="513"/>
      <c r="B93" s="506"/>
      <c r="C93" s="507"/>
      <c r="D93" s="507"/>
      <c r="E93" s="507"/>
      <c r="F93" s="507"/>
      <c r="G93" s="507"/>
      <c r="H93" s="507"/>
      <c r="I93" s="558"/>
      <c r="J93" s="496"/>
      <c r="K93" s="508"/>
      <c r="L93" s="508"/>
      <c r="M93" s="508"/>
      <c r="N93" s="508"/>
      <c r="O93" s="508"/>
      <c r="P93" s="508"/>
      <c r="Q93" s="508"/>
      <c r="R93" s="29"/>
      <c r="S93" s="29"/>
      <c r="T93" s="555"/>
    </row>
    <row r="97" spans="1:12" ht="12.75" customHeight="1" x14ac:dyDescent="0.2"/>
    <row r="98" spans="1:12" x14ac:dyDescent="0.2">
      <c r="F98" s="5"/>
    </row>
    <row r="99" spans="1:12" x14ac:dyDescent="0.2">
      <c r="F99" s="5"/>
    </row>
    <row r="100" spans="1:12" x14ac:dyDescent="0.2">
      <c r="F100" s="5"/>
    </row>
    <row r="101" spans="1:12" ht="12.75" customHeight="1" x14ac:dyDescent="0.2">
      <c r="F101" s="5"/>
    </row>
    <row r="103" spans="1:12" ht="12.75" customHeight="1" x14ac:dyDescent="0.2">
      <c r="B103" s="4"/>
      <c r="C103" s="4"/>
      <c r="D103" s="4"/>
      <c r="E103" s="4"/>
      <c r="F103" s="4"/>
    </row>
    <row r="104" spans="1:12" x14ac:dyDescent="0.2">
      <c r="A104" s="4"/>
      <c r="B104" s="4"/>
      <c r="C104" s="4"/>
      <c r="D104" s="4"/>
      <c r="E104" s="4"/>
      <c r="F104" s="4"/>
      <c r="I104" s="7"/>
      <c r="J104" s="493"/>
      <c r="K104" s="493"/>
      <c r="L104" s="493"/>
    </row>
    <row r="105" spans="1:12" ht="22.5" customHeight="1" x14ac:dyDescent="0.2">
      <c r="A105" s="4"/>
      <c r="B105" s="4"/>
      <c r="C105" s="4"/>
      <c r="D105" s="4"/>
      <c r="E105" s="4"/>
      <c r="F105" s="4"/>
      <c r="I105" s="8"/>
      <c r="J105" s="493"/>
      <c r="K105" s="493"/>
      <c r="L105" s="493"/>
    </row>
    <row r="106" spans="1:12" x14ac:dyDescent="0.2">
      <c r="A106" s="4"/>
      <c r="B106" s="4"/>
      <c r="C106" s="4"/>
      <c r="D106" s="4"/>
      <c r="E106" s="4"/>
      <c r="F106" s="4"/>
      <c r="I106" s="9"/>
      <c r="J106" s="10"/>
      <c r="K106" s="6"/>
      <c r="L106" s="6"/>
    </row>
    <row r="107" spans="1:12" x14ac:dyDescent="0.2">
      <c r="A107" s="4"/>
      <c r="B107" s="4"/>
      <c r="C107" s="4"/>
      <c r="D107" s="4"/>
      <c r="E107" s="4"/>
      <c r="F107" s="4"/>
    </row>
    <row r="116" spans="5:5" x14ac:dyDescent="0.2">
      <c r="E116" s="12"/>
    </row>
  </sheetData>
  <sheetProtection algorithmName="SHA-512" hashValue="xoENARcg2HxT0lJWbaOQy1giBHQX0H4C5zF9TwH+5wQpF0ZR1iyoETkK87XDAptxdZg5EcDCx2Yf24nPHS4UVg==" saltValue="o+au3k4NyK2Dh1F1R+j6WQ==" spinCount="100000" sheet="1" objects="1" scenarios="1" selectLockedCells="1" selectUnlockedCells="1"/>
  <mergeCells count="128">
    <mergeCell ref="L70:S70"/>
    <mergeCell ref="L69:S69"/>
    <mergeCell ref="D66:H66"/>
    <mergeCell ref="P73:S74"/>
    <mergeCell ref="P75:S80"/>
    <mergeCell ref="M73:O74"/>
    <mergeCell ref="M75:O80"/>
    <mergeCell ref="AF10:AF11"/>
    <mergeCell ref="T72:T93"/>
    <mergeCell ref="I72:I93"/>
    <mergeCell ref="K73:L74"/>
    <mergeCell ref="K75:L80"/>
    <mergeCell ref="K87:L92"/>
    <mergeCell ref="K81:L86"/>
    <mergeCell ref="P81:S86"/>
    <mergeCell ref="P87:S92"/>
    <mergeCell ref="M81:O86"/>
    <mergeCell ref="M87:O92"/>
    <mergeCell ref="F16:H16"/>
    <mergeCell ref="K37:Q37"/>
    <mergeCell ref="L39:S39"/>
    <mergeCell ref="L40:L66"/>
    <mergeCell ref="Q68:R68"/>
    <mergeCell ref="AG10:AG11"/>
    <mergeCell ref="AH10:AH11"/>
    <mergeCell ref="C30:H30"/>
    <mergeCell ref="C36:H36"/>
    <mergeCell ref="C47:H56"/>
    <mergeCell ref="W10:W11"/>
    <mergeCell ref="X10:X11"/>
    <mergeCell ref="Y10:Y11"/>
    <mergeCell ref="Z10:Z11"/>
    <mergeCell ref="AA10:AA11"/>
    <mergeCell ref="AB10:AB11"/>
    <mergeCell ref="AC10:AC11"/>
    <mergeCell ref="AD10:AD11"/>
    <mergeCell ref="AE10:AE11"/>
    <mergeCell ref="T20:T37"/>
    <mergeCell ref="K21:S21"/>
    <mergeCell ref="O30:S30"/>
    <mergeCell ref="K32:S32"/>
    <mergeCell ref="K34:S36"/>
    <mergeCell ref="C24:H24"/>
    <mergeCell ref="C26:H26"/>
    <mergeCell ref="C32:H32"/>
    <mergeCell ref="C34:H34"/>
    <mergeCell ref="K22:K26"/>
    <mergeCell ref="A3:T3"/>
    <mergeCell ref="A1:T1"/>
    <mergeCell ref="C9:E9"/>
    <mergeCell ref="C10:E10"/>
    <mergeCell ref="T6:T19"/>
    <mergeCell ref="C19:H19"/>
    <mergeCell ref="K19:Q19"/>
    <mergeCell ref="C12:E12"/>
    <mergeCell ref="A7:A19"/>
    <mergeCell ref="B6:B19"/>
    <mergeCell ref="K6:Q6"/>
    <mergeCell ref="F13:H13"/>
    <mergeCell ref="C13:E13"/>
    <mergeCell ref="J6:J19"/>
    <mergeCell ref="I6:I19"/>
    <mergeCell ref="C11:E11"/>
    <mergeCell ref="C14:E14"/>
    <mergeCell ref="F12:H12"/>
    <mergeCell ref="C8:E8"/>
    <mergeCell ref="F8:H8"/>
    <mergeCell ref="F9:H9"/>
    <mergeCell ref="F10:H10"/>
    <mergeCell ref="F11:H11"/>
    <mergeCell ref="C17:H18"/>
    <mergeCell ref="A73:A93"/>
    <mergeCell ref="A21:A37"/>
    <mergeCell ref="C23:H23"/>
    <mergeCell ref="C25:H25"/>
    <mergeCell ref="C27:H27"/>
    <mergeCell ref="B20:B37"/>
    <mergeCell ref="I20:I37"/>
    <mergeCell ref="J20:J37"/>
    <mergeCell ref="A39:A71"/>
    <mergeCell ref="C21:H21"/>
    <mergeCell ref="C29:H29"/>
    <mergeCell ref="C31:H31"/>
    <mergeCell ref="C22:H22"/>
    <mergeCell ref="C87:H88"/>
    <mergeCell ref="C37:H37"/>
    <mergeCell ref="C39:H40"/>
    <mergeCell ref="C42:H45"/>
    <mergeCell ref="C72:H72"/>
    <mergeCell ref="C73:H73"/>
    <mergeCell ref="C74:H74"/>
    <mergeCell ref="C75:H75"/>
    <mergeCell ref="C84:H85"/>
    <mergeCell ref="C33:H33"/>
    <mergeCell ref="C58:H63"/>
    <mergeCell ref="J104:L105"/>
    <mergeCell ref="J72:J93"/>
    <mergeCell ref="B38:B71"/>
    <mergeCell ref="I38:I71"/>
    <mergeCell ref="J38:J71"/>
    <mergeCell ref="K71:T71"/>
    <mergeCell ref="T38:T70"/>
    <mergeCell ref="C65:H65"/>
    <mergeCell ref="C71:H71"/>
    <mergeCell ref="B72:B93"/>
    <mergeCell ref="C83:H83"/>
    <mergeCell ref="C89:H89"/>
    <mergeCell ref="C79:H79"/>
    <mergeCell ref="C90:H92"/>
    <mergeCell ref="C93:H93"/>
    <mergeCell ref="K93:Q93"/>
    <mergeCell ref="K72:Q72"/>
    <mergeCell ref="C86:H86"/>
    <mergeCell ref="C76:H78"/>
    <mergeCell ref="C80:H82"/>
    <mergeCell ref="D70:H70"/>
    <mergeCell ref="D69:H69"/>
    <mergeCell ref="D67:H67"/>
    <mergeCell ref="D68:H68"/>
    <mergeCell ref="K7:S8"/>
    <mergeCell ref="K9:S11"/>
    <mergeCell ref="K12:S13"/>
    <mergeCell ref="K14:S14"/>
    <mergeCell ref="K16:S18"/>
    <mergeCell ref="C6:H7"/>
    <mergeCell ref="C16:E16"/>
    <mergeCell ref="F14:H14"/>
    <mergeCell ref="C20:H20"/>
  </mergeCells>
  <pageMargins left="0.7" right="0.7" top="0.75" bottom="0.75" header="0.3" footer="0.3"/>
  <pageSetup scale="57" orientation="landscape" r:id="rId1"/>
  <rowBreaks count="2" manualBreakCount="2">
    <brk id="37" max="16383" man="1"/>
    <brk id="7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2"/>
  <sheetViews>
    <sheetView view="pageBreakPreview" topLeftCell="D1" zoomScale="115" zoomScaleNormal="100" zoomScaleSheetLayoutView="115" workbookViewId="0">
      <selection activeCell="M11" sqref="M11"/>
    </sheetView>
  </sheetViews>
  <sheetFormatPr baseColWidth="10" defaultRowHeight="12.75" x14ac:dyDescent="0.2"/>
  <cols>
    <col min="1" max="1" width="16.140625" customWidth="1"/>
    <col min="2" max="4" width="19.7109375" customWidth="1"/>
    <col min="5" max="5" width="19.7109375" style="70" customWidth="1"/>
    <col min="6" max="6" width="19.7109375" customWidth="1"/>
    <col min="7" max="7" width="34.42578125" customWidth="1"/>
    <col min="8" max="10" width="19.7109375" customWidth="1"/>
    <col min="11" max="11" width="25.42578125" bestFit="1" customWidth="1"/>
    <col min="12" max="13" width="19.7109375" customWidth="1"/>
  </cols>
  <sheetData>
    <row r="1" spans="1:13" ht="19.5" thickBot="1" x14ac:dyDescent="0.25">
      <c r="A1" s="574" t="s">
        <v>106</v>
      </c>
      <c r="B1" s="575"/>
      <c r="C1" s="575"/>
      <c r="D1" s="575"/>
      <c r="E1" s="575"/>
      <c r="F1" s="575"/>
      <c r="G1" s="575"/>
      <c r="H1" s="575"/>
      <c r="I1" s="575"/>
      <c r="J1" s="575"/>
      <c r="K1" s="575"/>
      <c r="L1" s="575"/>
      <c r="M1" s="576"/>
    </row>
    <row r="2" spans="1:13" ht="18" customHeight="1" x14ac:dyDescent="0.2">
      <c r="A2" s="577" t="s">
        <v>390</v>
      </c>
      <c r="B2" s="579" t="s">
        <v>107</v>
      </c>
      <c r="C2" s="581" t="s">
        <v>108</v>
      </c>
      <c r="D2" s="581" t="s">
        <v>105</v>
      </c>
      <c r="E2" s="583" t="s">
        <v>109</v>
      </c>
      <c r="F2" s="581" t="s">
        <v>110</v>
      </c>
      <c r="G2" s="581" t="s">
        <v>111</v>
      </c>
      <c r="H2" s="581" t="s">
        <v>112</v>
      </c>
      <c r="I2" s="581" t="s">
        <v>113</v>
      </c>
      <c r="J2" s="581" t="s">
        <v>142</v>
      </c>
      <c r="K2" s="581" t="s">
        <v>227</v>
      </c>
      <c r="L2" s="581" t="s">
        <v>114</v>
      </c>
      <c r="M2" s="581" t="s">
        <v>115</v>
      </c>
    </row>
    <row r="3" spans="1:13" ht="20.25" customHeight="1" thickBot="1" x14ac:dyDescent="0.25">
      <c r="A3" s="578"/>
      <c r="B3" s="580"/>
      <c r="C3" s="582"/>
      <c r="D3" s="582"/>
      <c r="E3" s="584"/>
      <c r="F3" s="582"/>
      <c r="G3" s="582"/>
      <c r="H3" s="582"/>
      <c r="I3" s="582"/>
      <c r="J3" s="582"/>
      <c r="K3" s="582"/>
      <c r="L3" s="582"/>
      <c r="M3" s="582"/>
    </row>
    <row r="4" spans="1:13" ht="57.75" customHeight="1" x14ac:dyDescent="0.2">
      <c r="A4" s="578"/>
      <c r="B4" s="570" t="s">
        <v>116</v>
      </c>
      <c r="C4" s="568" t="s">
        <v>391</v>
      </c>
      <c r="D4" s="568" t="s">
        <v>117</v>
      </c>
      <c r="E4" s="572" t="s">
        <v>228</v>
      </c>
      <c r="F4" s="568" t="s">
        <v>118</v>
      </c>
      <c r="G4" s="568" t="s">
        <v>119</v>
      </c>
      <c r="H4" s="568" t="s">
        <v>120</v>
      </c>
      <c r="I4" s="568" t="s">
        <v>121</v>
      </c>
      <c r="J4" s="568" t="s">
        <v>122</v>
      </c>
      <c r="K4" s="568" t="s">
        <v>322</v>
      </c>
      <c r="L4" s="568" t="s">
        <v>123</v>
      </c>
      <c r="M4" s="568" t="s">
        <v>124</v>
      </c>
    </row>
    <row r="5" spans="1:13" ht="120" customHeight="1" thickBot="1" x14ac:dyDescent="0.25">
      <c r="A5" s="57" t="s">
        <v>138</v>
      </c>
      <c r="B5" s="571"/>
      <c r="C5" s="569"/>
      <c r="D5" s="569"/>
      <c r="E5" s="573"/>
      <c r="F5" s="569"/>
      <c r="G5" s="569"/>
      <c r="H5" s="569"/>
      <c r="I5" s="569"/>
      <c r="J5" s="569"/>
      <c r="K5" s="569"/>
      <c r="L5" s="569"/>
      <c r="M5" s="569"/>
    </row>
    <row r="6" spans="1:13" ht="210" customHeight="1" thickBot="1" x14ac:dyDescent="0.25">
      <c r="A6" s="58" t="s">
        <v>139</v>
      </c>
      <c r="B6" s="56" t="s">
        <v>323</v>
      </c>
      <c r="C6" s="56" t="s">
        <v>126</v>
      </c>
      <c r="D6" s="56" t="s">
        <v>324</v>
      </c>
      <c r="E6" s="66" t="s">
        <v>397</v>
      </c>
      <c r="F6" s="56" t="s">
        <v>325</v>
      </c>
      <c r="G6" s="56" t="s">
        <v>326</v>
      </c>
      <c r="H6" s="56" t="s">
        <v>327</v>
      </c>
      <c r="I6" s="56" t="s">
        <v>328</v>
      </c>
      <c r="J6" s="56" t="s">
        <v>329</v>
      </c>
      <c r="K6" s="50" t="s">
        <v>330</v>
      </c>
      <c r="L6" s="56" t="s">
        <v>331</v>
      </c>
      <c r="M6" s="56" t="s">
        <v>332</v>
      </c>
    </row>
    <row r="7" spans="1:13" ht="189.75" customHeight="1" thickBot="1" x14ac:dyDescent="0.25">
      <c r="A7" s="59" t="s">
        <v>209</v>
      </c>
      <c r="B7" s="50" t="s">
        <v>333</v>
      </c>
      <c r="C7" s="50" t="s">
        <v>229</v>
      </c>
      <c r="D7" s="50" t="s">
        <v>334</v>
      </c>
      <c r="E7" s="66" t="s">
        <v>398</v>
      </c>
      <c r="F7" s="50" t="s">
        <v>335</v>
      </c>
      <c r="G7" s="50" t="s">
        <v>336</v>
      </c>
      <c r="H7" s="56" t="s">
        <v>337</v>
      </c>
      <c r="I7" s="50" t="s">
        <v>338</v>
      </c>
      <c r="J7" s="56" t="s">
        <v>230</v>
      </c>
      <c r="K7" s="60" t="s">
        <v>339</v>
      </c>
      <c r="L7" s="50" t="s">
        <v>340</v>
      </c>
      <c r="M7" s="50" t="s">
        <v>130</v>
      </c>
    </row>
    <row r="8" spans="1:13" ht="144.75" customHeight="1" thickBot="1" x14ac:dyDescent="0.25">
      <c r="A8" s="61" t="s">
        <v>140</v>
      </c>
      <c r="B8" s="50" t="s">
        <v>341</v>
      </c>
      <c r="C8" s="50" t="s">
        <v>231</v>
      </c>
      <c r="D8" s="50" t="s">
        <v>342</v>
      </c>
      <c r="E8" s="67" t="s">
        <v>399</v>
      </c>
      <c r="F8" s="50" t="s">
        <v>343</v>
      </c>
      <c r="G8" s="50" t="s">
        <v>344</v>
      </c>
      <c r="H8" s="56" t="s">
        <v>345</v>
      </c>
      <c r="I8" s="56" t="s">
        <v>346</v>
      </c>
      <c r="J8" s="50" t="s">
        <v>347</v>
      </c>
      <c r="K8" s="50" t="s">
        <v>348</v>
      </c>
      <c r="L8" s="50" t="s">
        <v>232</v>
      </c>
      <c r="M8" s="50" t="s">
        <v>349</v>
      </c>
    </row>
    <row r="9" spans="1:13" ht="108.75" customHeight="1" thickBot="1" x14ac:dyDescent="0.25">
      <c r="A9" s="62" t="s">
        <v>208</v>
      </c>
      <c r="B9" s="25" t="s">
        <v>350</v>
      </c>
      <c r="C9" s="25" t="s">
        <v>128</v>
      </c>
      <c r="D9" s="50" t="s">
        <v>351</v>
      </c>
      <c r="E9" s="68" t="s">
        <v>400</v>
      </c>
      <c r="F9" s="50" t="s">
        <v>352</v>
      </c>
      <c r="G9" s="25" t="s">
        <v>353</v>
      </c>
      <c r="H9" s="56" t="s">
        <v>354</v>
      </c>
      <c r="I9" s="50" t="s">
        <v>338</v>
      </c>
      <c r="J9" s="25" t="s">
        <v>129</v>
      </c>
      <c r="K9" s="60" t="s">
        <v>355</v>
      </c>
      <c r="L9" s="50" t="s">
        <v>233</v>
      </c>
      <c r="M9" s="50" t="s">
        <v>338</v>
      </c>
    </row>
    <row r="10" spans="1:13" ht="100.5" customHeight="1" thickBot="1" x14ac:dyDescent="0.25">
      <c r="A10" s="63" t="s">
        <v>141</v>
      </c>
      <c r="B10" s="25" t="s">
        <v>356</v>
      </c>
      <c r="C10" s="25" t="s">
        <v>234</v>
      </c>
      <c r="D10" s="50" t="s">
        <v>357</v>
      </c>
      <c r="E10" s="68" t="s">
        <v>401</v>
      </c>
      <c r="F10" s="50" t="s">
        <v>358</v>
      </c>
      <c r="G10" s="25" t="s">
        <v>359</v>
      </c>
      <c r="H10" s="50" t="s">
        <v>360</v>
      </c>
      <c r="I10" s="50" t="s">
        <v>361</v>
      </c>
      <c r="J10" s="25" t="s">
        <v>129</v>
      </c>
      <c r="K10" s="50" t="s">
        <v>362</v>
      </c>
      <c r="L10" s="50" t="s">
        <v>291</v>
      </c>
      <c r="M10" s="25" t="s">
        <v>338</v>
      </c>
    </row>
    <row r="11" spans="1:13" x14ac:dyDescent="0.2">
      <c r="A11" s="64"/>
      <c r="B11" s="64"/>
      <c r="C11" s="64"/>
      <c r="D11" s="64"/>
      <c r="E11" s="69"/>
      <c r="F11" s="64"/>
      <c r="G11" s="64"/>
      <c r="H11" s="64"/>
      <c r="I11" s="64"/>
      <c r="J11" s="64"/>
      <c r="K11" s="64"/>
      <c r="L11" s="64"/>
      <c r="M11" s="64"/>
    </row>
    <row r="12" spans="1:13" ht="13.5" thickBot="1" x14ac:dyDescent="0.25">
      <c r="A12" s="64"/>
      <c r="B12" s="64"/>
      <c r="C12" s="64"/>
      <c r="D12" s="64"/>
      <c r="E12" s="69"/>
      <c r="F12" s="64"/>
      <c r="G12" s="64"/>
      <c r="H12" s="64"/>
      <c r="I12" s="64"/>
      <c r="J12" s="64"/>
      <c r="K12" s="64"/>
      <c r="L12" s="64"/>
      <c r="M12" s="64"/>
    </row>
    <row r="13" spans="1:13" ht="19.5" thickBot="1" x14ac:dyDescent="0.25">
      <c r="A13" s="574" t="s">
        <v>131</v>
      </c>
      <c r="B13" s="575"/>
      <c r="C13" s="575"/>
      <c r="D13" s="575"/>
      <c r="E13" s="575"/>
      <c r="F13" s="575"/>
      <c r="G13" s="575"/>
      <c r="H13" s="575"/>
      <c r="I13" s="575"/>
      <c r="J13" s="575"/>
      <c r="K13" s="575"/>
      <c r="L13" s="575"/>
      <c r="M13" s="576"/>
    </row>
    <row r="14" spans="1:13" x14ac:dyDescent="0.2">
      <c r="A14" s="585" t="s">
        <v>132</v>
      </c>
      <c r="B14" s="587" t="s">
        <v>107</v>
      </c>
      <c r="C14" s="587" t="s">
        <v>108</v>
      </c>
      <c r="D14" s="587" t="s">
        <v>105</v>
      </c>
      <c r="E14" s="589" t="s">
        <v>109</v>
      </c>
      <c r="F14" s="587" t="s">
        <v>110</v>
      </c>
      <c r="G14" s="587" t="s">
        <v>111</v>
      </c>
      <c r="H14" s="587" t="s">
        <v>112</v>
      </c>
      <c r="I14" s="587" t="s">
        <v>113</v>
      </c>
      <c r="J14" s="587" t="s">
        <v>142</v>
      </c>
      <c r="K14" s="587" t="s">
        <v>227</v>
      </c>
      <c r="L14" s="587" t="s">
        <v>114</v>
      </c>
      <c r="M14" s="591" t="s">
        <v>115</v>
      </c>
    </row>
    <row r="15" spans="1:13" x14ac:dyDescent="0.2">
      <c r="A15" s="586"/>
      <c r="B15" s="588"/>
      <c r="C15" s="588"/>
      <c r="D15" s="588"/>
      <c r="E15" s="590"/>
      <c r="F15" s="588"/>
      <c r="G15" s="588"/>
      <c r="H15" s="588"/>
      <c r="I15" s="588"/>
      <c r="J15" s="588"/>
      <c r="K15" s="588"/>
      <c r="L15" s="588"/>
      <c r="M15" s="592"/>
    </row>
    <row r="16" spans="1:13" x14ac:dyDescent="0.2">
      <c r="A16" s="593" t="s">
        <v>133</v>
      </c>
      <c r="B16" s="588"/>
      <c r="C16" s="588"/>
      <c r="D16" s="588"/>
      <c r="E16" s="590"/>
      <c r="F16" s="588"/>
      <c r="G16" s="588"/>
      <c r="H16" s="588"/>
      <c r="I16" s="588"/>
      <c r="J16" s="588"/>
      <c r="K16" s="588"/>
      <c r="L16" s="588"/>
      <c r="M16" s="592"/>
    </row>
    <row r="17" spans="1:13" ht="13.5" thickBot="1" x14ac:dyDescent="0.25">
      <c r="A17" s="593" t="s">
        <v>134</v>
      </c>
      <c r="B17" s="588"/>
      <c r="C17" s="588"/>
      <c r="D17" s="588"/>
      <c r="E17" s="590"/>
      <c r="F17" s="588"/>
      <c r="G17" s="588"/>
      <c r="H17" s="588"/>
      <c r="I17" s="588"/>
      <c r="J17" s="588"/>
      <c r="K17" s="588"/>
      <c r="L17" s="588"/>
      <c r="M17" s="592"/>
    </row>
    <row r="18" spans="1:13" ht="63" customHeight="1" thickBot="1" x14ac:dyDescent="0.25">
      <c r="A18" s="58" t="s">
        <v>125</v>
      </c>
      <c r="B18" s="25" t="s">
        <v>363</v>
      </c>
      <c r="C18" s="25" t="s">
        <v>135</v>
      </c>
      <c r="D18" s="83" t="s">
        <v>135</v>
      </c>
      <c r="E18" s="65" t="s">
        <v>364</v>
      </c>
      <c r="F18" s="25" t="s">
        <v>364</v>
      </c>
      <c r="G18" s="25" t="s">
        <v>363</v>
      </c>
      <c r="H18" s="82" t="s">
        <v>135</v>
      </c>
      <c r="I18" s="82" t="s">
        <v>135</v>
      </c>
      <c r="J18" s="25" t="s">
        <v>235</v>
      </c>
      <c r="K18" s="50" t="s">
        <v>135</v>
      </c>
      <c r="L18" s="82" t="s">
        <v>135</v>
      </c>
      <c r="M18" s="25" t="s">
        <v>363</v>
      </c>
    </row>
    <row r="19" spans="1:13" ht="65.25" customHeight="1" thickBot="1" x14ac:dyDescent="0.25">
      <c r="A19" s="59" t="s">
        <v>203</v>
      </c>
      <c r="B19" s="25" t="s">
        <v>365</v>
      </c>
      <c r="C19" s="25" t="s">
        <v>422</v>
      </c>
      <c r="D19" s="83" t="s">
        <v>422</v>
      </c>
      <c r="E19" s="65" t="s">
        <v>366</v>
      </c>
      <c r="F19" s="25" t="s">
        <v>366</v>
      </c>
      <c r="G19" s="25" t="s">
        <v>365</v>
      </c>
      <c r="H19" s="82" t="s">
        <v>422</v>
      </c>
      <c r="I19" s="82" t="s">
        <v>422</v>
      </c>
      <c r="J19" s="25" t="s">
        <v>236</v>
      </c>
      <c r="K19" s="50" t="s">
        <v>136</v>
      </c>
      <c r="L19" s="82" t="s">
        <v>422</v>
      </c>
      <c r="M19" s="25" t="s">
        <v>365</v>
      </c>
    </row>
    <row r="20" spans="1:13" ht="56.25" customHeight="1" thickBot="1" x14ac:dyDescent="0.25">
      <c r="A20" s="61" t="s">
        <v>104</v>
      </c>
      <c r="B20" s="25" t="s">
        <v>367</v>
      </c>
      <c r="C20" s="25" t="s">
        <v>423</v>
      </c>
      <c r="D20" s="83" t="s">
        <v>423</v>
      </c>
      <c r="E20" s="65" t="s">
        <v>367</v>
      </c>
      <c r="F20" s="25" t="s">
        <v>367</v>
      </c>
      <c r="G20" s="25" t="s">
        <v>367</v>
      </c>
      <c r="H20" s="82" t="s">
        <v>423</v>
      </c>
      <c r="I20" s="82" t="s">
        <v>423</v>
      </c>
      <c r="J20" s="25" t="s">
        <v>237</v>
      </c>
      <c r="K20" s="50" t="s">
        <v>137</v>
      </c>
      <c r="L20" s="82" t="s">
        <v>423</v>
      </c>
      <c r="M20" s="25" t="s">
        <v>367</v>
      </c>
    </row>
    <row r="21" spans="1:13" ht="56.25" customHeight="1" thickBot="1" x14ac:dyDescent="0.25">
      <c r="A21" s="62" t="s">
        <v>206</v>
      </c>
      <c r="B21" s="25" t="s">
        <v>368</v>
      </c>
      <c r="C21" s="25" t="s">
        <v>424</v>
      </c>
      <c r="D21" s="83" t="s">
        <v>424</v>
      </c>
      <c r="E21" s="65" t="s">
        <v>369</v>
      </c>
      <c r="F21" s="25" t="s">
        <v>369</v>
      </c>
      <c r="G21" s="25" t="s">
        <v>368</v>
      </c>
      <c r="H21" s="82" t="s">
        <v>424</v>
      </c>
      <c r="I21" s="82" t="s">
        <v>424</v>
      </c>
      <c r="J21" s="25" t="s">
        <v>239</v>
      </c>
      <c r="K21" s="50" t="s">
        <v>238</v>
      </c>
      <c r="L21" s="82" t="s">
        <v>424</v>
      </c>
      <c r="M21" s="25" t="s">
        <v>368</v>
      </c>
    </row>
    <row r="22" spans="1:13" ht="51.75" customHeight="1" thickBot="1" x14ac:dyDescent="0.25">
      <c r="A22" s="63" t="s">
        <v>127</v>
      </c>
      <c r="B22" s="25" t="s">
        <v>241</v>
      </c>
      <c r="C22" s="25" t="s">
        <v>240</v>
      </c>
      <c r="D22" s="83" t="s">
        <v>240</v>
      </c>
      <c r="E22" s="65" t="s">
        <v>240</v>
      </c>
      <c r="F22" s="25" t="s">
        <v>240</v>
      </c>
      <c r="G22" s="25" t="s">
        <v>241</v>
      </c>
      <c r="H22" s="82" t="s">
        <v>240</v>
      </c>
      <c r="I22" s="82" t="s">
        <v>240</v>
      </c>
      <c r="J22" s="25" t="s">
        <v>242</v>
      </c>
      <c r="K22" s="50" t="s">
        <v>240</v>
      </c>
      <c r="L22" s="82" t="s">
        <v>240</v>
      </c>
      <c r="M22" s="25" t="s">
        <v>241</v>
      </c>
    </row>
  </sheetData>
  <sheetProtection algorithmName="SHA-512" hashValue="RrMV5HS7AEal7Z9E9nc0itm/g/VnPR21VdoLhWEFHFVsRV4dvdRhQLXcDm4lRpfXOYKCxuaHcYbrQOwk7QOIUg==" saltValue="IDjfs4dzxQzjg+86jNdSEw==" spinCount="100000" sheet="1" objects="1" scenarios="1" selectLockedCells="1" selectUnlockedCells="1"/>
  <mergeCells count="41">
    <mergeCell ref="A13:M13"/>
    <mergeCell ref="A14:A15"/>
    <mergeCell ref="B14:B17"/>
    <mergeCell ref="C14:C17"/>
    <mergeCell ref="D14:D17"/>
    <mergeCell ref="E14:E17"/>
    <mergeCell ref="F14:F17"/>
    <mergeCell ref="G14:G17"/>
    <mergeCell ref="H14:H17"/>
    <mergeCell ref="I14:I17"/>
    <mergeCell ref="J14:J17"/>
    <mergeCell ref="K14:K17"/>
    <mergeCell ref="L14:L17"/>
    <mergeCell ref="M14:M17"/>
    <mergeCell ref="A16:A17"/>
    <mergeCell ref="A1:M1"/>
    <mergeCell ref="A2:A4"/>
    <mergeCell ref="B2:B3"/>
    <mergeCell ref="C2:C3"/>
    <mergeCell ref="D2:D3"/>
    <mergeCell ref="E2:E3"/>
    <mergeCell ref="F2:F3"/>
    <mergeCell ref="G2:G3"/>
    <mergeCell ref="H2:H3"/>
    <mergeCell ref="I2:I3"/>
    <mergeCell ref="J2:J3"/>
    <mergeCell ref="K2:K3"/>
    <mergeCell ref="L2:L3"/>
    <mergeCell ref="M2:M3"/>
    <mergeCell ref="I4:I5"/>
    <mergeCell ref="J4:J5"/>
    <mergeCell ref="K4:K5"/>
    <mergeCell ref="L4:L5"/>
    <mergeCell ref="M4:M5"/>
    <mergeCell ref="B4:B5"/>
    <mergeCell ref="C4:C5"/>
    <mergeCell ref="D4:D5"/>
    <mergeCell ref="E4:E5"/>
    <mergeCell ref="F4:F5"/>
    <mergeCell ref="G4:G5"/>
    <mergeCell ref="H4:H5"/>
  </mergeCells>
  <pageMargins left="0.7" right="0.7" top="0.75" bottom="0.75" header="0.3" footer="0.3"/>
  <pageSetup scale="46" orientation="landscape" r:id="rId1"/>
  <rowBreaks count="1" manualBreakCount="1">
    <brk id="1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5"/>
  <sheetViews>
    <sheetView showGridLines="0" view="pageBreakPreview" zoomScaleNormal="100" zoomScaleSheetLayoutView="100" workbookViewId="0">
      <selection activeCell="D19" sqref="D19:D22"/>
    </sheetView>
  </sheetViews>
  <sheetFormatPr baseColWidth="10" defaultRowHeight="12.75" x14ac:dyDescent="0.2"/>
  <cols>
    <col min="2" max="2" width="15.5703125" customWidth="1"/>
    <col min="3" max="3" width="16" customWidth="1"/>
    <col min="4" max="4" width="37.85546875" customWidth="1"/>
    <col min="5" max="5" width="56.140625" customWidth="1"/>
    <col min="6" max="6" width="15.42578125" customWidth="1"/>
  </cols>
  <sheetData>
    <row r="1" spans="2:6" ht="16.5" thickBot="1" x14ac:dyDescent="0.3">
      <c r="B1" s="624" t="s">
        <v>469</v>
      </c>
      <c r="C1" s="625"/>
      <c r="D1" s="625"/>
      <c r="E1" s="626"/>
      <c r="F1" s="93"/>
    </row>
    <row r="2" spans="2:6" ht="15.75" thickBot="1" x14ac:dyDescent="0.3">
      <c r="B2" s="92" t="s">
        <v>527</v>
      </c>
      <c r="C2" s="90" t="s">
        <v>259</v>
      </c>
      <c r="D2" s="91" t="s">
        <v>470</v>
      </c>
      <c r="E2" s="94" t="s">
        <v>0</v>
      </c>
    </row>
    <row r="3" spans="2:6" x14ac:dyDescent="0.2">
      <c r="B3" s="594" t="s">
        <v>473</v>
      </c>
      <c r="C3" s="615" t="s">
        <v>34</v>
      </c>
      <c r="D3" s="617" t="s">
        <v>471</v>
      </c>
      <c r="E3" s="95" t="s">
        <v>472</v>
      </c>
    </row>
    <row r="4" spans="2:6" x14ac:dyDescent="0.2">
      <c r="B4" s="595"/>
      <c r="C4" s="598"/>
      <c r="D4" s="618"/>
      <c r="E4" s="87" t="s">
        <v>474</v>
      </c>
    </row>
    <row r="5" spans="2:6" x14ac:dyDescent="0.2">
      <c r="B5" s="595"/>
      <c r="C5" s="598"/>
      <c r="D5" s="618"/>
      <c r="E5" s="96" t="s">
        <v>475</v>
      </c>
    </row>
    <row r="6" spans="2:6" x14ac:dyDescent="0.2">
      <c r="B6" s="595"/>
      <c r="C6" s="598"/>
      <c r="D6" s="618"/>
      <c r="E6" s="88" t="s">
        <v>476</v>
      </c>
    </row>
    <row r="7" spans="2:6" ht="13.5" thickBot="1" x14ac:dyDescent="0.25">
      <c r="B7" s="595"/>
      <c r="C7" s="599"/>
      <c r="D7" s="619"/>
      <c r="E7" s="89" t="s">
        <v>524</v>
      </c>
    </row>
    <row r="8" spans="2:6" x14ac:dyDescent="0.2">
      <c r="B8" s="595"/>
      <c r="C8" s="597" t="s">
        <v>35</v>
      </c>
      <c r="D8" s="600" t="s">
        <v>477</v>
      </c>
      <c r="E8" s="97" t="s">
        <v>478</v>
      </c>
    </row>
    <row r="9" spans="2:6" x14ac:dyDescent="0.2">
      <c r="B9" s="595"/>
      <c r="C9" s="598"/>
      <c r="D9" s="601"/>
      <c r="E9" s="98" t="s">
        <v>479</v>
      </c>
    </row>
    <row r="10" spans="2:6" ht="13.5" thickBot="1" x14ac:dyDescent="0.25">
      <c r="B10" s="595"/>
      <c r="C10" s="599"/>
      <c r="D10" s="602"/>
      <c r="E10" s="99" t="s">
        <v>480</v>
      </c>
    </row>
    <row r="11" spans="2:6" ht="25.5" customHeight="1" x14ac:dyDescent="0.2">
      <c r="B11" s="595"/>
      <c r="C11" s="603" t="s">
        <v>36</v>
      </c>
      <c r="D11" s="604" t="s">
        <v>528</v>
      </c>
      <c r="E11" s="100" t="s">
        <v>481</v>
      </c>
    </row>
    <row r="12" spans="2:6" ht="24" customHeight="1" x14ac:dyDescent="0.2">
      <c r="B12" s="595"/>
      <c r="C12" s="598"/>
      <c r="D12" s="605"/>
      <c r="E12" s="101" t="s">
        <v>482</v>
      </c>
    </row>
    <row r="13" spans="2:6" ht="24.75" customHeight="1" thickBot="1" x14ac:dyDescent="0.25">
      <c r="B13" s="595"/>
      <c r="C13" s="598"/>
      <c r="D13" s="606"/>
      <c r="E13" s="102" t="s">
        <v>483</v>
      </c>
    </row>
    <row r="14" spans="2:6" ht="28.5" customHeight="1" x14ac:dyDescent="0.2">
      <c r="B14" s="595"/>
      <c r="C14" s="607" t="s">
        <v>37</v>
      </c>
      <c r="D14" s="608" t="s">
        <v>484</v>
      </c>
      <c r="E14" s="103" t="s">
        <v>485</v>
      </c>
    </row>
    <row r="15" spans="2:6" ht="17.25" customHeight="1" x14ac:dyDescent="0.2">
      <c r="B15" s="595"/>
      <c r="C15" s="598"/>
      <c r="D15" s="605"/>
      <c r="E15" s="98" t="s">
        <v>486</v>
      </c>
    </row>
    <row r="16" spans="2:6" ht="26.25" thickBot="1" x14ac:dyDescent="0.25">
      <c r="B16" s="595"/>
      <c r="C16" s="598"/>
      <c r="D16" s="605"/>
      <c r="E16" s="98" t="s">
        <v>487</v>
      </c>
    </row>
    <row r="17" spans="2:5" ht="28.5" customHeight="1" x14ac:dyDescent="0.2">
      <c r="B17" s="595"/>
      <c r="C17" s="607" t="s">
        <v>226</v>
      </c>
      <c r="D17" s="633" t="s">
        <v>523</v>
      </c>
      <c r="E17" s="103" t="s">
        <v>488</v>
      </c>
    </row>
    <row r="18" spans="2:5" ht="21" customHeight="1" thickBot="1" x14ac:dyDescent="0.25">
      <c r="B18" s="595"/>
      <c r="C18" s="598"/>
      <c r="D18" s="605"/>
      <c r="E18" s="98" t="s">
        <v>489</v>
      </c>
    </row>
    <row r="19" spans="2:5" x14ac:dyDescent="0.2">
      <c r="B19" s="595"/>
      <c r="C19" s="609" t="s">
        <v>144</v>
      </c>
      <c r="D19" s="612" t="s">
        <v>530</v>
      </c>
      <c r="E19" s="112" t="s">
        <v>529</v>
      </c>
    </row>
    <row r="20" spans="2:5" x14ac:dyDescent="0.2">
      <c r="B20" s="595"/>
      <c r="C20" s="610"/>
      <c r="D20" s="613"/>
      <c r="E20" s="113" t="s">
        <v>490</v>
      </c>
    </row>
    <row r="21" spans="2:5" x14ac:dyDescent="0.2">
      <c r="B21" s="595"/>
      <c r="C21" s="610"/>
      <c r="D21" s="613"/>
      <c r="E21" s="113" t="s">
        <v>491</v>
      </c>
    </row>
    <row r="22" spans="2:5" ht="13.5" thickBot="1" x14ac:dyDescent="0.25">
      <c r="B22" s="595"/>
      <c r="C22" s="611"/>
      <c r="D22" s="614"/>
      <c r="E22" s="114" t="s">
        <v>492</v>
      </c>
    </row>
    <row r="23" spans="2:5" x14ac:dyDescent="0.2">
      <c r="B23" s="595"/>
      <c r="C23" s="615" t="s">
        <v>38</v>
      </c>
      <c r="D23" s="600" t="s">
        <v>493</v>
      </c>
      <c r="E23" s="104" t="s">
        <v>494</v>
      </c>
    </row>
    <row r="24" spans="2:5" x14ac:dyDescent="0.2">
      <c r="B24" s="595"/>
      <c r="C24" s="598"/>
      <c r="D24" s="605"/>
      <c r="E24" s="105" t="s">
        <v>495</v>
      </c>
    </row>
    <row r="25" spans="2:5" x14ac:dyDescent="0.2">
      <c r="B25" s="595"/>
      <c r="C25" s="598"/>
      <c r="D25" s="605"/>
      <c r="E25" s="105" t="s">
        <v>496</v>
      </c>
    </row>
    <row r="26" spans="2:5" x14ac:dyDescent="0.2">
      <c r="B26" s="595"/>
      <c r="C26" s="598"/>
      <c r="D26" s="605"/>
      <c r="E26" s="106" t="s">
        <v>497</v>
      </c>
    </row>
    <row r="27" spans="2:5" ht="13.5" thickBot="1" x14ac:dyDescent="0.25">
      <c r="B27" s="596"/>
      <c r="C27" s="599"/>
      <c r="D27" s="616"/>
      <c r="E27" s="99" t="s">
        <v>498</v>
      </c>
    </row>
    <row r="28" spans="2:5" x14ac:dyDescent="0.2">
      <c r="B28" s="594" t="s">
        <v>525</v>
      </c>
      <c r="C28" s="603" t="s">
        <v>262</v>
      </c>
      <c r="D28" s="627" t="s">
        <v>499</v>
      </c>
      <c r="E28" s="98" t="s">
        <v>500</v>
      </c>
    </row>
    <row r="29" spans="2:5" x14ac:dyDescent="0.2">
      <c r="B29" s="595"/>
      <c r="C29" s="598"/>
      <c r="D29" s="605"/>
      <c r="E29" s="98" t="s">
        <v>501</v>
      </c>
    </row>
    <row r="30" spans="2:5" ht="26.25" thickBot="1" x14ac:dyDescent="0.25">
      <c r="B30" s="595"/>
      <c r="C30" s="598"/>
      <c r="D30" s="605"/>
      <c r="E30" s="98" t="s">
        <v>502</v>
      </c>
    </row>
    <row r="31" spans="2:5" x14ac:dyDescent="0.2">
      <c r="B31" s="595"/>
      <c r="C31" s="607" t="s">
        <v>39</v>
      </c>
      <c r="D31" s="620" t="s">
        <v>503</v>
      </c>
      <c r="E31" s="103" t="s">
        <v>504</v>
      </c>
    </row>
    <row r="32" spans="2:5" x14ac:dyDescent="0.2">
      <c r="B32" s="595"/>
      <c r="C32" s="598"/>
      <c r="D32" s="629"/>
      <c r="E32" s="98" t="s">
        <v>505</v>
      </c>
    </row>
    <row r="33" spans="2:5" x14ac:dyDescent="0.2">
      <c r="B33" s="595"/>
      <c r="C33" s="598"/>
      <c r="D33" s="629"/>
      <c r="E33" s="98" t="s">
        <v>506</v>
      </c>
    </row>
    <row r="34" spans="2:5" ht="13.5" thickBot="1" x14ac:dyDescent="0.25">
      <c r="B34" s="595"/>
      <c r="C34" s="628"/>
      <c r="D34" s="630"/>
      <c r="E34" s="107" t="s">
        <v>507</v>
      </c>
    </row>
    <row r="35" spans="2:5" x14ac:dyDescent="0.2">
      <c r="B35" s="595"/>
      <c r="C35" s="607" t="s">
        <v>40</v>
      </c>
      <c r="D35" s="620" t="s">
        <v>508</v>
      </c>
      <c r="E35" s="108" t="s">
        <v>509</v>
      </c>
    </row>
    <row r="36" spans="2:5" x14ac:dyDescent="0.2">
      <c r="B36" s="595"/>
      <c r="C36" s="598"/>
      <c r="D36" s="631"/>
      <c r="E36" s="109" t="s">
        <v>526</v>
      </c>
    </row>
    <row r="37" spans="2:5" x14ac:dyDescent="0.2">
      <c r="B37" s="595"/>
      <c r="C37" s="598"/>
      <c r="D37" s="631"/>
      <c r="E37" s="105" t="s">
        <v>510</v>
      </c>
    </row>
    <row r="38" spans="2:5" ht="26.25" thickBot="1" x14ac:dyDescent="0.25">
      <c r="B38" s="595"/>
      <c r="C38" s="628"/>
      <c r="D38" s="632"/>
      <c r="E38" s="110" t="s">
        <v>511</v>
      </c>
    </row>
    <row r="39" spans="2:5" ht="20.25" customHeight="1" x14ac:dyDescent="0.2">
      <c r="B39" s="595"/>
      <c r="C39" s="607" t="s">
        <v>41</v>
      </c>
      <c r="D39" s="620" t="s">
        <v>512</v>
      </c>
      <c r="E39" s="108" t="s">
        <v>513</v>
      </c>
    </row>
    <row r="40" spans="2:5" ht="21" customHeight="1" thickBot="1" x14ac:dyDescent="0.25">
      <c r="B40" s="595"/>
      <c r="C40" s="598"/>
      <c r="D40" s="631"/>
      <c r="E40" s="105" t="s">
        <v>514</v>
      </c>
    </row>
    <row r="41" spans="2:5" x14ac:dyDescent="0.2">
      <c r="B41" s="595"/>
      <c r="C41" s="607" t="s">
        <v>225</v>
      </c>
      <c r="D41" s="620" t="s">
        <v>515</v>
      </c>
      <c r="E41" s="103" t="s">
        <v>516</v>
      </c>
    </row>
    <row r="42" spans="2:5" x14ac:dyDescent="0.2">
      <c r="B42" s="595"/>
      <c r="C42" s="598"/>
      <c r="D42" s="621"/>
      <c r="E42" s="98" t="s">
        <v>517</v>
      </c>
    </row>
    <row r="43" spans="2:5" ht="17.25" customHeight="1" thickBot="1" x14ac:dyDescent="0.25">
      <c r="B43" s="595"/>
      <c r="C43" s="598"/>
      <c r="D43" s="621"/>
      <c r="E43" s="101" t="s">
        <v>518</v>
      </c>
    </row>
    <row r="44" spans="2:5" ht="30" customHeight="1" x14ac:dyDescent="0.2">
      <c r="B44" s="595"/>
      <c r="C44" s="597" t="s">
        <v>519</v>
      </c>
      <c r="D44" s="622" t="s">
        <v>520</v>
      </c>
      <c r="E44" s="97" t="s">
        <v>521</v>
      </c>
    </row>
    <row r="45" spans="2:5" ht="20.25" customHeight="1" thickBot="1" x14ac:dyDescent="0.25">
      <c r="B45" s="596"/>
      <c r="C45" s="599"/>
      <c r="D45" s="623"/>
      <c r="E45" s="111" t="s">
        <v>522</v>
      </c>
    </row>
  </sheetData>
  <sheetProtection algorithmName="SHA-512" hashValue="kislVv0t9oe7uUYDuoKUjdkiuCj8gN+Rn8goU3hMXbg+P5PPnqs2cCJd4vV7S50FLLkqIyPR+/hW90bLZULMvA==" saltValue="xJIM5CPi9rydpb7ZB9YdFA==" spinCount="100000" sheet="1" objects="1" scenarios="1" selectLockedCells="1" selectUnlockedCells="1"/>
  <mergeCells count="29">
    <mergeCell ref="D41:D43"/>
    <mergeCell ref="C44:C45"/>
    <mergeCell ref="D44:D45"/>
    <mergeCell ref="B1:E1"/>
    <mergeCell ref="C28:C30"/>
    <mergeCell ref="D28:D30"/>
    <mergeCell ref="B28:B45"/>
    <mergeCell ref="C31:C34"/>
    <mergeCell ref="D31:D34"/>
    <mergeCell ref="C35:C38"/>
    <mergeCell ref="D35:D38"/>
    <mergeCell ref="C39:C40"/>
    <mergeCell ref="D39:D40"/>
    <mergeCell ref="C41:C43"/>
    <mergeCell ref="C17:C18"/>
    <mergeCell ref="D17:D18"/>
    <mergeCell ref="B3:B27"/>
    <mergeCell ref="C8:C10"/>
    <mergeCell ref="D8:D10"/>
    <mergeCell ref="C11:C13"/>
    <mergeCell ref="D11:D13"/>
    <mergeCell ref="C14:C16"/>
    <mergeCell ref="D14:D16"/>
    <mergeCell ref="C19:C22"/>
    <mergeCell ref="D19:D22"/>
    <mergeCell ref="C23:C27"/>
    <mergeCell ref="D23:D27"/>
    <mergeCell ref="C3:C7"/>
    <mergeCell ref="D3:D7"/>
  </mergeCells>
  <pageMargins left="0.7" right="0.7" top="0.75" bottom="0.75" header="0.3" footer="0.3"/>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97</vt:i4>
      </vt:variant>
    </vt:vector>
  </HeadingPairs>
  <TitlesOfParts>
    <vt:vector size="105" baseType="lpstr">
      <vt:lpstr>01-Mapa de riesgo-UO</vt:lpstr>
      <vt:lpstr>02-Plan Mitigación</vt:lpstr>
      <vt:lpstr>1er. Seguimiento</vt:lpstr>
      <vt:lpstr>Hoja1</vt:lpstr>
      <vt:lpstr>2do. Seguimiento</vt:lpstr>
      <vt:lpstr>INSTRUCTIVO</vt:lpstr>
      <vt:lpstr>ESCALA</vt:lpstr>
      <vt:lpstr>FACTORES</vt:lpstr>
      <vt:lpstr>_VICERRECTORÍA_INVESTIGACIONES_INNOVACIÓN_Y_EXTENSIÓN_</vt:lpstr>
      <vt:lpstr>_VICERRECTORÍA_RESPONSABILIDAD_SOCIAL_Y_BIENESTAR_UNIVERSITARIO_</vt:lpstr>
      <vt:lpstr>ADMISIONES_REGISTRO_Y_CONTROL_ACADÉMICO</vt:lpstr>
      <vt:lpstr>'01-Mapa de riesgo-UO'!Ambiental</vt:lpstr>
      <vt:lpstr>'01-Mapa de riesgo-UO'!Área_de_impresión</vt:lpstr>
      <vt:lpstr>'1er. Seguimiento'!Área_de_impresión</vt:lpstr>
      <vt:lpstr>FACTORES!Área_de_impresión</vt:lpstr>
      <vt:lpstr>INSTRUCTIVO!Área_de_impresión</vt:lpstr>
      <vt:lpstr>'01-Mapa de riesgo-UO'!ASEGURAMIENTO_DE_LA_CALIDAD_INSTITUCIONAL</vt:lpstr>
      <vt:lpstr>ASUMIR</vt:lpstr>
      <vt:lpstr>'01-Mapa de riesgo-UO'!BIBLIOTECA_E_INFORMACIÓN_CIENTIFICA</vt:lpstr>
      <vt:lpstr>CLASE_RIESGO</vt:lpstr>
      <vt:lpstr>COMPARTIR</vt:lpstr>
      <vt:lpstr>'01-Mapa de riesgo-UO'!Contable</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GRAVE</vt:lpstr>
      <vt:lpstr>'01-Mapa de riesgo-UO'!GRUPO_INVESTIGACIÓN_AGUAS_SANEAMIENTO</vt:lpstr>
      <vt:lpstr>'01-Mapa de riesgo-UO'!Imagen</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'01-Mapa de riesgo-UO'!Tecnología</vt:lpstr>
      <vt:lpstr>'01-Mapa de riesgo-UO'!Títulos_a_imprimir</vt:lpstr>
      <vt:lpstr>'02-Plan Mitigación'!Títulos_a_imprimir</vt:lpstr>
      <vt:lpstr>'1er. Seguimiento'!Títulos_a_imprimir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2024-08-30T16:28:47Z</cp:lastPrinted>
  <dcterms:created xsi:type="dcterms:W3CDTF">2006-09-13T22:30:50Z</dcterms:created>
  <dcterms:modified xsi:type="dcterms:W3CDTF">2024-12-09T14:33:02Z</dcterms:modified>
</cp:coreProperties>
</file>